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Regulatory\Cases\RATE CASES\MO\Electric\ER-2019-0374\07 - Data Requests\OPC\RESPONSES\1000\"/>
    </mc:Choice>
  </mc:AlternateContent>
  <bookViews>
    <workbookView xWindow="0" yWindow="0" windowWidth="20490" windowHeight="7155"/>
  </bookViews>
  <sheets>
    <sheet name="WP IS ADJ 5" sheetId="1" r:id="rId1"/>
    <sheet name="WP IS ADJ 5.1" sheetId="5" r:id="rId2"/>
    <sheet name="WP IS ADJ 5.2" sheetId="2" r:id="rId3"/>
    <sheet name="WP IS ADJ 5.3" sheetId="3" r:id="rId4"/>
    <sheet name="WP IS ADJ 5.4" sheetId="4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Titles" localSheetId="0">'WP IS ADJ 5'!$1:$13</definedName>
    <definedName name="_xlnm.Print_Titles" localSheetId="2">'WP IS ADJ 5.2'!$6:$14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3" l="1"/>
  <c r="K272" i="1" l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271" i="1"/>
  <c r="K267" i="1"/>
  <c r="K266" i="1"/>
  <c r="K258" i="1"/>
  <c r="K259" i="1"/>
  <c r="K260" i="1"/>
  <c r="K261" i="1"/>
  <c r="K262" i="1"/>
  <c r="K257" i="1"/>
  <c r="K244" i="1"/>
  <c r="K245" i="1"/>
  <c r="K246" i="1"/>
  <c r="K247" i="1"/>
  <c r="K248" i="1"/>
  <c r="K249" i="1"/>
  <c r="K250" i="1"/>
  <c r="K251" i="1"/>
  <c r="K252" i="1"/>
  <c r="K253" i="1"/>
  <c r="K243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169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34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7" i="1"/>
  <c r="K263" i="1" l="1"/>
  <c r="M315" i="1" l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67" i="1"/>
  <c r="M266" i="1"/>
  <c r="M262" i="1"/>
  <c r="M261" i="1"/>
  <c r="M260" i="1"/>
  <c r="M259" i="1"/>
  <c r="M258" i="1"/>
  <c r="M257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84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O17" i="1" s="1"/>
  <c r="M17" i="5" l="1"/>
  <c r="M16" i="5"/>
  <c r="K17" i="2"/>
  <c r="K18" i="2"/>
  <c r="K19" i="2"/>
  <c r="K20" i="2"/>
  <c r="K16" i="2"/>
  <c r="K21" i="2" l="1"/>
  <c r="I11" i="3" l="1"/>
  <c r="G11" i="3"/>
  <c r="E11" i="3"/>
  <c r="I13" i="3" l="1"/>
  <c r="G13" i="3"/>
  <c r="E13" i="3"/>
  <c r="I12" i="3" l="1"/>
  <c r="G12" i="3"/>
  <c r="K17" i="5" l="1"/>
  <c r="K16" i="5"/>
  <c r="G14" i="3" l="1"/>
  <c r="O17" i="5" l="1"/>
  <c r="O16" i="5"/>
  <c r="A17" i="5" l="1"/>
  <c r="B17" i="4"/>
  <c r="M13" i="4"/>
  <c r="L13" i="4"/>
  <c r="K13" i="4"/>
  <c r="J13" i="4"/>
  <c r="I13" i="4"/>
  <c r="H13" i="4"/>
  <c r="G13" i="4"/>
  <c r="F13" i="4"/>
  <c r="E13" i="4"/>
  <c r="D13" i="4"/>
  <c r="C13" i="4"/>
  <c r="B13" i="4"/>
  <c r="N12" i="4"/>
  <c r="N11" i="4"/>
  <c r="N10" i="4"/>
  <c r="N13" i="4" l="1"/>
  <c r="K18" i="5"/>
  <c r="O18" i="5"/>
  <c r="B19" i="4" l="1"/>
  <c r="C16" i="4"/>
  <c r="C15" i="4"/>
  <c r="K316" i="1"/>
  <c r="K268" i="1"/>
  <c r="K254" i="1"/>
  <c r="K240" i="1"/>
  <c r="K166" i="1"/>
  <c r="K131" i="1"/>
  <c r="A17" i="1"/>
  <c r="K318" i="1" l="1"/>
  <c r="A18" i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3" i="1"/>
  <c r="O244" i="1"/>
  <c r="O245" i="1"/>
  <c r="O246" i="1"/>
  <c r="O247" i="1"/>
  <c r="O248" i="1"/>
  <c r="O249" i="1"/>
  <c r="O250" i="1"/>
  <c r="O251" i="1"/>
  <c r="O252" i="1"/>
  <c r="O253" i="1"/>
  <c r="O257" i="1"/>
  <c r="O258" i="1"/>
  <c r="O259" i="1"/>
  <c r="O260" i="1"/>
  <c r="O261" i="1"/>
  <c r="O262" i="1"/>
  <c r="O266" i="1"/>
  <c r="O267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 l="1"/>
  <c r="O131" i="1"/>
  <c r="O263" i="1"/>
  <c r="O254" i="1"/>
  <c r="O268" i="1"/>
  <c r="O240" i="1"/>
  <c r="O166" i="1"/>
  <c r="A131" i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O318" i="1" l="1"/>
  <c r="M318" i="1" s="1"/>
  <c r="A166" i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K18" i="3" l="1"/>
  <c r="K21" i="3"/>
  <c r="Q17" i="1"/>
  <c r="Q311" i="1"/>
  <c r="Q227" i="1"/>
  <c r="Q187" i="1"/>
  <c r="Q144" i="1"/>
  <c r="Q101" i="1"/>
  <c r="Q69" i="1"/>
  <c r="Q37" i="1"/>
  <c r="Q290" i="1"/>
  <c r="Q234" i="1"/>
  <c r="Q315" i="1"/>
  <c r="Q261" i="1"/>
  <c r="Q203" i="1"/>
  <c r="Q156" i="1"/>
  <c r="Q97" i="1"/>
  <c r="Q57" i="1"/>
  <c r="Q25" i="1"/>
  <c r="Q260" i="1"/>
  <c r="Q287" i="1"/>
  <c r="Q239" i="1"/>
  <c r="Q179" i="1"/>
  <c r="Q117" i="1"/>
  <c r="Q314" i="1"/>
  <c r="Q249" i="1"/>
  <c r="Q222" i="1"/>
  <c r="Q198" i="1"/>
  <c r="Q155" i="1"/>
  <c r="Q112" i="1"/>
  <c r="Q76" i="1"/>
  <c r="Q312" i="1"/>
  <c r="Q296" i="1"/>
  <c r="Q280" i="1"/>
  <c r="Q258" i="1"/>
  <c r="Q224" i="1"/>
  <c r="Q208" i="1"/>
  <c r="Q192" i="1"/>
  <c r="Q176" i="1"/>
  <c r="Q157" i="1"/>
  <c r="Q141" i="1"/>
  <c r="Q122" i="1"/>
  <c r="Q106" i="1"/>
  <c r="Q90" i="1"/>
  <c r="Q74" i="1"/>
  <c r="Q58" i="1"/>
  <c r="Q42" i="1"/>
  <c r="Q26" i="1"/>
  <c r="Q182" i="1"/>
  <c r="Q124" i="1"/>
  <c r="Q80" i="1"/>
  <c r="Q32" i="1"/>
  <c r="Q108" i="1"/>
  <c r="Q277" i="1"/>
  <c r="Q221" i="1"/>
  <c r="Q173" i="1"/>
  <c r="Q127" i="1"/>
  <c r="Q63" i="1"/>
  <c r="Q31" i="1"/>
  <c r="Q27" i="1"/>
  <c r="Q250" i="1"/>
  <c r="Q125" i="1"/>
  <c r="Q49" i="1"/>
  <c r="Q267" i="1"/>
  <c r="Q295" i="1"/>
  <c r="Q231" i="1"/>
  <c r="Q183" i="1"/>
  <c r="Q121" i="1"/>
  <c r="Q73" i="1"/>
  <c r="Q45" i="1"/>
  <c r="Q294" i="1"/>
  <c r="Q210" i="1"/>
  <c r="Q211" i="1"/>
  <c r="Q148" i="1"/>
  <c r="Q89" i="1"/>
  <c r="Q230" i="1"/>
  <c r="Q214" i="1"/>
  <c r="Q135" i="1"/>
  <c r="Q304" i="1"/>
  <c r="Q247" i="1"/>
  <c r="Q216" i="1"/>
  <c r="Q165" i="1"/>
  <c r="Q98" i="1"/>
  <c r="Q299" i="1"/>
  <c r="Q271" i="1"/>
  <c r="Q219" i="1"/>
  <c r="Q175" i="1"/>
  <c r="Q129" i="1"/>
  <c r="Q93" i="1"/>
  <c r="Q61" i="1"/>
  <c r="Q21" i="1"/>
  <c r="Q282" i="1"/>
  <c r="Q206" i="1"/>
  <c r="Q303" i="1"/>
  <c r="Q246" i="1"/>
  <c r="Q191" i="1"/>
  <c r="Q140" i="1"/>
  <c r="Q81" i="1"/>
  <c r="Q53" i="1"/>
  <c r="Q306" i="1"/>
  <c r="Q245" i="1"/>
  <c r="Q275" i="1"/>
  <c r="Q223" i="1"/>
  <c r="Q160" i="1"/>
  <c r="Q105" i="1"/>
  <c r="Q302" i="1"/>
  <c r="Q238" i="1"/>
  <c r="Q218" i="1"/>
  <c r="Q190" i="1"/>
  <c r="Q143" i="1"/>
  <c r="Q100" i="1"/>
  <c r="Q68" i="1"/>
  <c r="Q308" i="1"/>
  <c r="Q292" i="1"/>
  <c r="Q276" i="1"/>
  <c r="Q251" i="1"/>
  <c r="Q236" i="1"/>
  <c r="Q220" i="1"/>
  <c r="Q204" i="1"/>
  <c r="Q188" i="1"/>
  <c r="Q172" i="1"/>
  <c r="Q153" i="1"/>
  <c r="Q137" i="1"/>
  <c r="Q118" i="1"/>
  <c r="Q102" i="1"/>
  <c r="Q86" i="1"/>
  <c r="Q70" i="1"/>
  <c r="Q54" i="1"/>
  <c r="Q38" i="1"/>
  <c r="Q22" i="1"/>
  <c r="Q163" i="1"/>
  <c r="Q116" i="1"/>
  <c r="Q72" i="1"/>
  <c r="Q48" i="1"/>
  <c r="Q24" i="1"/>
  <c r="Q159" i="1"/>
  <c r="Q88" i="1"/>
  <c r="Q305" i="1"/>
  <c r="Q289" i="1"/>
  <c r="Q273" i="1"/>
  <c r="Q252" i="1"/>
  <c r="Q233" i="1"/>
  <c r="Q217" i="1"/>
  <c r="Q201" i="1"/>
  <c r="Q185" i="1"/>
  <c r="Q154" i="1"/>
  <c r="Q138" i="1"/>
  <c r="Q123" i="1"/>
  <c r="Q107" i="1"/>
  <c r="Q91" i="1"/>
  <c r="Q75" i="1"/>
  <c r="Q59" i="1"/>
  <c r="Q43" i="1"/>
  <c r="Q291" i="1"/>
  <c r="Q207" i="1"/>
  <c r="Q164" i="1"/>
  <c r="Q85" i="1"/>
  <c r="Q310" i="1"/>
  <c r="Q286" i="1"/>
  <c r="Q92" i="1"/>
  <c r="Q60" i="1"/>
  <c r="Q288" i="1"/>
  <c r="Q200" i="1"/>
  <c r="Q130" i="1"/>
  <c r="Q66" i="1"/>
  <c r="Q34" i="1"/>
  <c r="Q64" i="1"/>
  <c r="Q283" i="1"/>
  <c r="Q235" i="1"/>
  <c r="Q199" i="1"/>
  <c r="Q152" i="1"/>
  <c r="Q113" i="1"/>
  <c r="Q77" i="1"/>
  <c r="Q41" i="1"/>
  <c r="Q298" i="1"/>
  <c r="Q253" i="1"/>
  <c r="Q279" i="1"/>
  <c r="Q215" i="1"/>
  <c r="Q171" i="1"/>
  <c r="Q109" i="1"/>
  <c r="Q65" i="1"/>
  <c r="Q33" i="1"/>
  <c r="Q278" i="1"/>
  <c r="Q307" i="1"/>
  <c r="Q257" i="1"/>
  <c r="Q195" i="1"/>
  <c r="Q136" i="1"/>
  <c r="Q29" i="1"/>
  <c r="Q274" i="1"/>
  <c r="Q226" i="1"/>
  <c r="Q202" i="1"/>
  <c r="Q170" i="1"/>
  <c r="Q120" i="1"/>
  <c r="Q84" i="1"/>
  <c r="Q28" i="1"/>
  <c r="Q300" i="1"/>
  <c r="Q284" i="1"/>
  <c r="Q262" i="1"/>
  <c r="Q243" i="1"/>
  <c r="Q228" i="1"/>
  <c r="Q212" i="1"/>
  <c r="Q196" i="1"/>
  <c r="Q180" i="1"/>
  <c r="Q161" i="1"/>
  <c r="Q145" i="1"/>
  <c r="Q126" i="1"/>
  <c r="Q110" i="1"/>
  <c r="Q94" i="1"/>
  <c r="Q78" i="1"/>
  <c r="Q62" i="1"/>
  <c r="Q46" i="1"/>
  <c r="Q30" i="1"/>
  <c r="Q194" i="1"/>
  <c r="Q139" i="1"/>
  <c r="Q96" i="1"/>
  <c r="Q56" i="1"/>
  <c r="Q40" i="1"/>
  <c r="Q186" i="1"/>
  <c r="Q128" i="1"/>
  <c r="Q313" i="1"/>
  <c r="Q297" i="1"/>
  <c r="Q281" i="1"/>
  <c r="Q266" i="1"/>
  <c r="Q244" i="1"/>
  <c r="Q225" i="1"/>
  <c r="Q209" i="1"/>
  <c r="Q193" i="1"/>
  <c r="Q177" i="1"/>
  <c r="Q162" i="1"/>
  <c r="Q146" i="1"/>
  <c r="Q134" i="1"/>
  <c r="Q115" i="1"/>
  <c r="Q99" i="1"/>
  <c r="Q83" i="1"/>
  <c r="Q67" i="1"/>
  <c r="Q51" i="1"/>
  <c r="Q35" i="1"/>
  <c r="Q19" i="1"/>
  <c r="Q52" i="1"/>
  <c r="Q174" i="1"/>
  <c r="Q309" i="1"/>
  <c r="Q293" i="1"/>
  <c r="Q259" i="1"/>
  <c r="Q237" i="1"/>
  <c r="Q205" i="1"/>
  <c r="Q189" i="1"/>
  <c r="Q158" i="1"/>
  <c r="Q142" i="1"/>
  <c r="Q111" i="1"/>
  <c r="Q95" i="1"/>
  <c r="Q79" i="1"/>
  <c r="Q47" i="1"/>
  <c r="Q178" i="1"/>
  <c r="Q272" i="1"/>
  <c r="Q232" i="1"/>
  <c r="Q184" i="1"/>
  <c r="Q149" i="1"/>
  <c r="Q114" i="1"/>
  <c r="Q82" i="1"/>
  <c r="Q50" i="1"/>
  <c r="Q18" i="1"/>
  <c r="Q151" i="1"/>
  <c r="Q104" i="1"/>
  <c r="Q20" i="1"/>
  <c r="Q147" i="1"/>
  <c r="Q44" i="1"/>
  <c r="Q197" i="1"/>
  <c r="Q150" i="1"/>
  <c r="Q87" i="1"/>
  <c r="Q23" i="1"/>
  <c r="Q71" i="1"/>
  <c r="Q213" i="1"/>
  <c r="Q39" i="1"/>
  <c r="Q36" i="1"/>
  <c r="Q248" i="1"/>
  <c r="Q181" i="1"/>
  <c r="Q169" i="1"/>
  <c r="Q301" i="1"/>
  <c r="Q229" i="1"/>
  <c r="Q119" i="1"/>
  <c r="Q55" i="1"/>
  <c r="Q285" i="1"/>
  <c r="Q103" i="1"/>
  <c r="A240" i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Q318" i="1" l="1"/>
  <c r="A254" i="1"/>
  <c r="A256" i="1" s="1"/>
  <c r="A257" i="1" s="1"/>
  <c r="A258" i="1" s="1"/>
  <c r="A259" i="1" s="1"/>
  <c r="A260" i="1" s="1"/>
  <c r="A261" i="1" s="1"/>
  <c r="A262" i="1" s="1"/>
  <c r="A263" i="1" l="1"/>
  <c r="A265" i="1" s="1"/>
  <c r="A266" i="1" s="1"/>
  <c r="A267" i="1" s="1"/>
  <c r="A268" i="1" l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8" i="1" s="1"/>
  <c r="A320" i="1" s="1"/>
  <c r="A322" i="1" s="1"/>
  <c r="A324" i="1" s="1"/>
  <c r="E14" i="3" l="1"/>
  <c r="C14" i="3" l="1"/>
  <c r="I14" i="3" l="1"/>
  <c r="K14" i="3" s="1"/>
  <c r="K11" i="3"/>
  <c r="K17" i="3" l="1"/>
  <c r="K19" i="3" s="1"/>
  <c r="M17" i="2" l="1"/>
  <c r="M16" i="2"/>
  <c r="M18" i="2"/>
  <c r="M19" i="2"/>
  <c r="M20" i="2"/>
  <c r="S17" i="1"/>
  <c r="U17" i="1" s="1"/>
  <c r="K22" i="3"/>
  <c r="K29" i="3" s="1"/>
  <c r="O16" i="2" s="1"/>
  <c r="S229" i="1"/>
  <c r="U229" i="1" s="1"/>
  <c r="S232" i="1"/>
  <c r="U232" i="1" s="1"/>
  <c r="S266" i="1"/>
  <c r="S301" i="1"/>
  <c r="U301" i="1" s="1"/>
  <c r="S151" i="1"/>
  <c r="U151" i="1" s="1"/>
  <c r="S189" i="1"/>
  <c r="U189" i="1" s="1"/>
  <c r="S146" i="1"/>
  <c r="U146" i="1" s="1"/>
  <c r="S139" i="1"/>
  <c r="U139" i="1" s="1"/>
  <c r="S262" i="1"/>
  <c r="U262" i="1" s="1"/>
  <c r="S33" i="1"/>
  <c r="U33" i="1" s="1"/>
  <c r="S64" i="1"/>
  <c r="U64" i="1" s="1"/>
  <c r="S75" i="1"/>
  <c r="U75" i="1" s="1"/>
  <c r="S24" i="1"/>
  <c r="U24" i="1" s="1"/>
  <c r="S204" i="1"/>
  <c r="U204" i="1" s="1"/>
  <c r="S223" i="1"/>
  <c r="U223" i="1" s="1"/>
  <c r="S175" i="1"/>
  <c r="U175" i="1" s="1"/>
  <c r="S71" i="1"/>
  <c r="U71" i="1" s="1"/>
  <c r="S67" i="1"/>
  <c r="U67" i="1" s="1"/>
  <c r="S110" i="1"/>
  <c r="U110" i="1" s="1"/>
  <c r="S136" i="1"/>
  <c r="U136" i="1" s="1"/>
  <c r="S113" i="1"/>
  <c r="U113" i="1" s="1"/>
  <c r="S164" i="1"/>
  <c r="U164" i="1" s="1"/>
  <c r="S273" i="1"/>
  <c r="U273" i="1" s="1"/>
  <c r="S118" i="1"/>
  <c r="U118" i="1" s="1"/>
  <c r="S218" i="1"/>
  <c r="U218" i="1" s="1"/>
  <c r="S282" i="1"/>
  <c r="U282" i="1" s="1"/>
  <c r="S230" i="1"/>
  <c r="U230" i="1" s="1"/>
  <c r="S27" i="1"/>
  <c r="U27" i="1" s="1"/>
  <c r="S90" i="1"/>
  <c r="U90" i="1" s="1"/>
  <c r="S198" i="1"/>
  <c r="U198" i="1" s="1"/>
  <c r="S234" i="1"/>
  <c r="U234" i="1" s="1"/>
  <c r="S49" i="1"/>
  <c r="U49" i="1" s="1"/>
  <c r="S42" i="1"/>
  <c r="U42" i="1" s="1"/>
  <c r="S222" i="1"/>
  <c r="U222" i="1" s="1"/>
  <c r="S290" i="1"/>
  <c r="U290" i="1" s="1"/>
  <c r="S39" i="1"/>
  <c r="U39" i="1" s="1"/>
  <c r="S149" i="1"/>
  <c r="U149" i="1" s="1"/>
  <c r="S309" i="1"/>
  <c r="U309" i="1" s="1"/>
  <c r="S225" i="1"/>
  <c r="U225" i="1" s="1"/>
  <c r="S78" i="1"/>
  <c r="U78" i="1" s="1"/>
  <c r="S120" i="1"/>
  <c r="U120" i="1" s="1"/>
  <c r="S279" i="1"/>
  <c r="U279" i="1" s="1"/>
  <c r="S288" i="1"/>
  <c r="U288" i="1" s="1"/>
  <c r="S154" i="1"/>
  <c r="U154" i="1" s="1"/>
  <c r="S22" i="1"/>
  <c r="U22" i="1" s="1"/>
  <c r="S292" i="1"/>
  <c r="U292" i="1" s="1"/>
  <c r="S81" i="1"/>
  <c r="U81" i="1" s="1"/>
  <c r="S165" i="1"/>
  <c r="U165" i="1" s="1"/>
  <c r="S231" i="1"/>
  <c r="U231" i="1" s="1"/>
  <c r="S124" i="1"/>
  <c r="U124" i="1" s="1"/>
  <c r="S280" i="1"/>
  <c r="U280" i="1" s="1"/>
  <c r="S57" i="1"/>
  <c r="U57" i="1" s="1"/>
  <c r="S89" i="1"/>
  <c r="U89" i="1" s="1"/>
  <c r="S213" i="1"/>
  <c r="U213" i="1" s="1"/>
  <c r="S184" i="1"/>
  <c r="U184" i="1" s="1"/>
  <c r="S174" i="1"/>
  <c r="U174" i="1" s="1"/>
  <c r="S244" i="1"/>
  <c r="U244" i="1" s="1"/>
  <c r="S94" i="1"/>
  <c r="U94" i="1" s="1"/>
  <c r="S170" i="1"/>
  <c r="U170" i="1" s="1"/>
  <c r="S77" i="1"/>
  <c r="U77" i="1" s="1"/>
  <c r="S85" i="1"/>
  <c r="U85" i="1" s="1"/>
  <c r="S252" i="1"/>
  <c r="U252" i="1" s="1"/>
  <c r="S102" i="1"/>
  <c r="U102" i="1" s="1"/>
  <c r="S190" i="1"/>
  <c r="U190" i="1" s="1"/>
  <c r="S206" i="1"/>
  <c r="U206" i="1" s="1"/>
  <c r="S214" i="1"/>
  <c r="U214" i="1" s="1"/>
  <c r="S250" i="1"/>
  <c r="U250" i="1" s="1"/>
  <c r="S74" i="1"/>
  <c r="U74" i="1" s="1"/>
  <c r="S155" i="1"/>
  <c r="U155" i="1" s="1"/>
  <c r="S315" i="1"/>
  <c r="U315" i="1" s="1"/>
  <c r="S100" i="1"/>
  <c r="U100" i="1" s="1"/>
  <c r="S130" i="1"/>
  <c r="U130" i="1" s="1"/>
  <c r="S116" i="1"/>
  <c r="U116" i="1" s="1"/>
  <c r="S306" i="1"/>
  <c r="U306" i="1" s="1"/>
  <c r="S224" i="1"/>
  <c r="U224" i="1" s="1"/>
  <c r="S311" i="1"/>
  <c r="U311" i="1" s="1"/>
  <c r="S258" i="1"/>
  <c r="U258" i="1" s="1"/>
  <c r="S55" i="1"/>
  <c r="U55" i="1" s="1"/>
  <c r="S111" i="1"/>
  <c r="U111" i="1" s="1"/>
  <c r="S212" i="1"/>
  <c r="U212" i="1" s="1"/>
  <c r="S199" i="1"/>
  <c r="U199" i="1" s="1"/>
  <c r="S153" i="1"/>
  <c r="U153" i="1" s="1"/>
  <c r="S148" i="1"/>
  <c r="U148" i="1" s="1"/>
  <c r="S122" i="1"/>
  <c r="U122" i="1" s="1"/>
  <c r="S37" i="1"/>
  <c r="U37" i="1" s="1"/>
  <c r="S248" i="1"/>
  <c r="U248" i="1" s="1"/>
  <c r="S259" i="1"/>
  <c r="U259" i="1" s="1"/>
  <c r="S96" i="1"/>
  <c r="U96" i="1" s="1"/>
  <c r="S36" i="1"/>
  <c r="U36" i="1" s="1"/>
  <c r="S114" i="1"/>
  <c r="U114" i="1" s="1"/>
  <c r="S293" i="1"/>
  <c r="U293" i="1" s="1"/>
  <c r="S209" i="1"/>
  <c r="U209" i="1" s="1"/>
  <c r="S62" i="1"/>
  <c r="U62" i="1" s="1"/>
  <c r="S84" i="1"/>
  <c r="U84" i="1" s="1"/>
  <c r="S215" i="1"/>
  <c r="U215" i="1" s="1"/>
  <c r="S200" i="1"/>
  <c r="U200" i="1" s="1"/>
  <c r="S138" i="1"/>
  <c r="U138" i="1" s="1"/>
  <c r="S163" i="1"/>
  <c r="U163" i="1" s="1"/>
  <c r="S276" i="1"/>
  <c r="U276" i="1" s="1"/>
  <c r="S53" i="1"/>
  <c r="U53" i="1" s="1"/>
  <c r="S294" i="1"/>
  <c r="U294" i="1" s="1"/>
  <c r="S82" i="1"/>
  <c r="U82" i="1" s="1"/>
  <c r="S193" i="1"/>
  <c r="U193" i="1" s="1"/>
  <c r="S243" i="1"/>
  <c r="S278" i="1"/>
  <c r="U278" i="1" s="1"/>
  <c r="S283" i="1"/>
  <c r="U283" i="1" s="1"/>
  <c r="S59" i="1"/>
  <c r="U59" i="1" s="1"/>
  <c r="S159" i="1"/>
  <c r="U159" i="1" s="1"/>
  <c r="S188" i="1"/>
  <c r="U188" i="1" s="1"/>
  <c r="S160" i="1"/>
  <c r="U160" i="1" s="1"/>
  <c r="S129" i="1"/>
  <c r="U129" i="1" s="1"/>
  <c r="S210" i="1"/>
  <c r="U210" i="1" s="1"/>
  <c r="S173" i="1"/>
  <c r="U173" i="1" s="1"/>
  <c r="S157" i="1"/>
  <c r="U157" i="1" s="1"/>
  <c r="S117" i="1"/>
  <c r="U117" i="1" s="1"/>
  <c r="S101" i="1"/>
  <c r="U101" i="1" s="1"/>
  <c r="S31" i="1"/>
  <c r="U31" i="1" s="1"/>
  <c r="S106" i="1"/>
  <c r="U106" i="1" s="1"/>
  <c r="S179" i="1"/>
  <c r="U179" i="1" s="1"/>
  <c r="S144" i="1"/>
  <c r="U144" i="1" s="1"/>
  <c r="S87" i="1"/>
  <c r="U87" i="1" s="1"/>
  <c r="S178" i="1"/>
  <c r="U178" i="1" s="1"/>
  <c r="S35" i="1"/>
  <c r="U35" i="1" s="1"/>
  <c r="S297" i="1"/>
  <c r="U297" i="1" s="1"/>
  <c r="S145" i="1"/>
  <c r="U145" i="1" s="1"/>
  <c r="S274" i="1"/>
  <c r="U274" i="1" s="1"/>
  <c r="S41" i="1"/>
  <c r="U41" i="1" s="1"/>
  <c r="S310" i="1"/>
  <c r="U310" i="1" s="1"/>
  <c r="S233" i="1"/>
  <c r="U233" i="1" s="1"/>
  <c r="S86" i="1"/>
  <c r="U86" i="1" s="1"/>
  <c r="S143" i="1"/>
  <c r="U143" i="1" s="1"/>
  <c r="S303" i="1"/>
  <c r="U303" i="1" s="1"/>
  <c r="S135" i="1"/>
  <c r="U135" i="1" s="1"/>
  <c r="S125" i="1"/>
  <c r="U125" i="1" s="1"/>
  <c r="S58" i="1"/>
  <c r="U58" i="1" s="1"/>
  <c r="S112" i="1"/>
  <c r="U112" i="1" s="1"/>
  <c r="S261" i="1"/>
  <c r="U261" i="1" s="1"/>
  <c r="S176" i="1"/>
  <c r="U176" i="1" s="1"/>
  <c r="S150" i="1"/>
  <c r="U150" i="1" s="1"/>
  <c r="S47" i="1"/>
  <c r="U47" i="1" s="1"/>
  <c r="S51" i="1"/>
  <c r="U51" i="1" s="1"/>
  <c r="S313" i="1"/>
  <c r="U313" i="1" s="1"/>
  <c r="S161" i="1"/>
  <c r="U161" i="1" s="1"/>
  <c r="S29" i="1"/>
  <c r="U29" i="1" s="1"/>
  <c r="S235" i="1"/>
  <c r="U235" i="1" s="1"/>
  <c r="S43" i="1"/>
  <c r="U43" i="1" s="1"/>
  <c r="S88" i="1"/>
  <c r="U88" i="1" s="1"/>
  <c r="S172" i="1"/>
  <c r="U172" i="1" s="1"/>
  <c r="S105" i="1"/>
  <c r="U105" i="1" s="1"/>
  <c r="S93" i="1"/>
  <c r="U93" i="1" s="1"/>
  <c r="S211" i="1"/>
  <c r="U211" i="1" s="1"/>
  <c r="S127" i="1"/>
  <c r="U127" i="1" s="1"/>
  <c r="S141" i="1"/>
  <c r="U141" i="1" s="1"/>
  <c r="S314" i="1"/>
  <c r="U314" i="1" s="1"/>
  <c r="S69" i="1"/>
  <c r="U69" i="1" s="1"/>
  <c r="S197" i="1"/>
  <c r="U197" i="1" s="1"/>
  <c r="S52" i="1"/>
  <c r="U52" i="1" s="1"/>
  <c r="S180" i="1"/>
  <c r="U180" i="1" s="1"/>
  <c r="S23" i="1"/>
  <c r="U23" i="1" s="1"/>
  <c r="S272" i="1"/>
  <c r="U272" i="1" s="1"/>
  <c r="S19" i="1"/>
  <c r="U19" i="1" s="1"/>
  <c r="S281" i="1"/>
  <c r="U281" i="1" s="1"/>
  <c r="S126" i="1"/>
  <c r="U126" i="1" s="1"/>
  <c r="S226" i="1"/>
  <c r="U226" i="1" s="1"/>
  <c r="S298" i="1"/>
  <c r="U298" i="1" s="1"/>
  <c r="S286" i="1"/>
  <c r="U286" i="1" s="1"/>
  <c r="S217" i="1"/>
  <c r="U217" i="1" s="1"/>
  <c r="S70" i="1"/>
  <c r="U70" i="1" s="1"/>
  <c r="S246" i="1"/>
  <c r="U246" i="1" s="1"/>
  <c r="S304" i="1"/>
  <c r="U304" i="1" s="1"/>
  <c r="S79" i="1"/>
  <c r="U79" i="1" s="1"/>
  <c r="S128" i="1"/>
  <c r="U128" i="1" s="1"/>
  <c r="S28" i="1"/>
  <c r="U28" i="1" s="1"/>
  <c r="S171" i="1"/>
  <c r="U171" i="1" s="1"/>
  <c r="S123" i="1"/>
  <c r="U123" i="1" s="1"/>
  <c r="S251" i="1"/>
  <c r="U251" i="1" s="1"/>
  <c r="S299" i="1"/>
  <c r="U299" i="1" s="1"/>
  <c r="S121" i="1"/>
  <c r="U121" i="1" s="1"/>
  <c r="S32" i="1"/>
  <c r="U32" i="1" s="1"/>
  <c r="S260" i="1"/>
  <c r="U260" i="1" s="1"/>
  <c r="S221" i="1"/>
  <c r="U221" i="1" s="1"/>
  <c r="S25" i="1"/>
  <c r="U25" i="1" s="1"/>
  <c r="S147" i="1"/>
  <c r="U147" i="1" s="1"/>
  <c r="S99" i="1"/>
  <c r="U99" i="1" s="1"/>
  <c r="S40" i="1"/>
  <c r="U40" i="1" s="1"/>
  <c r="S257" i="1"/>
  <c r="S291" i="1"/>
  <c r="U291" i="1" s="1"/>
  <c r="S305" i="1"/>
  <c r="U305" i="1" s="1"/>
  <c r="S302" i="1"/>
  <c r="U302" i="1" s="1"/>
  <c r="S61" i="1"/>
  <c r="U61" i="1" s="1"/>
  <c r="S63" i="1"/>
  <c r="U63" i="1" s="1"/>
  <c r="S249" i="1"/>
  <c r="U249" i="1" s="1"/>
  <c r="S119" i="1"/>
  <c r="U119" i="1" s="1"/>
  <c r="S98" i="1"/>
  <c r="U98" i="1" s="1"/>
  <c r="S44" i="1"/>
  <c r="U44" i="1" s="1"/>
  <c r="S196" i="1"/>
  <c r="U196" i="1" s="1"/>
  <c r="S289" i="1"/>
  <c r="U289" i="1" s="1"/>
  <c r="S103" i="1"/>
  <c r="U103" i="1" s="1"/>
  <c r="S253" i="1"/>
  <c r="U253" i="1" s="1"/>
  <c r="S68" i="1"/>
  <c r="U68" i="1" s="1"/>
  <c r="S26" i="1"/>
  <c r="U26" i="1" s="1"/>
  <c r="S80" i="1"/>
  <c r="U80" i="1" s="1"/>
  <c r="S18" i="1"/>
  <c r="U18" i="1" s="1"/>
  <c r="S284" i="1"/>
  <c r="U284" i="1" s="1"/>
  <c r="S48" i="1"/>
  <c r="U48" i="1" s="1"/>
  <c r="S45" i="1"/>
  <c r="U45" i="1" s="1"/>
  <c r="S187" i="1"/>
  <c r="U187" i="1" s="1"/>
  <c r="S142" i="1"/>
  <c r="U142" i="1" s="1"/>
  <c r="S56" i="1"/>
  <c r="U56" i="1" s="1"/>
  <c r="S307" i="1"/>
  <c r="U307" i="1" s="1"/>
  <c r="S107" i="1"/>
  <c r="U107" i="1" s="1"/>
  <c r="S236" i="1"/>
  <c r="U236" i="1" s="1"/>
  <c r="S271" i="1"/>
  <c r="S108" i="1"/>
  <c r="U108" i="1" s="1"/>
  <c r="S287" i="1"/>
  <c r="U287" i="1" s="1"/>
  <c r="S104" i="1"/>
  <c r="U104" i="1" s="1"/>
  <c r="S95" i="1"/>
  <c r="U95" i="1" s="1"/>
  <c r="S195" i="1"/>
  <c r="U195" i="1" s="1"/>
  <c r="S137" i="1"/>
  <c r="U137" i="1" s="1"/>
  <c r="S158" i="1"/>
  <c r="U158" i="1" s="1"/>
  <c r="S92" i="1"/>
  <c r="U92" i="1" s="1"/>
  <c r="S191" i="1"/>
  <c r="U191" i="1" s="1"/>
  <c r="S312" i="1"/>
  <c r="U312" i="1" s="1"/>
  <c r="S76" i="1"/>
  <c r="U76" i="1" s="1"/>
  <c r="S205" i="1"/>
  <c r="U205" i="1" s="1"/>
  <c r="S65" i="1"/>
  <c r="U65" i="1" s="1"/>
  <c r="S220" i="1"/>
  <c r="U220" i="1" s="1"/>
  <c r="S277" i="1"/>
  <c r="U277" i="1" s="1"/>
  <c r="S181" i="1"/>
  <c r="U181" i="1" s="1"/>
  <c r="S237" i="1"/>
  <c r="U237" i="1" s="1"/>
  <c r="S109" i="1"/>
  <c r="U109" i="1" s="1"/>
  <c r="S308" i="1"/>
  <c r="U308" i="1" s="1"/>
  <c r="S182" i="1"/>
  <c r="U182" i="1" s="1"/>
  <c r="S134" i="1"/>
  <c r="S83" i="1"/>
  <c r="U83" i="1" s="1"/>
  <c r="S152" i="1"/>
  <c r="U152" i="1" s="1"/>
  <c r="S238" i="1"/>
  <c r="U238" i="1" s="1"/>
  <c r="S46" i="1"/>
  <c r="U46" i="1" s="1"/>
  <c r="S201" i="1"/>
  <c r="U201" i="1" s="1"/>
  <c r="S247" i="1"/>
  <c r="U247" i="1" s="1"/>
  <c r="S156" i="1"/>
  <c r="U156" i="1" s="1"/>
  <c r="S203" i="1"/>
  <c r="U203" i="1" s="1"/>
  <c r="S162" i="1"/>
  <c r="U162" i="1" s="1"/>
  <c r="S34" i="1"/>
  <c r="U34" i="1" s="1"/>
  <c r="S275" i="1"/>
  <c r="U275" i="1" s="1"/>
  <c r="S192" i="1"/>
  <c r="U192" i="1" s="1"/>
  <c r="S20" i="1"/>
  <c r="U20" i="1" s="1"/>
  <c r="S115" i="1"/>
  <c r="U115" i="1" s="1"/>
  <c r="S228" i="1"/>
  <c r="U228" i="1" s="1"/>
  <c r="S66" i="1"/>
  <c r="U66" i="1" s="1"/>
  <c r="S72" i="1"/>
  <c r="U72" i="1" s="1"/>
  <c r="S245" i="1"/>
  <c r="U245" i="1" s="1"/>
  <c r="S73" i="1"/>
  <c r="U73" i="1" s="1"/>
  <c r="S208" i="1"/>
  <c r="U208" i="1" s="1"/>
  <c r="S227" i="1"/>
  <c r="U227" i="1" s="1"/>
  <c r="S285" i="1"/>
  <c r="U285" i="1" s="1"/>
  <c r="S186" i="1"/>
  <c r="U186" i="1" s="1"/>
  <c r="S207" i="1"/>
  <c r="U207" i="1" s="1"/>
  <c r="S21" i="1"/>
  <c r="U21" i="1" s="1"/>
  <c r="S202" i="1"/>
  <c r="U202" i="1" s="1"/>
  <c r="S54" i="1"/>
  <c r="U54" i="1" s="1"/>
  <c r="S267" i="1"/>
  <c r="U267" i="1" s="1"/>
  <c r="S183" i="1"/>
  <c r="U183" i="1" s="1"/>
  <c r="S169" i="1"/>
  <c r="S194" i="1"/>
  <c r="U194" i="1" s="1"/>
  <c r="S91" i="1"/>
  <c r="U91" i="1" s="1"/>
  <c r="S219" i="1"/>
  <c r="U219" i="1" s="1"/>
  <c r="S239" i="1"/>
  <c r="U239" i="1" s="1"/>
  <c r="S50" i="1"/>
  <c r="U50" i="1" s="1"/>
  <c r="S177" i="1"/>
  <c r="U177" i="1" s="1"/>
  <c r="S300" i="1"/>
  <c r="U300" i="1" s="1"/>
  <c r="S60" i="1"/>
  <c r="U60" i="1" s="1"/>
  <c r="S38" i="1"/>
  <c r="U38" i="1" s="1"/>
  <c r="S140" i="1"/>
  <c r="U140" i="1" s="1"/>
  <c r="S295" i="1"/>
  <c r="U295" i="1" s="1"/>
  <c r="S296" i="1"/>
  <c r="U296" i="1" s="1"/>
  <c r="S30" i="1"/>
  <c r="U30" i="1" s="1"/>
  <c r="S185" i="1"/>
  <c r="U185" i="1" s="1"/>
  <c r="S216" i="1"/>
  <c r="U216" i="1" s="1"/>
  <c r="S97" i="1"/>
  <c r="U97" i="1" s="1"/>
  <c r="A17" i="2"/>
  <c r="A18" i="2" s="1"/>
  <c r="A19" i="2" s="1"/>
  <c r="A20" i="2" s="1"/>
  <c r="A21" i="2" s="1"/>
  <c r="O20" i="2" l="1"/>
  <c r="O19" i="2"/>
  <c r="O18" i="2"/>
  <c r="O17" i="2"/>
  <c r="M21" i="2"/>
  <c r="K24" i="3"/>
  <c r="Q17" i="5" s="1"/>
  <c r="S17" i="5" s="1"/>
  <c r="K25" i="3"/>
  <c r="Q16" i="5" s="1"/>
  <c r="S16" i="5" s="1"/>
  <c r="U266" i="1"/>
  <c r="U268" i="1" s="1"/>
  <c r="S268" i="1"/>
  <c r="U134" i="1"/>
  <c r="U166" i="1" s="1"/>
  <c r="S166" i="1"/>
  <c r="U271" i="1"/>
  <c r="U316" i="1" s="1"/>
  <c r="S316" i="1"/>
  <c r="U257" i="1"/>
  <c r="U263" i="1" s="1"/>
  <c r="S263" i="1"/>
  <c r="S240" i="1"/>
  <c r="U169" i="1"/>
  <c r="U240" i="1" s="1"/>
  <c r="U243" i="1"/>
  <c r="U254" i="1" s="1"/>
  <c r="S254" i="1"/>
  <c r="U131" i="1"/>
  <c r="S131" i="1"/>
  <c r="O21" i="2" l="1"/>
  <c r="U322" i="1" s="1"/>
  <c r="K26" i="3"/>
  <c r="S18" i="5"/>
  <c r="Q18" i="5"/>
  <c r="U320" i="1" s="1"/>
  <c r="S318" i="1"/>
  <c r="U318" i="1"/>
  <c r="U324" i="1" l="1"/>
</calcChain>
</file>

<file path=xl/sharedStrings.xml><?xml version="1.0" encoding="utf-8"?>
<sst xmlns="http://schemas.openxmlformats.org/spreadsheetml/2006/main" count="770" uniqueCount="476">
  <si>
    <t>The Empire District Electric Company</t>
  </si>
  <si>
    <t xml:space="preserve">FERC </t>
  </si>
  <si>
    <t>Line</t>
  </si>
  <si>
    <t>GL</t>
  </si>
  <si>
    <t>Allocation</t>
  </si>
  <si>
    <t>No.</t>
  </si>
  <si>
    <t>FERC</t>
  </si>
  <si>
    <t>Account</t>
  </si>
  <si>
    <t>Description</t>
  </si>
  <si>
    <t>Balance</t>
  </si>
  <si>
    <t>(a)</t>
  </si>
  <si>
    <t>(b)</t>
  </si>
  <si>
    <t>(c)</t>
  </si>
  <si>
    <t>(d)</t>
  </si>
  <si>
    <t>(e)</t>
  </si>
  <si>
    <t>Payroll Taxes Contra Account</t>
  </si>
  <si>
    <t>Federal Insurance Contribution Act</t>
  </si>
  <si>
    <t>Payroll Taxes - Iatan</t>
  </si>
  <si>
    <t>Federal Unemployment</t>
  </si>
  <si>
    <t>State Unemployment</t>
  </si>
  <si>
    <t>Total Company</t>
  </si>
  <si>
    <t>Factor</t>
  </si>
  <si>
    <t>Adjustment</t>
  </si>
  <si>
    <t xml:space="preserve">Payroll Tax </t>
  </si>
  <si>
    <t>PAYROLL TAX ADJUSTMENT</t>
  </si>
  <si>
    <t>(h)</t>
  </si>
  <si>
    <t>Total</t>
  </si>
  <si>
    <t>3/22/2019 Pay Period</t>
  </si>
  <si>
    <t>Empire</t>
  </si>
  <si>
    <t>Central</t>
  </si>
  <si>
    <t>ELABS</t>
  </si>
  <si>
    <t>US LABS</t>
  </si>
  <si>
    <t>Annualized Payroll</t>
  </si>
  <si>
    <t>2019 Blended Capitalization Rate</t>
  </si>
  <si>
    <t>Missouri Jurisdiction</t>
  </si>
  <si>
    <t>Total Payroll Allocated to Empire</t>
  </si>
  <si>
    <t>Missouri Allocation Factor</t>
  </si>
  <si>
    <t>Allocation to LUC</t>
  </si>
  <si>
    <t>Allocation to Empire</t>
  </si>
  <si>
    <t>Total Missouri</t>
  </si>
  <si>
    <t>Missouri</t>
  </si>
  <si>
    <t>Annualized Balance</t>
  </si>
  <si>
    <t>Reference</t>
  </si>
  <si>
    <t>(f)</t>
  </si>
  <si>
    <t>(g) = (e) x (f)</t>
  </si>
  <si>
    <t>(i)</t>
  </si>
  <si>
    <t>(j) = (i) - (g)</t>
  </si>
  <si>
    <t>Total Derivative Payroll Tax Adjustment:</t>
  </si>
  <si>
    <t>PAYROLL ADJUSTMENT</t>
  </si>
  <si>
    <t>Payroll Tax Rate</t>
  </si>
  <si>
    <t>Labor</t>
  </si>
  <si>
    <t>Electric &amp; Water</t>
  </si>
  <si>
    <t>Gas</t>
  </si>
  <si>
    <t>Fiber</t>
  </si>
  <si>
    <t>401K</t>
  </si>
  <si>
    <t>Life Insurance</t>
  </si>
  <si>
    <t>Maintain Construction Standard</t>
  </si>
  <si>
    <t>Conv &amp; Seminar-Operations</t>
  </si>
  <si>
    <t>Opr Spr &amp; Eng-Air Abate&amp;Monit</t>
  </si>
  <si>
    <t>Op Supv-Water Monit &amp;Complianc</t>
  </si>
  <si>
    <t>Operation Supervision &amp; Eng</t>
  </si>
  <si>
    <t>Fuel Administration - Asbury</t>
  </si>
  <si>
    <t>Exp Of Coal Handling System</t>
  </si>
  <si>
    <t>Exp Of Bottom &amp; Fly Ash System</t>
  </si>
  <si>
    <t>Exp Of Instrmnt &amp; Meter Boiler</t>
  </si>
  <si>
    <t>Exp Of Draft Equipment</t>
  </si>
  <si>
    <t>Exp Of Steam Boiler</t>
  </si>
  <si>
    <t>Exp-Condens &amp; Cooling H2O Sys</t>
  </si>
  <si>
    <t>Exp Of Lube Oil System</t>
  </si>
  <si>
    <t>Exp Of Turbine Plant</t>
  </si>
  <si>
    <t>Safety Expenses-Prod</t>
  </si>
  <si>
    <t>Misc Steam Power Expenses</t>
  </si>
  <si>
    <t>Exp of Catalytic Reducer - Opr</t>
  </si>
  <si>
    <t>Ash and FGD By product Disposa</t>
  </si>
  <si>
    <t>Mtce Supervision &amp; Engineer</t>
  </si>
  <si>
    <t>Mtce Of Structures</t>
  </si>
  <si>
    <t>Mtce Of Structures - Environ</t>
  </si>
  <si>
    <t>Mtce Of Structures - Other</t>
  </si>
  <si>
    <t>Mtce Coalhandling</t>
  </si>
  <si>
    <t>Mtce Of Rotary Dumper</t>
  </si>
  <si>
    <t>Mtce Of Coal Dozers</t>
  </si>
  <si>
    <t>Mtce Of Feeders</t>
  </si>
  <si>
    <t>Mtce Of Bottom &amp; Fly Ash Syste</t>
  </si>
  <si>
    <t>Mtce Instrmnt &amp; Meters Boiler</t>
  </si>
  <si>
    <t>Mtce Of Furnace</t>
  </si>
  <si>
    <t>Mtce Of Cyclones</t>
  </si>
  <si>
    <t>Mtce Of Draft Systems</t>
  </si>
  <si>
    <t>Mtce Of Feedwater System Equip</t>
  </si>
  <si>
    <t>Mtce Of Fuel Oil &amp; Igniter Sys</t>
  </si>
  <si>
    <t>Mtce Of Boiler Plant-Other</t>
  </si>
  <si>
    <t>Mtce Of Boiler Drums &amp; Headers</t>
  </si>
  <si>
    <t>Sel Catalytic Reduction - Mtce</t>
  </si>
  <si>
    <t>Mtce - Water Supply System</t>
  </si>
  <si>
    <t>Mtce Of Electrical Equipment</t>
  </si>
  <si>
    <t>Mtce Of Turbine Plant</t>
  </si>
  <si>
    <t>Mtce Of Turbine Inst. &amp; Meters</t>
  </si>
  <si>
    <t>Mtce Of Cooling Tower</t>
  </si>
  <si>
    <t>Mtce Of Condensing Equipment</t>
  </si>
  <si>
    <t>Mtce Of Lube/Control Oil Equip</t>
  </si>
  <si>
    <t>Mtce of C.E.M. Equipment</t>
  </si>
  <si>
    <t>Mtc Of Auxiliary Plant Equip</t>
  </si>
  <si>
    <t>Mtce of SCR Catalytic Reducer</t>
  </si>
  <si>
    <t>Mtce of Scrubber</t>
  </si>
  <si>
    <t>Mtce of PAC System</t>
  </si>
  <si>
    <t>Mtce of Baghouse</t>
  </si>
  <si>
    <t>Mtce of Hydrator</t>
  </si>
  <si>
    <t>Conv &amp; Seminar-Hydro</t>
  </si>
  <si>
    <t>Oper Supervision &amp; Eng-Hydro</t>
  </si>
  <si>
    <t>Other Expenses - Hydro</t>
  </si>
  <si>
    <t>Electric Expenses - Hydro</t>
  </si>
  <si>
    <t>Safety Expenses-Hydro</t>
  </si>
  <si>
    <t>Misc Hydro Generation Exp</t>
  </si>
  <si>
    <t>Maint Supervision &amp; Eng-Hydro</t>
  </si>
  <si>
    <t>House Expenses - Hydro</t>
  </si>
  <si>
    <t>Maint Of Structures - Hydro</t>
  </si>
  <si>
    <t>Maint Reservoirs Dam &amp; Waterwy</t>
  </si>
  <si>
    <t>Maint Of Electric Plant- Hydro</t>
  </si>
  <si>
    <t>Maint-Hydro Plt Not Recreation</t>
  </si>
  <si>
    <t>Maint-Misc Hydro Plt-Recreatn</t>
  </si>
  <si>
    <t>Oper Super&amp;Eng-Air Abate&amp;Monit</t>
  </si>
  <si>
    <t>Op Supv - Environmental</t>
  </si>
  <si>
    <t>Oper Supervision &amp; Eng</t>
  </si>
  <si>
    <t>Exp Of Prime Movers</t>
  </si>
  <si>
    <t>Exp of Environmental Devices</t>
  </si>
  <si>
    <t>Exp of Generators</t>
  </si>
  <si>
    <t>Exp of Accessory Elec Equip</t>
  </si>
  <si>
    <t>Generation Expense - Other</t>
  </si>
  <si>
    <t>Safety Expenses-Comb Turbine</t>
  </si>
  <si>
    <t>Exp of Misc Other Power</t>
  </si>
  <si>
    <t>Misc Other Power Expense</t>
  </si>
  <si>
    <t>Maint Supervision &amp; Engineer</t>
  </si>
  <si>
    <t>Maint Of Structures-Turbine</t>
  </si>
  <si>
    <t>Exp of Structures</t>
  </si>
  <si>
    <t>Mtce Of Structures - SL</t>
  </si>
  <si>
    <t>Mtce of Structures Fires</t>
  </si>
  <si>
    <t>Mtce of Structures Fuel</t>
  </si>
  <si>
    <t>Mtce of Duct Burners</t>
  </si>
  <si>
    <t>Mtce of Turbines</t>
  </si>
  <si>
    <t>Mtce of Turbine Aux Equip</t>
  </si>
  <si>
    <t>Mtce Of Hrsg Enclosure&amp;Structr</t>
  </si>
  <si>
    <t>Mtce Of Hrsg Pressure Parts</t>
  </si>
  <si>
    <t>Mtce of Environmental Devices</t>
  </si>
  <si>
    <t>Mtce of Cooling Systems</t>
  </si>
  <si>
    <t>Mtce of Feedwater Systems</t>
  </si>
  <si>
    <t>Mtce of Steam &amp; Wtr Systems</t>
  </si>
  <si>
    <t>Mtce of Generators</t>
  </si>
  <si>
    <t>Mtce of Gen Excitation Sys</t>
  </si>
  <si>
    <t>Mtce of Generator Aux Equip</t>
  </si>
  <si>
    <t>Mtce of Station Transformers</t>
  </si>
  <si>
    <t>Mtce of Accessory Elec Equip</t>
  </si>
  <si>
    <t>Mtce of Elec Control System</t>
  </si>
  <si>
    <t>Mtce of Condenser</t>
  </si>
  <si>
    <t>Mtce of Auxiliary steam system</t>
  </si>
  <si>
    <t>Mtce of Cooling Water Supply</t>
  </si>
  <si>
    <t>Mtc Oth Gen&amp;Elec Equip Wat Inj</t>
  </si>
  <si>
    <t>Maint Of Gen &amp; Elect Eq-Other</t>
  </si>
  <si>
    <t>Unit #12 Combustion Turbine</t>
  </si>
  <si>
    <t>Mtce of Turbines - Unit 10,11</t>
  </si>
  <si>
    <t>Exp of Misc Power Plant Equip</t>
  </si>
  <si>
    <t>Mtce of Misc Plant Systems</t>
  </si>
  <si>
    <t>Mtce Of Misc Plant Tools</t>
  </si>
  <si>
    <t>Maint- Misc Oth Power Gen Plt</t>
  </si>
  <si>
    <t>Mgmt &amp; Admin- Trans Operations</t>
  </si>
  <si>
    <t>Sys Control/Load Disp Training</t>
  </si>
  <si>
    <t>Building Operations-Sys Cntrl</t>
  </si>
  <si>
    <t>Safety Exp</t>
  </si>
  <si>
    <t>Sys Control &amp; Generation Disp</t>
  </si>
  <si>
    <t>EMS System Maintenance</t>
  </si>
  <si>
    <t>Energy Trading</t>
  </si>
  <si>
    <t>Energy Accounting</t>
  </si>
  <si>
    <t>Conv &amp; Seminar-Transm Op</t>
  </si>
  <si>
    <t>T &amp; D Eng-Oper Supervision</t>
  </si>
  <si>
    <t>Transmission System Planning</t>
  </si>
  <si>
    <t>Transm System Operations</t>
  </si>
  <si>
    <t>Power Line Carrier Expenses</t>
  </si>
  <si>
    <t>Transm Substation Operations</t>
  </si>
  <si>
    <t>Exp of Substation &amp; Switchyard</t>
  </si>
  <si>
    <t>Substation Expenses</t>
  </si>
  <si>
    <t>Mtce Of Substation Switchyard</t>
  </si>
  <si>
    <t>Overhead Trans Line Oper-161Kv</t>
  </si>
  <si>
    <t>Overhead Trans Line Oper-69 Kv</t>
  </si>
  <si>
    <t>Overhead Trans Ln Oper-34.5 Kv</t>
  </si>
  <si>
    <t>Overhead Trans Line Oper-Other</t>
  </si>
  <si>
    <t>RTO/ISO Development</t>
  </si>
  <si>
    <t>NERC Compliance/CIPS (706)</t>
  </si>
  <si>
    <t>T &amp; D Eng-Maint Supervision</t>
  </si>
  <si>
    <t>Trans Substa Structure Maint</t>
  </si>
  <si>
    <t>Trans Substa Equip Maintenance</t>
  </si>
  <si>
    <t>Trans Sub Breaker Routine Mtce</t>
  </si>
  <si>
    <t>TransSub Trnsfrmr Routine Mtce</t>
  </si>
  <si>
    <t>Trans Substation Inspections</t>
  </si>
  <si>
    <t>Substation Maintenance - Plant</t>
  </si>
  <si>
    <t>Transmission-Relays &amp; Misc Eq</t>
  </si>
  <si>
    <t>Generation - Relays &amp; Misc Eq</t>
  </si>
  <si>
    <t>Protection Relaying Channel Eq</t>
  </si>
  <si>
    <t>Scada</t>
  </si>
  <si>
    <t>OH Trans Tree Trimming Superv</t>
  </si>
  <si>
    <t>Oh Trans Line Maint-161Kv</t>
  </si>
  <si>
    <t>Overhead Trans Line Maint-69Kv</t>
  </si>
  <si>
    <t>Oh Trans Line Maint-34.5Kv</t>
  </si>
  <si>
    <t>Trans OH reliab - labor&amp;other</t>
  </si>
  <si>
    <t>Transm Maint 69KV Reliability</t>
  </si>
  <si>
    <t>Supervision Distribution Oper</t>
  </si>
  <si>
    <t>System Perform Mgmt &amp; Admin</t>
  </si>
  <si>
    <t>Conv &amp; Seminar-Distrib Op</t>
  </si>
  <si>
    <t>Line Eng - Distrib Operations</t>
  </si>
  <si>
    <t>Distribution System Planning</t>
  </si>
  <si>
    <t>Distribution Substa Operations</t>
  </si>
  <si>
    <t>Oh Distribution Line Oper</t>
  </si>
  <si>
    <t>Truck Down Time - Line Oper</t>
  </si>
  <si>
    <t>Truck Traveling Time - Line Op</t>
  </si>
  <si>
    <t>Electric Testing-Oh Dis Lines</t>
  </si>
  <si>
    <t>Training Dist Operations-Ovhd</t>
  </si>
  <si>
    <t>Distr OH Training Stipend</t>
  </si>
  <si>
    <t>Underground Distrib Line Oper</t>
  </si>
  <si>
    <t>URG Dist Line Locates</t>
  </si>
  <si>
    <t>Street Lightg &amp; Signal Sys Exp</t>
  </si>
  <si>
    <t>Meter Expense</t>
  </si>
  <si>
    <t>Disconnects &amp; Reconnects</t>
  </si>
  <si>
    <t>Field Testing - Old</t>
  </si>
  <si>
    <t>Load Research-Meters</t>
  </si>
  <si>
    <t>Power Quality Investiagtions</t>
  </si>
  <si>
    <t>AMR Fixed Network - Meters</t>
  </si>
  <si>
    <t>AMR Radio - Meters</t>
  </si>
  <si>
    <t>Service Call Expense</t>
  </si>
  <si>
    <t>Customer Facilities Expense</t>
  </si>
  <si>
    <t>Complaint Test</t>
  </si>
  <si>
    <t>Current Diversions</t>
  </si>
  <si>
    <t>Meter Base Repair</t>
  </si>
  <si>
    <t>Customer Co-Gen Facilities</t>
  </si>
  <si>
    <t>Location-Radio &amp; Tv Interfer</t>
  </si>
  <si>
    <t>Conv &amp; Seminar-Misc Distrib</t>
  </si>
  <si>
    <t>Building Operations - Expenses</t>
  </si>
  <si>
    <t>Miscellaneous Distribution</t>
  </si>
  <si>
    <t>Misc Dist - Right-of-way</t>
  </si>
  <si>
    <t>Misc Dist. - Joint Use</t>
  </si>
  <si>
    <t>GIS Operations</t>
  </si>
  <si>
    <t>GIS Quality Assurance/Control</t>
  </si>
  <si>
    <t>GIS Analysis</t>
  </si>
  <si>
    <t>OMS Operations</t>
  </si>
  <si>
    <t>Supervision Distribution Maint</t>
  </si>
  <si>
    <t>GIS Maintenance/Updates</t>
  </si>
  <si>
    <t>Line Eng Distribution Maint</t>
  </si>
  <si>
    <t>Building Maint-Line Operations</t>
  </si>
  <si>
    <t>Dist Substa Structure Maint</t>
  </si>
  <si>
    <t>Dist Substation Equip Maint</t>
  </si>
  <si>
    <t>Dist Sub Breaker Routine Mtce</t>
  </si>
  <si>
    <t>Dist Sub Trnsfrmr Routine Mtce</t>
  </si>
  <si>
    <t>Dist Substation Inspections</t>
  </si>
  <si>
    <t>Distribution-Relays &amp; Misc Eq</t>
  </si>
  <si>
    <t>OH Dist Line Tree Trimming Spr</t>
  </si>
  <si>
    <t>Oh Dist Line Tree Trimming</t>
  </si>
  <si>
    <t>Dist OH reliab - labor &amp; other</t>
  </si>
  <si>
    <t>Misc Repair Expense</t>
  </si>
  <si>
    <t>General Office Expense</t>
  </si>
  <si>
    <t>Oh Dist Line Maintenance</t>
  </si>
  <si>
    <t>OhDist Line Capacitor BankMtce</t>
  </si>
  <si>
    <t>OH Dist Line Oper Storms</t>
  </si>
  <si>
    <t>Reclosers Sect &amp; Oil Switches</t>
  </si>
  <si>
    <t>Misc Repair &amp; Testing</t>
  </si>
  <si>
    <t>OH Dist Line Maint Reliability</t>
  </si>
  <si>
    <t>Reliability Wildlife Cover Up</t>
  </si>
  <si>
    <t>Underground Dist Line Maint</t>
  </si>
  <si>
    <t>Dist UG reliab - labor &amp; other</t>
  </si>
  <si>
    <t>Dist UG Line Maint Reliability</t>
  </si>
  <si>
    <t>Dist Transformer Maintenance</t>
  </si>
  <si>
    <t>Overhead Transformers - Old</t>
  </si>
  <si>
    <t>Underground Transformers - Old</t>
  </si>
  <si>
    <t>Strt Light&amp;Signal Sys Maint Ex</t>
  </si>
  <si>
    <t>Shop Test &amp; Repair</t>
  </si>
  <si>
    <t>Load Research Equipment Repair</t>
  </si>
  <si>
    <t>Maint Of Misc Distrib Plant</t>
  </si>
  <si>
    <t>Customer Service Mgmt &amp; Admin</t>
  </si>
  <si>
    <t>Mgmt &amp; Administrative - Accoun</t>
  </si>
  <si>
    <t>Check Meter Reads - Electric</t>
  </si>
  <si>
    <t>Read Meters - Electric</t>
  </si>
  <si>
    <t>Collection Activities - Gas</t>
  </si>
  <si>
    <t>Power Billing</t>
  </si>
  <si>
    <t>Cust Serv Accounting - Ele/Gas</t>
  </si>
  <si>
    <t>Credit &amp; Collections</t>
  </si>
  <si>
    <t>Billing Of Metered Accts-Elec</t>
  </si>
  <si>
    <t>Building Operations-Cust Accts</t>
  </si>
  <si>
    <t>Outages</t>
  </si>
  <si>
    <t>Customer Service Supervision</t>
  </si>
  <si>
    <t>Customer Assistance-Cust Serv</t>
  </si>
  <si>
    <t>Retail Indust Cust Assistance</t>
  </si>
  <si>
    <t>Wholesale Customer Assistance</t>
  </si>
  <si>
    <t>Retail Commercial Cust Assist</t>
  </si>
  <si>
    <t>Retail Residential Cust Assist</t>
  </si>
  <si>
    <t>Municipal Activities</t>
  </si>
  <si>
    <t>New Business-Cust Serv</t>
  </si>
  <si>
    <t>Mgmt &amp; Admin - Executives</t>
  </si>
  <si>
    <t>Mgmt &amp; Adm Salaries-Spec Proj</t>
  </si>
  <si>
    <t>Mgmt &amp; Admin - Salaries-Acct</t>
  </si>
  <si>
    <t>General Recordsaccounting</t>
  </si>
  <si>
    <t>Accounts Payable-Accounting</t>
  </si>
  <si>
    <t>Mgmt &amp; Admin - Field Safety Ad</t>
  </si>
  <si>
    <t>Personnel Activi-Lbr Only-Hr</t>
  </si>
  <si>
    <t>Mgmt &amp; Admin-General Services</t>
  </si>
  <si>
    <t>Purchasing Activities-Gen Serv</t>
  </si>
  <si>
    <t>Record Retention - Labor</t>
  </si>
  <si>
    <t>Receive &amp; Deliver Company Mail</t>
  </si>
  <si>
    <t>General Service Activities</t>
  </si>
  <si>
    <t>Mgmt &amp; Admin-Sal-Other Gen Off</t>
  </si>
  <si>
    <t>Reporting Activities - Gen Off</t>
  </si>
  <si>
    <t>Forecasting - Labor</t>
  </si>
  <si>
    <t>Mgmt &amp; Admin - Land Rights</t>
  </si>
  <si>
    <t>MO Renewable Energy Std Labor</t>
  </si>
  <si>
    <t>KS Renewable Energy Std Labor</t>
  </si>
  <si>
    <t>Non-Prod Indirect Work - ELabs</t>
  </si>
  <si>
    <t>Services for LUC</t>
  </si>
  <si>
    <t>Services for Labs Canada</t>
  </si>
  <si>
    <t>Services for LUSC 8880</t>
  </si>
  <si>
    <t>Services for O'Dell</t>
  </si>
  <si>
    <t>Services for Senate</t>
  </si>
  <si>
    <t>Services for East 8882</t>
  </si>
  <si>
    <t>Services for N Eng/Mass 8866</t>
  </si>
  <si>
    <t>Services for Central 8883</t>
  </si>
  <si>
    <t>Services for Pine Bluff 8606</t>
  </si>
  <si>
    <t>Services for WHall Water 8608</t>
  </si>
  <si>
    <t>Services for WHall Sewer 8609</t>
  </si>
  <si>
    <t>Services for Mid States 8850</t>
  </si>
  <si>
    <t>Services for Mid States Water</t>
  </si>
  <si>
    <t>Services for West 8884</t>
  </si>
  <si>
    <t>Services for Calpeco 8800</t>
  </si>
  <si>
    <t>Services for Park Water 8623</t>
  </si>
  <si>
    <t>Indirect Liberty Corp US</t>
  </si>
  <si>
    <t>Injuries &amp; Damages-Corp</t>
  </si>
  <si>
    <t>Employee Disability Plan Exp</t>
  </si>
  <si>
    <t>Franchise Elections</t>
  </si>
  <si>
    <t>Building &amp; Grounds Maintenance</t>
  </si>
  <si>
    <t>Microwave Maintenance Expenses</t>
  </si>
  <si>
    <t>Telecomm Exp Other</t>
  </si>
  <si>
    <t>Services for Liberty Wtr 8020</t>
  </si>
  <si>
    <t>Services for Empire Consol</t>
  </si>
  <si>
    <t>Services for Sanger Power 5519</t>
  </si>
  <si>
    <t>500</t>
  </si>
  <si>
    <t>501</t>
  </si>
  <si>
    <t>502</t>
  </si>
  <si>
    <t>505</t>
  </si>
  <si>
    <t>506</t>
  </si>
  <si>
    <t>510</t>
  </si>
  <si>
    <t>511</t>
  </si>
  <si>
    <t>512</t>
  </si>
  <si>
    <t>513</t>
  </si>
  <si>
    <t>514</t>
  </si>
  <si>
    <t>535</t>
  </si>
  <si>
    <t>537</t>
  </si>
  <si>
    <t>538</t>
  </si>
  <si>
    <t>539</t>
  </si>
  <si>
    <t>541</t>
  </si>
  <si>
    <t>542</t>
  </si>
  <si>
    <t>543</t>
  </si>
  <si>
    <t>544</t>
  </si>
  <si>
    <t>545</t>
  </si>
  <si>
    <t>546</t>
  </si>
  <si>
    <t>548</t>
  </si>
  <si>
    <t>549</t>
  </si>
  <si>
    <t>551</t>
  </si>
  <si>
    <t>552</t>
  </si>
  <si>
    <t>553</t>
  </si>
  <si>
    <t>554</t>
  </si>
  <si>
    <t>556</t>
  </si>
  <si>
    <t>560</t>
  </si>
  <si>
    <t>561</t>
  </si>
  <si>
    <t>562</t>
  </si>
  <si>
    <t>563</t>
  </si>
  <si>
    <t>566</t>
  </si>
  <si>
    <t>568</t>
  </si>
  <si>
    <t>569</t>
  </si>
  <si>
    <t>570</t>
  </si>
  <si>
    <t>571</t>
  </si>
  <si>
    <t>580</t>
  </si>
  <si>
    <t>582</t>
  </si>
  <si>
    <t>583</t>
  </si>
  <si>
    <t>584</t>
  </si>
  <si>
    <t>585</t>
  </si>
  <si>
    <t>586</t>
  </si>
  <si>
    <t>587</t>
  </si>
  <si>
    <t>588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</si>
  <si>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</si>
  <si>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</si>
  <si>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</si>
  <si>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</si>
  <si>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</si>
  <si>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</si>
  <si>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</si>
  <si>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</si>
  <si>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</si>
  <si>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901</t>
  </si>
  <si>
    <t>902</t>
  </si>
  <si>
    <t>903</t>
  </si>
  <si>
    <t>905</t>
  </si>
  <si>
    <t>907</t>
  </si>
  <si>
    <t>908</t>
  </si>
  <si>
    <t>912</t>
  </si>
  <si>
    <t>920</t>
  </si>
  <si>
    <t>922</t>
  </si>
  <si>
    <t>925</t>
  </si>
  <si>
    <t>926</t>
  </si>
  <si>
    <t>930</t>
  </si>
  <si>
    <t>935</t>
  </si>
  <si>
    <t>Adjustment to Production Expenses:</t>
  </si>
  <si>
    <t>Total Adjustment to Production Expenses:</t>
  </si>
  <si>
    <t>Adjustment to Transmission Expenses:</t>
  </si>
  <si>
    <t>Total Adjustment to Transmission Expenses:</t>
  </si>
  <si>
    <t>Adjustment to Distribution Expenses:</t>
  </si>
  <si>
    <t>Total Adjustment to Distribution Expenses:</t>
  </si>
  <si>
    <t>Adjustment to Customer Account Expenses:</t>
  </si>
  <si>
    <t>Total Adjustment to Customer Account Expenses:</t>
  </si>
  <si>
    <t>Adjustment to Customer Assistance Expenses:</t>
  </si>
  <si>
    <t>Total Adjustment to Customer Assistance Expenses:</t>
  </si>
  <si>
    <t>Adjustment to Sales Expenses:</t>
  </si>
  <si>
    <t>Total Adjustment to Sales Expenses:</t>
  </si>
  <si>
    <t>Adjustment to Other A&amp;G Expenses:</t>
  </si>
  <si>
    <t>Total Adjustment to Other A&amp;G Expenses:</t>
  </si>
  <si>
    <t>Total Annualized Payroll Adjustment:</t>
  </si>
  <si>
    <t>Payroll</t>
  </si>
  <si>
    <t>Footnotes:</t>
  </si>
  <si>
    <t xml:space="preserve">Source: </t>
  </si>
  <si>
    <t>See reference column (d).</t>
  </si>
  <si>
    <t>Purpose:</t>
  </si>
  <si>
    <r>
      <t xml:space="preserve">Factor </t>
    </r>
    <r>
      <rPr>
        <b/>
        <sz val="9"/>
        <color rgb="FFFF0000"/>
        <rFont val="Calibri"/>
        <family val="2"/>
        <scheme val="minor"/>
      </rPr>
      <t>(1)</t>
    </r>
  </si>
  <si>
    <r>
      <rPr>
        <b/>
        <sz val="9"/>
        <color rgb="FFFF0000"/>
        <rFont val="Calibri"/>
        <family val="2"/>
        <scheme val="minor"/>
      </rPr>
      <t>(1)</t>
    </r>
    <r>
      <rPr>
        <sz val="11"/>
        <rFont val="Calibri"/>
        <family val="2"/>
        <scheme val="minor"/>
      </rPr>
      <t xml:space="preserve"> - Missouri allocation factors were obtained from the March 2019 4-State Report.</t>
    </r>
  </si>
  <si>
    <t>To determine the breakdown by FERC for the expected derivative payroll tax adjustment.</t>
  </si>
  <si>
    <t>Docket No. ER-2019-0374</t>
  </si>
  <si>
    <t>To determine the breakdown by FERC for the expected payroll adjustment.</t>
  </si>
  <si>
    <t>Derivative 401k Adjustment</t>
  </si>
  <si>
    <t>Derivative Life Insurance Adjustment</t>
  </si>
  <si>
    <t>Total Annualized Payroll</t>
  </si>
  <si>
    <t>DERIVATIVE BENEFIT ADJUSTMENT</t>
  </si>
  <si>
    <t>401K - Electric/Gas</t>
  </si>
  <si>
    <t>Group Life Insurance</t>
  </si>
  <si>
    <t>Missouri Payroll Adjustment</t>
  </si>
  <si>
    <t>Missouri GL Payroll Expense Balance at 3/31/19</t>
  </si>
  <si>
    <t>Empire Expensed Payroll</t>
  </si>
  <si>
    <t xml:space="preserve">Missouri Annualized Payroll </t>
  </si>
  <si>
    <t>Missouri Annualized Derivative Benefits</t>
  </si>
  <si>
    <t>Missouri Annualized Payroll Taxes</t>
  </si>
  <si>
    <t>W/P IS ADJ 5.4 - Benefits Load Factor</t>
  </si>
  <si>
    <t>W/P IS ADJ 5.3 - Annualized 3/22/19 Pay Period Information</t>
  </si>
  <si>
    <t>W/P IS ADJ 5.2 - Derivative Payroll Tax Adjustment</t>
  </si>
  <si>
    <t>W/P IS ADJ 5.3</t>
  </si>
  <si>
    <t xml:space="preserve">Derivative </t>
  </si>
  <si>
    <t>Benefits</t>
  </si>
  <si>
    <t>Pro Forma</t>
  </si>
  <si>
    <t xml:space="preserve">Benefits </t>
  </si>
  <si>
    <t>(i) = (g) + (h)</t>
  </si>
  <si>
    <t>To determine the breakdown by FERC for the expected benefits derived from the payroll adjustment.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</si>
  <si>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</si>
  <si>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</si>
  <si>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</si>
  <si>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</si>
  <si>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</si>
  <si>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</si>
  <si>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</si>
  <si>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</si>
  <si>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</si>
  <si>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</si>
  <si>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</si>
  <si>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</si>
  <si>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Annual</t>
  </si>
  <si>
    <t>Benefits Load</t>
  </si>
  <si>
    <t>W/P IS ADJ 5.1 - Derivative Benefit Adjustment</t>
  </si>
  <si>
    <t>IS ADJ 5 - Annualized Payroll Adjustment</t>
  </si>
  <si>
    <t>Schedule 4</t>
  </si>
  <si>
    <t>WP IS ADJ 5.3</t>
  </si>
  <si>
    <t>(g)</t>
  </si>
  <si>
    <t>Total Pro Forma Adjustment:</t>
  </si>
  <si>
    <t>Total Payroll Taxes Adjustment:</t>
  </si>
  <si>
    <t>Total Annualized Benefits Adjustments:</t>
  </si>
  <si>
    <t>(1)</t>
  </si>
  <si>
    <r>
      <rPr>
        <sz val="11"/>
        <color rgb="FFFF0000"/>
        <rFont val="Calibri"/>
        <family val="2"/>
      </rPr>
      <t>(1)</t>
    </r>
    <r>
      <rPr>
        <sz val="11"/>
        <rFont val="Calibri"/>
        <family val="2"/>
      </rPr>
      <t xml:space="preserve"> - Payroll tax rate consists of the Federal SS of 6.2% and the Medicare of 1.45%</t>
    </r>
  </si>
  <si>
    <t>W/P IS ADJ 5</t>
  </si>
  <si>
    <t>W/P IS ADJ 5.1</t>
  </si>
  <si>
    <t>W/P IS ADJ 5.2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</si>
</sst>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-* #,##0.00_-;\-* #,##0.00_-;_-* &quot;-&quot;??_-;_-@_-"/>
    <numFmt numFmtId="167" formatCode="0.0%"/>
    <numFmt numFmtId="168" formatCode="_(* #,##0.00_);_(* \(\ #,##0.00\ \);_(* &quot;-&quot;??_);_(\ @_ \)"/>
  </numFmts>
  <fonts count="34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sz val="12"/>
      <name val="Tms Rmn"/>
    </font>
    <font>
      <sz val="10"/>
      <name val="Times New Roman"/>
      <family val="1"/>
    </font>
    <font>
      <sz val="11"/>
      <name val="Calibri"/>
      <family val="2"/>
    </font>
    <font>
      <b/>
      <sz val="11"/>
      <name val="Calibri"/>
      <family val="2"/>
    </font>
    <font>
      <sz val="10"/>
      <color indexed="0"/>
      <name val="Arial"/>
      <family val="2"/>
    </font>
    <font>
      <sz val="11"/>
      <color rgb="FF000000"/>
      <name val="Calibri"/>
      <family val="2"/>
      <scheme val="minor"/>
    </font>
    <font>
      <sz val="8.25"/>
      <color rgb="FF000000"/>
      <name val="Microsoft Sans Serif"/>
      <family val="2"/>
    </font>
    <font>
      <sz val="10"/>
      <name val="Segoe UI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0"/>
      <name val="Arial Unicode MS"/>
      <family val="2"/>
    </font>
    <font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" fillId="0" borderId="0"/>
    <xf numFmtId="9" fontId="10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3" fillId="0" borderId="0"/>
    <xf numFmtId="44" fontId="10" fillId="0" borderId="0" applyFont="0" applyFill="0" applyBorder="0" applyAlignment="0" applyProtection="0"/>
    <xf numFmtId="0" fontId="20" fillId="0" borderId="0"/>
    <xf numFmtId="43" fontId="13" fillId="0" borderId="0" applyFont="0" applyFill="0" applyBorder="0" applyAlignment="0" applyProtection="0"/>
    <xf numFmtId="0" fontId="21" fillId="0" borderId="0"/>
    <xf numFmtId="0" fontId="22" fillId="0" borderId="0"/>
    <xf numFmtId="9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4" fillId="0" borderId="0"/>
    <xf numFmtId="0" fontId="25" fillId="0" borderId="0"/>
    <xf numFmtId="166" fontId="13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6" fillId="0" borderId="0" applyAlignment="0"/>
    <xf numFmtId="168" fontId="27" fillId="0" borderId="0" applyFont="0" applyFill="0" applyBorder="0" applyAlignment="0" applyProtection="0"/>
    <xf numFmtId="44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3" fillId="0" borderId="0"/>
    <xf numFmtId="0" fontId="7" fillId="0" borderId="0"/>
    <xf numFmtId="0" fontId="13" fillId="0" borderId="0"/>
    <xf numFmtId="0" fontId="13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" fillId="0" borderId="0"/>
    <xf numFmtId="4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22" fillId="0" borderId="0"/>
  </cellStyleXfs>
  <cellXfs count="187">
    <xf numFmtId="0" fontId="0" fillId="0" borderId="0" xfId="0"/>
    <xf numFmtId="0" fontId="11" fillId="0" borderId="0" xfId="4" applyFont="1"/>
    <xf numFmtId="0" fontId="12" fillId="0" borderId="0" xfId="4" applyFont="1" applyAlignment="1"/>
    <xf numFmtId="0" fontId="12" fillId="0" borderId="0" xfId="0" applyFont="1" applyAlignment="1">
      <alignment horizontal="right"/>
    </xf>
    <xf numFmtId="0" fontId="10" fillId="0" borderId="0" xfId="0" applyFont="1"/>
    <xf numFmtId="0" fontId="10" fillId="0" borderId="0" xfId="4" applyFont="1"/>
    <xf numFmtId="0" fontId="15" fillId="0" borderId="0" xfId="0" applyFont="1" applyAlignment="1">
      <alignment horizontal="right"/>
    </xf>
    <xf numFmtId="0" fontId="10" fillId="0" borderId="0" xfId="4" applyFont="1" applyAlignment="1">
      <alignment horizontal="right"/>
    </xf>
    <xf numFmtId="0" fontId="12" fillId="0" borderId="0" xfId="4" applyFont="1" applyBorder="1" applyAlignment="1">
      <alignment horizontal="center"/>
    </xf>
    <xf numFmtId="0" fontId="10" fillId="0" borderId="0" xfId="4" applyFont="1" applyBorder="1" applyAlignment="1">
      <alignment horizontal="center"/>
    </xf>
    <xf numFmtId="0" fontId="10" fillId="0" borderId="0" xfId="4" applyFont="1" applyBorder="1"/>
    <xf numFmtId="0" fontId="10" fillId="0" borderId="1" xfId="4" applyFont="1" applyBorder="1" applyAlignment="1">
      <alignment horizontal="center" wrapText="1"/>
    </xf>
    <xf numFmtId="0" fontId="10" fillId="0" borderId="0" xfId="4" applyFont="1" applyBorder="1" applyAlignment="1">
      <alignment horizontal="center" wrapText="1"/>
    </xf>
    <xf numFmtId="0" fontId="10" fillId="0" borderId="1" xfId="4" applyFont="1" applyBorder="1" applyAlignment="1">
      <alignment horizontal="center"/>
    </xf>
    <xf numFmtId="0" fontId="16" fillId="0" borderId="0" xfId="4" applyFont="1" applyBorder="1" applyAlignment="1">
      <alignment horizontal="left"/>
    </xf>
    <xf numFmtId="1" fontId="10" fillId="0" borderId="0" xfId="4" applyNumberFormat="1" applyFont="1" applyAlignment="1">
      <alignment horizontal="center"/>
    </xf>
    <xf numFmtId="0" fontId="15" fillId="0" borderId="0" xfId="0" applyFont="1"/>
    <xf numFmtId="0" fontId="17" fillId="0" borderId="0" xfId="4" applyFont="1" applyAlignment="1">
      <alignment horizontal="right"/>
    </xf>
    <xf numFmtId="10" fontId="18" fillId="0" borderId="0" xfId="6" applyNumberFormat="1" applyFont="1" applyAlignment="1">
      <alignment horizontal="center"/>
    </xf>
    <xf numFmtId="165" fontId="15" fillId="0" borderId="0" xfId="1" applyNumberFormat="1" applyFont="1" applyBorder="1" applyAlignment="1">
      <alignment horizontal="center"/>
    </xf>
    <xf numFmtId="0" fontId="10" fillId="0" borderId="0" xfId="4" applyFont="1" applyBorder="1" applyAlignment="1">
      <alignment horizontal="left"/>
    </xf>
    <xf numFmtId="0" fontId="19" fillId="0" borderId="0" xfId="7" applyFont="1" applyFill="1" applyAlignment="1">
      <alignment horizontal="left" wrapText="1"/>
    </xf>
    <xf numFmtId="0" fontId="12" fillId="0" borderId="0" xfId="4" applyFont="1" applyBorder="1" applyAlignment="1">
      <alignment horizontal="left"/>
    </xf>
    <xf numFmtId="1" fontId="16" fillId="0" borderId="0" xfId="4" applyNumberFormat="1" applyFont="1" applyAlignment="1">
      <alignment horizontal="left"/>
    </xf>
    <xf numFmtId="0" fontId="17" fillId="0" borderId="0" xfId="4" applyFont="1" applyAlignment="1">
      <alignment horizontal="center"/>
    </xf>
    <xf numFmtId="0" fontId="10" fillId="0" borderId="0" xfId="0" applyFont="1" applyAlignment="1">
      <alignment horizontal="center"/>
    </xf>
    <xf numFmtId="165" fontId="10" fillId="0" borderId="0" xfId="1" applyNumberFormat="1" applyFont="1"/>
    <xf numFmtId="164" fontId="10" fillId="0" borderId="0" xfId="0" applyNumberFormat="1" applyFont="1"/>
    <xf numFmtId="164" fontId="10" fillId="0" borderId="0" xfId="2" applyNumberFormat="1" applyFont="1"/>
    <xf numFmtId="10" fontId="10" fillId="0" borderId="0" xfId="3" applyNumberFormat="1" applyFont="1"/>
    <xf numFmtId="10" fontId="15" fillId="0" borderId="0" xfId="5" applyNumberFormat="1" applyFont="1" applyBorder="1" applyAlignment="1">
      <alignment horizontal="center"/>
    </xf>
    <xf numFmtId="14" fontId="15" fillId="0" borderId="0" xfId="5" applyNumberFormat="1" applyFont="1" applyBorder="1" applyAlignment="1">
      <alignment horizontal="center"/>
    </xf>
    <xf numFmtId="165" fontId="10" fillId="0" borderId="0" xfId="1" applyNumberFormat="1" applyFont="1" applyBorder="1"/>
    <xf numFmtId="164" fontId="10" fillId="0" borderId="2" xfId="2" applyNumberFormat="1" applyFont="1" applyBorder="1"/>
    <xf numFmtId="10" fontId="10" fillId="0" borderId="2" xfId="3" applyNumberFormat="1" applyFont="1" applyBorder="1" applyAlignment="1">
      <alignment horizontal="center"/>
    </xf>
    <xf numFmtId="0" fontId="22" fillId="0" borderId="0" xfId="12"/>
    <xf numFmtId="0" fontId="22" fillId="0" borderId="0" xfId="12" applyFont="1"/>
    <xf numFmtId="0" fontId="22" fillId="0" borderId="0" xfId="12" applyFont="1" applyAlignment="1">
      <alignment horizontal="center"/>
    </xf>
    <xf numFmtId="14" fontId="22" fillId="0" borderId="0" xfId="12" applyNumberFormat="1" applyAlignment="1">
      <alignment horizontal="left"/>
    </xf>
    <xf numFmtId="14" fontId="22" fillId="0" borderId="0" xfId="12" applyNumberFormat="1"/>
    <xf numFmtId="10" fontId="0" fillId="0" borderId="0" xfId="13" applyNumberFormat="1" applyFont="1" applyBorder="1"/>
    <xf numFmtId="164" fontId="0" fillId="0" borderId="0" xfId="14" applyNumberFormat="1" applyFont="1"/>
    <xf numFmtId="43" fontId="0" fillId="0" borderId="0" xfId="15" applyFont="1"/>
    <xf numFmtId="164" fontId="15" fillId="0" borderId="0" xfId="12" applyNumberFormat="1" applyFont="1"/>
    <xf numFmtId="44" fontId="15" fillId="0" borderId="0" xfId="12" applyNumberFormat="1" applyFont="1"/>
    <xf numFmtId="0" fontId="15" fillId="0" borderId="0" xfId="12" applyFont="1"/>
    <xf numFmtId="0" fontId="15" fillId="0" borderId="1" xfId="12" applyFont="1" applyBorder="1"/>
    <xf numFmtId="0" fontId="15" fillId="0" borderId="0" xfId="12" applyFont="1" applyBorder="1"/>
    <xf numFmtId="9" fontId="10" fillId="0" borderId="0" xfId="13" applyFont="1"/>
    <xf numFmtId="9" fontId="10" fillId="0" borderId="0" xfId="13" applyFont="1" applyBorder="1"/>
    <xf numFmtId="164" fontId="10" fillId="0" borderId="0" xfId="14" applyNumberFormat="1" applyFont="1"/>
    <xf numFmtId="164" fontId="10" fillId="0" borderId="0" xfId="14" applyNumberFormat="1" applyFont="1" applyBorder="1"/>
    <xf numFmtId="165" fontId="10" fillId="0" borderId="0" xfId="15" applyNumberFormat="1" applyFont="1"/>
    <xf numFmtId="165" fontId="10" fillId="0" borderId="0" xfId="15" applyNumberFormat="1" applyFont="1" applyFill="1" applyBorder="1"/>
    <xf numFmtId="164" fontId="10" fillId="0" borderId="3" xfId="14" applyNumberFormat="1" applyFont="1" applyBorder="1"/>
    <xf numFmtId="0" fontId="22" fillId="0" borderId="0" xfId="12" applyAlignment="1">
      <alignment horizontal="right"/>
    </xf>
    <xf numFmtId="0" fontId="23" fillId="0" borderId="0" xfId="12" applyFont="1" applyAlignment="1">
      <alignment horizontal="right"/>
    </xf>
    <xf numFmtId="10" fontId="10" fillId="0" borderId="0" xfId="13" applyNumberFormat="1" applyFont="1" applyFill="1"/>
    <xf numFmtId="10" fontId="10" fillId="0" borderId="0" xfId="13" applyNumberFormat="1" applyFont="1" applyFill="1" applyBorder="1"/>
    <xf numFmtId="9" fontId="10" fillId="0" borderId="1" xfId="13" applyFont="1" applyBorder="1"/>
    <xf numFmtId="0" fontId="9" fillId="0" borderId="0" xfId="4" applyFont="1" applyBorder="1" applyAlignment="1">
      <alignment horizontal="center"/>
    </xf>
    <xf numFmtId="0" fontId="9" fillId="0" borderId="1" xfId="4" applyFont="1" applyBorder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4" applyFont="1" applyBorder="1" applyAlignment="1"/>
    <xf numFmtId="0" fontId="10" fillId="0" borderId="0" xfId="0" applyFont="1" applyBorder="1"/>
    <xf numFmtId="10" fontId="15" fillId="0" borderId="0" xfId="3" applyNumberFormat="1" applyFont="1" applyFill="1"/>
    <xf numFmtId="10" fontId="8" fillId="0" borderId="0" xfId="3" applyNumberFormat="1" applyFont="1" applyFill="1"/>
    <xf numFmtId="10" fontId="8" fillId="0" borderId="1" xfId="3" applyNumberFormat="1" applyFont="1" applyFill="1" applyBorder="1"/>
    <xf numFmtId="10" fontId="8" fillId="0" borderId="0" xfId="3" applyNumberFormat="1" applyFont="1" applyFill="1" applyBorder="1"/>
    <xf numFmtId="0" fontId="15" fillId="0" borderId="0" xfId="12" applyFont="1" applyFill="1" applyBorder="1"/>
    <xf numFmtId="0" fontId="9" fillId="0" borderId="1" xfId="4" applyFont="1" applyBorder="1" applyAlignment="1">
      <alignment horizontal="center" wrapText="1"/>
    </xf>
    <xf numFmtId="10" fontId="10" fillId="0" borderId="1" xfId="13" applyNumberFormat="1" applyFont="1" applyBorder="1"/>
    <xf numFmtId="165" fontId="10" fillId="0" borderId="0" xfId="15" applyNumberFormat="1" applyFont="1" applyBorder="1"/>
    <xf numFmtId="10" fontId="10" fillId="0" borderId="0" xfId="3" applyNumberFormat="1" applyFont="1" applyBorder="1"/>
    <xf numFmtId="0" fontId="18" fillId="0" borderId="0" xfId="35" applyFont="1" applyFill="1" applyAlignment="1">
      <alignment horizontal="left" wrapText="1"/>
    </xf>
    <xf numFmtId="164" fontId="10" fillId="0" borderId="3" xfId="2" applyNumberFormat="1" applyFont="1" applyBorder="1"/>
    <xf numFmtId="0" fontId="6" fillId="0" borderId="0" xfId="29" applyFont="1"/>
    <xf numFmtId="164" fontId="6" fillId="0" borderId="0" xfId="29" applyNumberFormat="1" applyFont="1"/>
    <xf numFmtId="44" fontId="6" fillId="0" borderId="0" xfId="18" applyFont="1"/>
    <xf numFmtId="0" fontId="6" fillId="0" borderId="0" xfId="4" applyFont="1" applyBorder="1" applyAlignment="1">
      <alignment horizontal="center"/>
    </xf>
    <xf numFmtId="0" fontId="6" fillId="0" borderId="1" xfId="4" applyFont="1" applyBorder="1" applyAlignment="1">
      <alignment horizontal="center" wrapText="1"/>
    </xf>
    <xf numFmtId="0" fontId="10" fillId="0" borderId="0" xfId="4" applyNumberFormat="1" applyFont="1" applyAlignment="1">
      <alignment horizontal="center"/>
    </xf>
    <xf numFmtId="0" fontId="10" fillId="0" borderId="0" xfId="0" applyNumberFormat="1" applyFont="1" applyAlignment="1">
      <alignment horizontal="center"/>
    </xf>
    <xf numFmtId="0" fontId="11" fillId="0" borderId="0" xfId="4" applyFont="1" applyAlignment="1">
      <alignment horizontal="left"/>
    </xf>
    <xf numFmtId="0" fontId="10" fillId="0" borderId="0" xfId="4" applyFont="1" applyAlignment="1">
      <alignment horizontal="left"/>
    </xf>
    <xf numFmtId="0" fontId="10" fillId="0" borderId="0" xfId="4" applyFont="1" applyBorder="1" applyAlignment="1">
      <alignment horizontal="left" wrapText="1"/>
    </xf>
    <xf numFmtId="1" fontId="10" fillId="0" borderId="0" xfId="4" applyNumberFormat="1" applyFont="1" applyAlignment="1">
      <alignment horizontal="left"/>
    </xf>
    <xf numFmtId="0" fontId="10" fillId="0" borderId="0" xfId="0" applyFont="1" applyAlignment="1">
      <alignment horizontal="left"/>
    </xf>
    <xf numFmtId="10" fontId="17" fillId="0" borderId="0" xfId="3" applyNumberFormat="1" applyFont="1" applyAlignment="1">
      <alignment horizontal="center"/>
    </xf>
    <xf numFmtId="0" fontId="12" fillId="0" borderId="0" xfId="4" applyFont="1" applyFill="1" applyAlignment="1"/>
    <xf numFmtId="0" fontId="12" fillId="0" borderId="0" xfId="4" applyFont="1" applyFill="1" applyAlignment="1">
      <alignment horizontal="center"/>
    </xf>
    <xf numFmtId="0" fontId="10" fillId="0" borderId="0" xfId="4" applyFont="1" applyFill="1"/>
    <xf numFmtId="0" fontId="10" fillId="0" borderId="0" xfId="4" applyFont="1" applyFill="1" applyAlignment="1">
      <alignment horizontal="center"/>
    </xf>
    <xf numFmtId="0" fontId="12" fillId="0" borderId="0" xfId="4" applyFont="1" applyFill="1" applyBorder="1" applyAlignment="1">
      <alignment horizontal="center"/>
    </xf>
    <xf numFmtId="0" fontId="10" fillId="0" borderId="0" xfId="4" applyFont="1" applyFill="1" applyBorder="1" applyAlignment="1">
      <alignment horizontal="center"/>
    </xf>
    <xf numFmtId="0" fontId="17" fillId="0" borderId="0" xfId="4" applyFont="1" applyFill="1" applyAlignment="1">
      <alignment horizontal="right"/>
    </xf>
    <xf numFmtId="0" fontId="17" fillId="0" borderId="0" xfId="4" applyFont="1" applyFill="1" applyAlignment="1">
      <alignment horizontal="center"/>
    </xf>
    <xf numFmtId="0" fontId="10" fillId="0" borderId="0" xfId="0" applyFont="1" applyFill="1"/>
    <xf numFmtId="10" fontId="10" fillId="0" borderId="0" xfId="3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165" fontId="6" fillId="0" borderId="0" xfId="1" applyNumberFormat="1" applyFont="1" applyFill="1" applyBorder="1" applyAlignment="1">
      <alignment horizontal="right"/>
    </xf>
    <xf numFmtId="165" fontId="6" fillId="0" borderId="0" xfId="1" applyNumberFormat="1" applyFont="1" applyFill="1"/>
    <xf numFmtId="164" fontId="15" fillId="0" borderId="0" xfId="2" applyNumberFormat="1" applyFont="1" applyFill="1" applyBorder="1" applyAlignment="1">
      <alignment horizontal="center"/>
    </xf>
    <xf numFmtId="165" fontId="15" fillId="0" borderId="0" xfId="1" applyNumberFormat="1" applyFont="1" applyFill="1" applyBorder="1" applyAlignment="1">
      <alignment horizontal="center"/>
    </xf>
    <xf numFmtId="164" fontId="10" fillId="0" borderId="0" xfId="2" applyNumberFormat="1" applyFont="1" applyFill="1"/>
    <xf numFmtId="10" fontId="15" fillId="0" borderId="0" xfId="3" applyNumberFormat="1" applyFont="1" applyFill="1" applyBorder="1" applyAlignment="1">
      <alignment horizontal="center"/>
    </xf>
    <xf numFmtId="165" fontId="10" fillId="0" borderId="0" xfId="1" applyNumberFormat="1" applyFont="1" applyFill="1"/>
    <xf numFmtId="164" fontId="6" fillId="0" borderId="0" xfId="2" applyNumberFormat="1" applyFont="1" applyFill="1" applyBorder="1" applyAlignment="1">
      <alignment horizontal="right"/>
    </xf>
    <xf numFmtId="0" fontId="29" fillId="0" borderId="0" xfId="0" applyFont="1"/>
    <xf numFmtId="165" fontId="10" fillId="0" borderId="2" xfId="1" applyNumberFormat="1" applyFont="1" applyFill="1" applyBorder="1"/>
    <xf numFmtId="0" fontId="16" fillId="0" borderId="0" xfId="0" applyFont="1" applyAlignment="1">
      <alignment horizontal="left"/>
    </xf>
    <xf numFmtId="1" fontId="10" fillId="0" borderId="0" xfId="0" applyNumberFormat="1" applyFont="1" applyAlignment="1">
      <alignment horizontal="center"/>
    </xf>
    <xf numFmtId="164" fontId="12" fillId="0" borderId="3" xfId="2" applyNumberFormat="1" applyFont="1" applyBorder="1"/>
    <xf numFmtId="0" fontId="22" fillId="0" borderId="0" xfId="12" applyAlignment="1">
      <alignment horizontal="center"/>
    </xf>
    <xf numFmtId="1" fontId="16" fillId="0" borderId="0" xfId="4" applyNumberFormat="1" applyFont="1" applyAlignment="1">
      <alignment horizontal="left" vertical="top"/>
    </xf>
    <xf numFmtId="0" fontId="15" fillId="0" borderId="0" xfId="0" quotePrefix="1" applyFont="1" applyAlignment="1">
      <alignment vertical="top"/>
    </xf>
    <xf numFmtId="0" fontId="30" fillId="0" borderId="0" xfId="0" quotePrefix="1" applyFont="1" applyAlignment="1">
      <alignment vertical="top"/>
    </xf>
    <xf numFmtId="1" fontId="6" fillId="0" borderId="0" xfId="4" applyNumberFormat="1" applyFont="1" applyAlignment="1">
      <alignment horizontal="center"/>
    </xf>
    <xf numFmtId="0" fontId="16" fillId="0" borderId="0" xfId="4" applyFont="1" applyAlignment="1">
      <alignment horizontal="left"/>
    </xf>
    <xf numFmtId="0" fontId="6" fillId="0" borderId="0" xfId="4" applyFont="1"/>
    <xf numFmtId="0" fontId="28" fillId="0" borderId="0" xfId="0" applyFont="1"/>
    <xf numFmtId="0" fontId="16" fillId="0" borderId="0" xfId="0" applyFont="1"/>
    <xf numFmtId="0" fontId="15" fillId="0" borderId="0" xfId="0" applyFont="1" applyFill="1" applyAlignment="1">
      <alignment horizontal="center"/>
    </xf>
    <xf numFmtId="0" fontId="15" fillId="0" borderId="0" xfId="0" applyFont="1" applyFill="1"/>
    <xf numFmtId="0" fontId="15" fillId="0" borderId="0" xfId="36" applyNumberFormat="1" applyFont="1" applyFill="1" applyAlignment="1">
      <alignment horizontal="center"/>
    </xf>
    <xf numFmtId="39" fontId="15" fillId="0" borderId="0" xfId="0" applyNumberFormat="1" applyFont="1" applyFill="1" applyAlignment="1">
      <alignment horizontal="center"/>
    </xf>
    <xf numFmtId="4" fontId="15" fillId="0" borderId="0" xfId="37" applyNumberFormat="1" applyFont="1" applyFill="1" applyAlignment="1"/>
    <xf numFmtId="0" fontId="5" fillId="0" borderId="0" xfId="29" applyFont="1" applyAlignment="1">
      <alignment horizontal="center"/>
    </xf>
    <xf numFmtId="0" fontId="6" fillId="0" borderId="0" xfId="29" applyFont="1" applyBorder="1" applyAlignment="1">
      <alignment horizontal="center"/>
    </xf>
    <xf numFmtId="0" fontId="6" fillId="0" borderId="0" xfId="29" applyFont="1" applyBorder="1"/>
    <xf numFmtId="165" fontId="6" fillId="0" borderId="0" xfId="1" applyNumberFormat="1" applyFont="1" applyBorder="1"/>
    <xf numFmtId="165" fontId="6" fillId="0" borderId="0" xfId="29" applyNumberFormat="1" applyFont="1" applyBorder="1"/>
    <xf numFmtId="0" fontId="0" fillId="0" borderId="0" xfId="0" applyBorder="1"/>
    <xf numFmtId="14" fontId="15" fillId="0" borderId="0" xfId="5" applyNumberFormat="1" applyFont="1" applyFill="1" applyBorder="1" applyAlignment="1">
      <alignment horizontal="center"/>
    </xf>
    <xf numFmtId="0" fontId="9" fillId="0" borderId="0" xfId="4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4" applyFont="1"/>
    <xf numFmtId="0" fontId="4" fillId="0" borderId="0" xfId="38" applyFont="1"/>
    <xf numFmtId="164" fontId="4" fillId="0" borderId="0" xfId="39" applyNumberFormat="1" applyFont="1"/>
    <xf numFmtId="165" fontId="4" fillId="0" borderId="0" xfId="40" applyNumberFormat="1" applyFont="1"/>
    <xf numFmtId="164" fontId="4" fillId="0" borderId="3" xfId="39" applyNumberFormat="1" applyFont="1" applyBorder="1"/>
    <xf numFmtId="164" fontId="4" fillId="0" borderId="0" xfId="41" applyNumberFormat="1" applyFont="1"/>
    <xf numFmtId="164" fontId="4" fillId="0" borderId="0" xfId="38" applyNumberFormat="1" applyFont="1"/>
    <xf numFmtId="167" fontId="4" fillId="0" borderId="0" xfId="42" applyNumberFormat="1" applyFont="1"/>
    <xf numFmtId="9" fontId="4" fillId="0" borderId="0" xfId="42" applyFont="1"/>
    <xf numFmtId="10" fontId="4" fillId="0" borderId="0" xfId="3" applyNumberFormat="1" applyFont="1"/>
    <xf numFmtId="0" fontId="28" fillId="0" borderId="0" xfId="12" applyFont="1" applyAlignment="1">
      <alignment horizontal="right"/>
    </xf>
    <xf numFmtId="43" fontId="0" fillId="0" borderId="0" xfId="0" applyNumberFormat="1"/>
    <xf numFmtId="43" fontId="22" fillId="0" borderId="0" xfId="12" applyNumberFormat="1"/>
    <xf numFmtId="9" fontId="22" fillId="0" borderId="0" xfId="3" applyFont="1"/>
    <xf numFmtId="10" fontId="15" fillId="0" borderId="0" xfId="5" applyNumberFormat="1" applyFont="1" applyFill="1" applyBorder="1" applyAlignment="1">
      <alignment horizontal="center"/>
    </xf>
    <xf numFmtId="0" fontId="10" fillId="0" borderId="0" xfId="0" applyFont="1" applyFill="1" applyBorder="1"/>
    <xf numFmtId="14" fontId="10" fillId="0" borderId="0" xfId="4" applyNumberFormat="1" applyFont="1" applyFill="1" applyBorder="1" applyAlignment="1">
      <alignment horizontal="center"/>
    </xf>
    <xf numFmtId="0" fontId="23" fillId="0" borderId="0" xfId="12" applyFont="1" applyAlignment="1">
      <alignment horizontal="left"/>
    </xf>
    <xf numFmtId="0" fontId="22" fillId="0" borderId="0" xfId="12" applyAlignment="1">
      <alignment horizontal="left"/>
    </xf>
    <xf numFmtId="0" fontId="22" fillId="0" borderId="0" xfId="12" applyFont="1" applyAlignment="1">
      <alignment horizontal="left"/>
    </xf>
    <xf numFmtId="0" fontId="10" fillId="0" borderId="1" xfId="4" applyFont="1" applyFill="1" applyBorder="1" applyAlignment="1">
      <alignment horizontal="center"/>
    </xf>
    <xf numFmtId="0" fontId="6" fillId="0" borderId="1" xfId="4" applyFont="1" applyFill="1" applyBorder="1" applyAlignment="1">
      <alignment horizontal="center"/>
    </xf>
    <xf numFmtId="0" fontId="9" fillId="0" borderId="1" xfId="4" applyFont="1" applyFill="1" applyBorder="1" applyAlignment="1">
      <alignment horizontal="center"/>
    </xf>
    <xf numFmtId="14" fontId="10" fillId="0" borderId="0" xfId="4" applyNumberFormat="1" applyFont="1" applyBorder="1" applyAlignment="1">
      <alignment horizontal="center"/>
    </xf>
    <xf numFmtId="0" fontId="6" fillId="0" borderId="1" xfId="4" applyFont="1" applyBorder="1" applyAlignment="1">
      <alignment horizontal="center"/>
    </xf>
    <xf numFmtId="0" fontId="5" fillId="0" borderId="1" xfId="4" applyFont="1" applyFill="1" applyBorder="1" applyAlignment="1">
      <alignment horizontal="center"/>
    </xf>
    <xf numFmtId="0" fontId="5" fillId="0" borderId="1" xfId="4" applyFont="1" applyBorder="1" applyAlignment="1">
      <alignment horizontal="center"/>
    </xf>
    <xf numFmtId="0" fontId="22" fillId="0" borderId="0" xfId="12" applyBorder="1"/>
    <xf numFmtId="0" fontId="22" fillId="0" borderId="0" xfId="12" applyBorder="1" applyAlignment="1">
      <alignment horizontal="left"/>
    </xf>
    <xf numFmtId="0" fontId="4" fillId="2" borderId="4" xfId="38" applyFont="1" applyFill="1" applyBorder="1"/>
    <xf numFmtId="0" fontId="4" fillId="2" borderId="4" xfId="38" applyFont="1" applyFill="1" applyBorder="1" applyAlignment="1">
      <alignment horizontal="center"/>
    </xf>
    <xf numFmtId="165" fontId="22" fillId="0" borderId="0" xfId="1" applyNumberFormat="1" applyFont="1"/>
    <xf numFmtId="0" fontId="28" fillId="0" borderId="1" xfId="4" applyFont="1" applyBorder="1" applyAlignment="1">
      <alignment horizontal="center"/>
    </xf>
    <xf numFmtId="0" fontId="3" fillId="0" borderId="0" xfId="4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4" fontId="12" fillId="0" borderId="3" xfId="0" applyNumberFormat="1" applyFont="1" applyBorder="1"/>
    <xf numFmtId="164" fontId="3" fillId="0" borderId="0" xfId="2" applyNumberFormat="1" applyFont="1" applyFill="1"/>
    <xf numFmtId="10" fontId="3" fillId="0" borderId="0" xfId="3" applyNumberFormat="1" applyFont="1" applyFill="1" applyAlignment="1">
      <alignment horizontal="center"/>
    </xf>
    <xf numFmtId="0" fontId="3" fillId="0" borderId="0" xfId="0" applyFont="1"/>
    <xf numFmtId="10" fontId="3" fillId="0" borderId="3" xfId="0" applyNumberFormat="1" applyFont="1" applyBorder="1" applyAlignment="1">
      <alignment horizontal="center"/>
    </xf>
    <xf numFmtId="10" fontId="2" fillId="0" borderId="0" xfId="43" applyNumberFormat="1" applyFont="1" applyBorder="1" applyAlignment="1">
      <alignment horizontal="center"/>
    </xf>
    <xf numFmtId="10" fontId="2" fillId="0" borderId="0" xfId="43" applyNumberFormat="1" applyFont="1" applyFill="1" applyBorder="1" applyAlignment="1">
      <alignment horizontal="center"/>
    </xf>
    <xf numFmtId="10" fontId="15" fillId="0" borderId="0" xfId="43" applyNumberFormat="1" applyFont="1" applyFill="1" applyBorder="1" applyAlignment="1">
      <alignment horizontal="center"/>
    </xf>
    <xf numFmtId="0" fontId="28" fillId="0" borderId="0" xfId="12" quotePrefix="1" applyFont="1"/>
    <xf numFmtId="0" fontId="22" fillId="0" borderId="0" xfId="44"/>
    <xf numFmtId="0" fontId="1" fillId="0" borderId="0" xfId="0" applyFont="1" applyAlignment="1">
      <alignment horizontal="center"/>
    </xf>
    <xf numFmtId="165" fontId="3" fillId="0" borderId="3" xfId="1" applyNumberFormat="1" applyFont="1" applyBorder="1"/>
    <xf numFmtId="165" fontId="12" fillId="0" borderId="0" xfId="1" applyNumberFormat="1" applyFont="1"/>
    <xf numFmtId="0" fontId="28" fillId="0" borderId="0" xfId="0" applyFont="1" applyAlignment="1">
      <alignment horizontal="center"/>
    </xf>
    <xf numFmtId="0" fontId="22" fillId="0" borderId="0" xfId="12" applyFont="1" applyBorder="1" applyAlignment="1">
      <alignment horizontal="center"/>
    </xf>
  </cellXfs>
  <cellStyles count="45">
    <cellStyle name="Comma" xfId="1" builtinId="3"/>
    <cellStyle name="Comma 10 2 2" xfId="10"/>
    <cellStyle name="Comma 2" xfId="15"/>
    <cellStyle name="Comma 2 2" xfId="25"/>
    <cellStyle name="Comma 2 5" xfId="22"/>
    <cellStyle name="Comma 3" xfId="27"/>
    <cellStyle name="Comma 4" xfId="17"/>
    <cellStyle name="Comma 4 2 2" xfId="40"/>
    <cellStyle name="Currency" xfId="2" builtinId="4"/>
    <cellStyle name="Currency 192 2" xfId="39"/>
    <cellStyle name="Currency 2" xfId="14"/>
    <cellStyle name="Currency 2 2" xfId="26"/>
    <cellStyle name="Currency 3" xfId="18"/>
    <cellStyle name="Currency 3 32" xfId="41"/>
    <cellStyle name="Currency 34" xfId="8"/>
    <cellStyle name="Normal" xfId="0" builtinId="0"/>
    <cellStyle name="Normal 10" xfId="35"/>
    <cellStyle name="Normal 12" xfId="7"/>
    <cellStyle name="Normal 12 10 2 2" xfId="11"/>
    <cellStyle name="Normal 12 2 3" xfId="36"/>
    <cellStyle name="Normal 161" xfId="30"/>
    <cellStyle name="Normal 197" xfId="33"/>
    <cellStyle name="Normal 2" xfId="12"/>
    <cellStyle name="Normal 2 2" xfId="28"/>
    <cellStyle name="Normal 2 3" xfId="24"/>
    <cellStyle name="Normal 2 33 2" xfId="44"/>
    <cellStyle name="Normal 2 78" xfId="20"/>
    <cellStyle name="Normal 220" xfId="34"/>
    <cellStyle name="Normal 224" xfId="31"/>
    <cellStyle name="Normal 237" xfId="29"/>
    <cellStyle name="Normal 237 2" xfId="38"/>
    <cellStyle name="Normal 238" xfId="32"/>
    <cellStyle name="Normal 3" xfId="16"/>
    <cellStyle name="Normal 4" xfId="37"/>
    <cellStyle name="Normal 5" xfId="21"/>
    <cellStyle name="Normal 6" xfId="4"/>
    <cellStyle name="Normal 791" xfId="9"/>
    <cellStyle name="Percent" xfId="3" builtinId="5"/>
    <cellStyle name="Percent 2" xfId="13"/>
    <cellStyle name="Percent 2 2" xfId="23"/>
    <cellStyle name="Percent 3" xfId="19"/>
    <cellStyle name="Percent 3 18" xfId="42"/>
    <cellStyle name="Percent 525" xfId="43"/>
    <cellStyle name="Percent 72" xfId="6"/>
    <cellStyle name="Percent 8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571500</xdr:colOff>
      <xdr:row>302</xdr:row>
      <xdr:rowOff>34925</xdr:rowOff>
    </xdr:from>
    <xdr:to>
      <xdr:col>8</xdr:col>
      <xdr:colOff>571500</xdr:colOff>
      <xdr:row>314</xdr:row>
      <xdr:rowOff>174625</xdr:rowOff>
    </xdr:to>
    <xdr:cxnSp macro="">
      <xdr:nvCxnSpPr>
        <xdr:cNvPr id="13" name="Straight Arrow Connector 12"/>
        <xdr:cNvCxnSpPr/>
      </xdr:nvCxnSpPr>
      <xdr:spPr>
        <a:xfrm>
          <a:off x="6111875" y="57565925"/>
          <a:ext cx="0" cy="2425700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419100</xdr:colOff>
      <xdr:row>2</xdr:row>
      <xdr:rowOff>187107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90825" cy="568107"/>
        </a:xfrm>
        <a:prstGeom prst="rect">
          <a:avLst/>
        </a:prstGeom>
      </xdr:spPr>
    </xdr:pic>
    <xdr:clientData/>
  </xdr:twoCellAnchor>
  <xdr:twoCellAnchor>
    <xdr:from>
      <xdr:col>8</xdr:col>
      <xdr:colOff>523875</xdr:colOff>
      <xdr:row>17</xdr:row>
      <xdr:rowOff>15875</xdr:rowOff>
    </xdr:from>
    <xdr:to>
      <xdr:col>8</xdr:col>
      <xdr:colOff>555625</xdr:colOff>
      <xdr:row>60</xdr:row>
      <xdr:rowOff>95250</xdr:rowOff>
    </xdr:to>
    <xdr:cxnSp macro="">
      <xdr:nvCxnSpPr>
        <xdr:cNvPr id="5" name="Straight Arrow Connector 4"/>
        <xdr:cNvCxnSpPr/>
      </xdr:nvCxnSpPr>
      <xdr:spPr>
        <a:xfrm flipH="1">
          <a:off x="6064250" y="3254375"/>
          <a:ext cx="31750" cy="827087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549275</xdr:colOff>
      <xdr:row>61</xdr:row>
      <xdr:rowOff>184150</xdr:rowOff>
    </xdr:from>
    <xdr:to>
      <xdr:col>8</xdr:col>
      <xdr:colOff>555625</xdr:colOff>
      <xdr:row>108</xdr:row>
      <xdr:rowOff>15875</xdr:rowOff>
    </xdr:to>
    <xdr:cxnSp macro="">
      <xdr:nvCxnSpPr>
        <xdr:cNvPr id="14" name="Straight Arrow Connector 13"/>
        <xdr:cNvCxnSpPr/>
      </xdr:nvCxnSpPr>
      <xdr:spPr>
        <a:xfrm>
          <a:off x="6089650" y="11804650"/>
          <a:ext cx="6350" cy="878522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574675</xdr:colOff>
      <xdr:row>109</xdr:row>
      <xdr:rowOff>177800</xdr:rowOff>
    </xdr:from>
    <xdr:to>
      <xdr:col>8</xdr:col>
      <xdr:colOff>581025</xdr:colOff>
      <xdr:row>156</xdr:row>
      <xdr:rowOff>9525</xdr:rowOff>
    </xdr:to>
    <xdr:cxnSp macro="">
      <xdr:nvCxnSpPr>
        <xdr:cNvPr id="16" name="Straight Arrow Connector 15"/>
        <xdr:cNvCxnSpPr/>
      </xdr:nvCxnSpPr>
      <xdr:spPr>
        <a:xfrm>
          <a:off x="6115050" y="20942300"/>
          <a:ext cx="6350" cy="878522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568325</xdr:colOff>
      <xdr:row>157</xdr:row>
      <xdr:rowOff>187325</xdr:rowOff>
    </xdr:from>
    <xdr:to>
      <xdr:col>8</xdr:col>
      <xdr:colOff>574675</xdr:colOff>
      <xdr:row>204</xdr:row>
      <xdr:rowOff>19050</xdr:rowOff>
    </xdr:to>
    <xdr:cxnSp macro="">
      <xdr:nvCxnSpPr>
        <xdr:cNvPr id="18" name="Straight Arrow Connector 17"/>
        <xdr:cNvCxnSpPr/>
      </xdr:nvCxnSpPr>
      <xdr:spPr>
        <a:xfrm>
          <a:off x="6108700" y="30095825"/>
          <a:ext cx="6350" cy="878522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577850</xdr:colOff>
      <xdr:row>206</xdr:row>
      <xdr:rowOff>38100</xdr:rowOff>
    </xdr:from>
    <xdr:to>
      <xdr:col>8</xdr:col>
      <xdr:colOff>584200</xdr:colOff>
      <xdr:row>252</xdr:row>
      <xdr:rowOff>60325</xdr:rowOff>
    </xdr:to>
    <xdr:cxnSp macro="">
      <xdr:nvCxnSpPr>
        <xdr:cNvPr id="20" name="Straight Arrow Connector 19"/>
        <xdr:cNvCxnSpPr/>
      </xdr:nvCxnSpPr>
      <xdr:spPr>
        <a:xfrm>
          <a:off x="6118225" y="39281100"/>
          <a:ext cx="6350" cy="878522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571500</xdr:colOff>
      <xdr:row>257</xdr:row>
      <xdr:rowOff>31750</xdr:rowOff>
    </xdr:from>
    <xdr:to>
      <xdr:col>8</xdr:col>
      <xdr:colOff>571500</xdr:colOff>
      <xdr:row>300</xdr:row>
      <xdr:rowOff>31750</xdr:rowOff>
    </xdr:to>
    <xdr:cxnSp macro="">
      <xdr:nvCxnSpPr>
        <xdr:cNvPr id="21" name="Straight Arrow Connector 20"/>
        <xdr:cNvCxnSpPr/>
      </xdr:nvCxnSpPr>
      <xdr:spPr>
        <a:xfrm>
          <a:off x="6111875" y="48990250"/>
          <a:ext cx="0" cy="819150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485775</xdr:colOff>
      <xdr:row>15</xdr:row>
      <xdr:rowOff>171450</xdr:rowOff>
    </xdr:from>
    <xdr:to>
      <xdr:col>8</xdr:col>
      <xdr:colOff>485776</xdr:colOff>
      <xdr:row>17</xdr:row>
      <xdr:rowOff>28575</xdr:rowOff>
    </xdr:to>
    <xdr:cxnSp macro="">
      <xdr:nvCxnSpPr>
        <xdr:cNvPr id="2" name="Straight Arrow Connector 1"/>
        <xdr:cNvCxnSpPr/>
      </xdr:nvCxnSpPr>
      <xdr:spPr>
        <a:xfrm>
          <a:off x="3990975" y="3000375"/>
          <a:ext cx="1" cy="238125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762000</xdr:colOff>
      <xdr:row>2</xdr:row>
      <xdr:rowOff>187107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90825" cy="56810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447675</xdr:colOff>
      <xdr:row>15</xdr:row>
      <xdr:rowOff>180975</xdr:rowOff>
    </xdr:from>
    <xdr:to>
      <xdr:col>8</xdr:col>
      <xdr:colOff>447675</xdr:colOff>
      <xdr:row>20</xdr:row>
      <xdr:rowOff>19050</xdr:rowOff>
    </xdr:to>
    <xdr:cxnSp macro="">
      <xdr:nvCxnSpPr>
        <xdr:cNvPr id="2" name="Straight Arrow Connector 1"/>
        <xdr:cNvCxnSpPr/>
      </xdr:nvCxnSpPr>
      <xdr:spPr>
        <a:xfrm>
          <a:off x="6886575" y="3038475"/>
          <a:ext cx="0" cy="790575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419100</xdr:colOff>
      <xdr:row>2</xdr:row>
      <xdr:rowOff>187107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90825" cy="56810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166158</xdr:colOff>
      <xdr:row>2</xdr:row>
      <xdr:rowOff>187107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90825" cy="56810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495300</xdr:colOff>
      <xdr:row>2</xdr:row>
      <xdr:rowOff>187107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90825" cy="56810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empire10\Dept%20Shares\Planning%20and%20Regulatory\Regulatory\Cases\RATE%20CASES\MO\Electric\ER-2019-0374\04%20-%20Revenue%20Requirement\02%20Supporting%20Schedules\02%20Adjustment%20Schedules\Operating%20Income\Payroll%20ADJ\Payroll%20by%20FERC%203-31-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ases/RATE%20CASES/MO/Electric/ER-2019-0374/04%20-%20Revenue%20Requirement/02%20Supporting%20Schedules/01%20Test%20Year%20Schedules/Supporting%20Documents/4ST03-19TM%20-%20RATE%20CASE%20COPY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/Cases/RATE%20CASES/MO/Electric/ER-2019-0374/04%20-%20Revenue%20Requirement/02%20Supporting%20Schedules/01%20Test%20Year%20Schedules/Supporting%20Documents/4ST03-19TM%20-%20RATE%20CASE%20COPY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/Cases/RATE%20CASES/MO/Electric/ER-2019-0374/04%20-%20Revenue%20Requirement/02%20Supporting%20Schedules/01%20Test%20Year%20Schedules/Sch%204%20Operating%20Income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empire10\Dept%20Shares\Planning%20and%20Regulatory\Regulatory\Cases\RATE%20CASES\MO\Electric\ER-2019-0374\04%20-%20Revenue%20Requirement\02%20Supporting%20Schedules\02%20Adjustment%20Schedules\Operating%20Income\Payroll%20ADJ\3.22%20Pay%20Period%20Annualized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Regulatory\Cases\RATE%20CASES\MO\Electric\ER-2019-0374\04%20-%20Revenue%20Requirement\02%20Supporting%20Schedules\02%20Adjustment%20Schedules\Operating%20Income\Payroll%20ADJ\CAM%20Allocation%20Factors%20-%20APUC%20Indirect%20Billing%20Apr%20201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palumbo\AppData\Local\Microsoft\Windows\INetCache\Content.Outlook\REWETBMU\LUSC%20Regions%20LIBCORP%20US%20and%20LABS%20US%20indirect%20billing%20APR%202019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empire10\Dept%20Shares\Planning%20and%20Regulatory\Regulatory\Cases\RATE%20CASES\MO\Electric\ER-2019-0374\04%20-%20Revenue%20Requirement\02%20Supporting%20Schedules\02%20Adjustment%20Schedules\Blended%20Cap%20R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</sheetNames>
    <sheetDataSet>
      <sheetData sheetId="0">
        <row r="5">
          <cell r="C5">
            <v>500011</v>
          </cell>
          <cell r="D5">
            <v>22873.499999999989</v>
          </cell>
        </row>
        <row r="6">
          <cell r="C6">
            <v>500036</v>
          </cell>
          <cell r="D6">
            <v>61651.499999999993</v>
          </cell>
        </row>
        <row r="7">
          <cell r="C7">
            <v>500037</v>
          </cell>
          <cell r="D7">
            <v>3167.0499999999993</v>
          </cell>
        </row>
        <row r="8">
          <cell r="C8">
            <v>500039</v>
          </cell>
          <cell r="D8">
            <v>1197804.0000000005</v>
          </cell>
        </row>
        <row r="9">
          <cell r="C9">
            <v>501601</v>
          </cell>
          <cell r="D9">
            <v>17805.38</v>
          </cell>
        </row>
        <row r="10">
          <cell r="C10">
            <v>502084</v>
          </cell>
          <cell r="D10">
            <v>914.63</v>
          </cell>
        </row>
        <row r="11">
          <cell r="C11">
            <v>502099</v>
          </cell>
          <cell r="D11">
            <v>15963.780000000006</v>
          </cell>
        </row>
        <row r="12">
          <cell r="C12">
            <v>502102</v>
          </cell>
          <cell r="D12">
            <v>6343.869999999999</v>
          </cell>
        </row>
        <row r="13">
          <cell r="C13">
            <v>502105</v>
          </cell>
          <cell r="D13">
            <v>328.79999999999995</v>
          </cell>
        </row>
        <row r="14">
          <cell r="C14">
            <v>502108</v>
          </cell>
          <cell r="D14">
            <v>154941.55999999976</v>
          </cell>
        </row>
        <row r="15">
          <cell r="C15">
            <v>505112</v>
          </cell>
          <cell r="D15">
            <v>240619.34999999989</v>
          </cell>
        </row>
        <row r="16">
          <cell r="C16">
            <v>505117</v>
          </cell>
          <cell r="D16">
            <v>2917.3099999999995</v>
          </cell>
        </row>
        <row r="17">
          <cell r="C17">
            <v>505120</v>
          </cell>
          <cell r="D17">
            <v>420708.26999999996</v>
          </cell>
        </row>
        <row r="18">
          <cell r="C18">
            <v>506025</v>
          </cell>
          <cell r="D18">
            <v>9264.1</v>
          </cell>
        </row>
        <row r="19">
          <cell r="C19">
            <v>506126</v>
          </cell>
          <cell r="D19">
            <v>119652.88000000002</v>
          </cell>
        </row>
        <row r="20">
          <cell r="C20">
            <v>506168</v>
          </cell>
          <cell r="D20">
            <v>380.15</v>
          </cell>
        </row>
        <row r="21">
          <cell r="C21">
            <v>506205</v>
          </cell>
          <cell r="D21">
            <v>18525.320000000003</v>
          </cell>
        </row>
        <row r="22">
          <cell r="C22">
            <v>510030</v>
          </cell>
          <cell r="D22">
            <v>503572.9</v>
          </cell>
        </row>
        <row r="23">
          <cell r="C23">
            <v>511127</v>
          </cell>
          <cell r="D23">
            <v>140051.57999999987</v>
          </cell>
        </row>
        <row r="24">
          <cell r="C24">
            <v>511132</v>
          </cell>
          <cell r="D24">
            <v>956.07999999999993</v>
          </cell>
        </row>
        <row r="25">
          <cell r="C25">
            <v>511135</v>
          </cell>
          <cell r="D25">
            <v>96763.370000000039</v>
          </cell>
        </row>
        <row r="26">
          <cell r="C26">
            <v>512138</v>
          </cell>
          <cell r="D26">
            <v>30189.870000000003</v>
          </cell>
        </row>
        <row r="27">
          <cell r="C27">
            <v>512139</v>
          </cell>
          <cell r="D27">
            <v>1815.8499999999997</v>
          </cell>
        </row>
        <row r="28">
          <cell r="C28">
            <v>512147</v>
          </cell>
          <cell r="D28">
            <v>4067.59</v>
          </cell>
        </row>
        <row r="29">
          <cell r="C29">
            <v>512150</v>
          </cell>
          <cell r="D29">
            <v>19403.21</v>
          </cell>
        </row>
        <row r="30">
          <cell r="C30">
            <v>512153</v>
          </cell>
          <cell r="D30">
            <v>170432.91999999966</v>
          </cell>
        </row>
        <row r="31">
          <cell r="C31">
            <v>512156</v>
          </cell>
          <cell r="D31">
            <v>9086.0000000000036</v>
          </cell>
        </row>
        <row r="32">
          <cell r="C32">
            <v>512160</v>
          </cell>
          <cell r="D32">
            <v>167999.83999999991</v>
          </cell>
        </row>
        <row r="33">
          <cell r="C33">
            <v>512161</v>
          </cell>
          <cell r="D33">
            <v>45107.62</v>
          </cell>
        </row>
        <row r="34">
          <cell r="C34">
            <v>512162</v>
          </cell>
          <cell r="D34">
            <v>48096.45</v>
          </cell>
        </row>
        <row r="35">
          <cell r="C35">
            <v>512163</v>
          </cell>
          <cell r="D35">
            <v>95222.839999999982</v>
          </cell>
        </row>
        <row r="36">
          <cell r="C36">
            <v>512164</v>
          </cell>
          <cell r="D36">
            <v>1314.2600000000002</v>
          </cell>
        </row>
        <row r="37">
          <cell r="C37">
            <v>512165</v>
          </cell>
          <cell r="D37">
            <v>5328.0000000000009</v>
          </cell>
        </row>
        <row r="38">
          <cell r="C38">
            <v>512167</v>
          </cell>
          <cell r="D38">
            <v>517.96</v>
          </cell>
        </row>
        <row r="39">
          <cell r="C39">
            <v>512168</v>
          </cell>
          <cell r="D39">
            <v>17168.02</v>
          </cell>
        </row>
        <row r="40">
          <cell r="C40">
            <v>512169</v>
          </cell>
          <cell r="D40">
            <v>3642.22</v>
          </cell>
        </row>
        <row r="41">
          <cell r="C41">
            <v>513122</v>
          </cell>
          <cell r="D41">
            <v>6820.88</v>
          </cell>
        </row>
        <row r="42">
          <cell r="C42">
            <v>513168</v>
          </cell>
          <cell r="D42">
            <v>65539.12</v>
          </cell>
        </row>
        <row r="43">
          <cell r="C43">
            <v>513172</v>
          </cell>
          <cell r="D43">
            <v>1475.76</v>
          </cell>
        </row>
        <row r="44">
          <cell r="C44">
            <v>513174</v>
          </cell>
          <cell r="D44">
            <v>55355.94000000001</v>
          </cell>
        </row>
        <row r="45">
          <cell r="C45">
            <v>513178</v>
          </cell>
          <cell r="D45">
            <v>17920.18</v>
          </cell>
        </row>
        <row r="46">
          <cell r="C46">
            <v>513181</v>
          </cell>
          <cell r="D46">
            <v>3719.83</v>
          </cell>
        </row>
        <row r="47">
          <cell r="C47">
            <v>513182</v>
          </cell>
          <cell r="D47">
            <v>11676.000000000004</v>
          </cell>
        </row>
        <row r="48">
          <cell r="C48">
            <v>514144</v>
          </cell>
          <cell r="D48">
            <v>25511.109999999993</v>
          </cell>
        </row>
        <row r="49">
          <cell r="C49">
            <v>514158</v>
          </cell>
          <cell r="D49">
            <v>116120.65999999999</v>
          </cell>
        </row>
        <row r="50">
          <cell r="C50">
            <v>514168</v>
          </cell>
          <cell r="D50">
            <v>14705.500000000005</v>
          </cell>
        </row>
        <row r="51">
          <cell r="C51">
            <v>514173</v>
          </cell>
          <cell r="D51">
            <v>115442.28999999988</v>
          </cell>
        </row>
        <row r="52">
          <cell r="C52">
            <v>514174</v>
          </cell>
          <cell r="D52">
            <v>1170.1599999999999</v>
          </cell>
        </row>
        <row r="53">
          <cell r="C53">
            <v>514175</v>
          </cell>
          <cell r="D53">
            <v>143532.32000000004</v>
          </cell>
        </row>
        <row r="54">
          <cell r="C54">
            <v>514176</v>
          </cell>
          <cell r="D54">
            <v>17993.130000000008</v>
          </cell>
        </row>
        <row r="55">
          <cell r="C55">
            <v>535011</v>
          </cell>
          <cell r="D55">
            <v>161.91999999999999</v>
          </cell>
        </row>
        <row r="56">
          <cell r="C56">
            <v>535301</v>
          </cell>
          <cell r="D56">
            <v>36453.219999999994</v>
          </cell>
        </row>
        <row r="57">
          <cell r="C57">
            <v>537316</v>
          </cell>
          <cell r="D57">
            <v>2859.1099999999997</v>
          </cell>
        </row>
        <row r="58">
          <cell r="C58">
            <v>538325</v>
          </cell>
          <cell r="D58">
            <v>20165.16</v>
          </cell>
        </row>
        <row r="59">
          <cell r="C59">
            <v>539025</v>
          </cell>
          <cell r="D59">
            <v>34267.360000000008</v>
          </cell>
        </row>
        <row r="60">
          <cell r="C60">
            <v>539332</v>
          </cell>
          <cell r="D60">
            <v>65375.160000000011</v>
          </cell>
        </row>
        <row r="61">
          <cell r="C61">
            <v>541304</v>
          </cell>
          <cell r="D61">
            <v>33169.089999999997</v>
          </cell>
        </row>
        <row r="62">
          <cell r="C62">
            <v>542307</v>
          </cell>
          <cell r="D62">
            <v>28948.68</v>
          </cell>
        </row>
        <row r="63">
          <cell r="C63">
            <v>542337</v>
          </cell>
          <cell r="D63">
            <v>7175.369999999999</v>
          </cell>
        </row>
        <row r="64">
          <cell r="C64">
            <v>543334</v>
          </cell>
          <cell r="D64">
            <v>60614.310000000019</v>
          </cell>
        </row>
        <row r="65">
          <cell r="C65">
            <v>544340</v>
          </cell>
          <cell r="D65">
            <v>35472.000000000007</v>
          </cell>
        </row>
        <row r="66">
          <cell r="C66">
            <v>545343</v>
          </cell>
          <cell r="D66">
            <v>51151.47</v>
          </cell>
        </row>
        <row r="67">
          <cell r="C67">
            <v>545346</v>
          </cell>
          <cell r="D67">
            <v>26405.880000000012</v>
          </cell>
        </row>
        <row r="68">
          <cell r="C68">
            <v>546204</v>
          </cell>
          <cell r="D68">
            <v>51671.72</v>
          </cell>
        </row>
        <row r="69">
          <cell r="C69">
            <v>546205</v>
          </cell>
          <cell r="D69">
            <v>37079.839999999997</v>
          </cell>
        </row>
        <row r="70">
          <cell r="C70">
            <v>546207</v>
          </cell>
          <cell r="D70">
            <v>793219.85000000137</v>
          </cell>
        </row>
        <row r="71">
          <cell r="C71">
            <v>548123</v>
          </cell>
          <cell r="D71">
            <v>1902888.4399999948</v>
          </cell>
        </row>
        <row r="72">
          <cell r="C72">
            <v>548124</v>
          </cell>
          <cell r="D72">
            <v>13911.069999999992</v>
          </cell>
        </row>
        <row r="73">
          <cell r="C73">
            <v>548125</v>
          </cell>
          <cell r="D73">
            <v>38732.179999999978</v>
          </cell>
        </row>
        <row r="74">
          <cell r="C74">
            <v>548126</v>
          </cell>
          <cell r="D74">
            <v>43305.26999999999</v>
          </cell>
        </row>
        <row r="75">
          <cell r="C75">
            <v>548219</v>
          </cell>
          <cell r="D75">
            <v>385215.11000000004</v>
          </cell>
        </row>
        <row r="76">
          <cell r="C76">
            <v>549025</v>
          </cell>
          <cell r="D76">
            <v>7018.0099999999993</v>
          </cell>
        </row>
        <row r="77">
          <cell r="C77">
            <v>549120</v>
          </cell>
          <cell r="D77">
            <v>178635.04000000024</v>
          </cell>
        </row>
        <row r="78">
          <cell r="C78">
            <v>549222</v>
          </cell>
          <cell r="D78">
            <v>22448.440000000002</v>
          </cell>
        </row>
        <row r="79">
          <cell r="C79">
            <v>551201</v>
          </cell>
          <cell r="D79">
            <v>1034085.4900000005</v>
          </cell>
        </row>
        <row r="80">
          <cell r="C80">
            <v>551225</v>
          </cell>
          <cell r="D80">
            <v>2395.09</v>
          </cell>
        </row>
        <row r="81">
          <cell r="C81">
            <v>552121</v>
          </cell>
          <cell r="D81">
            <v>43002.430000000008</v>
          </cell>
        </row>
        <row r="82">
          <cell r="C82">
            <v>552135</v>
          </cell>
          <cell r="D82">
            <v>40859.78</v>
          </cell>
        </row>
        <row r="83">
          <cell r="C83">
            <v>552136</v>
          </cell>
          <cell r="D83">
            <v>12726.579999999998</v>
          </cell>
        </row>
        <row r="84">
          <cell r="C84">
            <v>552137</v>
          </cell>
          <cell r="D84">
            <v>13527.390000000001</v>
          </cell>
        </row>
        <row r="85">
          <cell r="C85">
            <v>553157</v>
          </cell>
          <cell r="D85">
            <v>2751.47</v>
          </cell>
        </row>
        <row r="86">
          <cell r="C86">
            <v>553160</v>
          </cell>
          <cell r="D86">
            <v>198905.60000000003</v>
          </cell>
        </row>
        <row r="87">
          <cell r="C87">
            <v>553161</v>
          </cell>
          <cell r="D87">
            <v>48602.090000000004</v>
          </cell>
        </row>
        <row r="88">
          <cell r="C88">
            <v>553162</v>
          </cell>
          <cell r="D88">
            <v>19127.850000000002</v>
          </cell>
        </row>
        <row r="89">
          <cell r="C89">
            <v>553163</v>
          </cell>
          <cell r="D89">
            <v>105652.04999999999</v>
          </cell>
        </row>
        <row r="90">
          <cell r="C90">
            <v>553164</v>
          </cell>
          <cell r="D90">
            <v>15605.789999999997</v>
          </cell>
        </row>
        <row r="91">
          <cell r="C91">
            <v>553165</v>
          </cell>
          <cell r="D91">
            <v>67323.690000000061</v>
          </cell>
        </row>
        <row r="92">
          <cell r="C92">
            <v>553166</v>
          </cell>
          <cell r="D92">
            <v>47419.739999999983</v>
          </cell>
        </row>
        <row r="93">
          <cell r="C93">
            <v>553167</v>
          </cell>
          <cell r="D93">
            <v>6275.1500000000015</v>
          </cell>
        </row>
        <row r="94">
          <cell r="C94">
            <v>553170</v>
          </cell>
          <cell r="D94">
            <v>10537.36</v>
          </cell>
        </row>
        <row r="95">
          <cell r="C95">
            <v>553171</v>
          </cell>
          <cell r="D95">
            <v>1085.8499999999999</v>
          </cell>
        </row>
        <row r="96">
          <cell r="C96">
            <v>553172</v>
          </cell>
          <cell r="D96">
            <v>12460.3</v>
          </cell>
        </row>
        <row r="97">
          <cell r="C97">
            <v>553173</v>
          </cell>
          <cell r="D97">
            <v>1019.7699999999999</v>
          </cell>
        </row>
        <row r="98">
          <cell r="C98">
            <v>553174</v>
          </cell>
          <cell r="D98">
            <v>40240.800000000003</v>
          </cell>
        </row>
        <row r="99">
          <cell r="C99">
            <v>553175</v>
          </cell>
          <cell r="D99">
            <v>9909.0400000000009</v>
          </cell>
        </row>
        <row r="100">
          <cell r="C100">
            <v>553181</v>
          </cell>
          <cell r="D100">
            <v>3548.8100000000013</v>
          </cell>
        </row>
        <row r="101">
          <cell r="C101">
            <v>553182</v>
          </cell>
          <cell r="D101">
            <v>8100.46</v>
          </cell>
        </row>
        <row r="102">
          <cell r="C102">
            <v>553184</v>
          </cell>
          <cell r="D102">
            <v>14625.54</v>
          </cell>
        </row>
        <row r="103">
          <cell r="C103">
            <v>553228</v>
          </cell>
          <cell r="D103">
            <v>21097.1</v>
          </cell>
        </row>
        <row r="104">
          <cell r="C104">
            <v>553231</v>
          </cell>
          <cell r="D104">
            <v>238927.81999999942</v>
          </cell>
        </row>
        <row r="105">
          <cell r="C105">
            <v>553232</v>
          </cell>
          <cell r="D105">
            <v>266.26</v>
          </cell>
        </row>
        <row r="106">
          <cell r="C106">
            <v>553260</v>
          </cell>
          <cell r="D106">
            <v>45181.850000000028</v>
          </cell>
        </row>
        <row r="107">
          <cell r="C107">
            <v>554110</v>
          </cell>
          <cell r="D107">
            <v>42220.649999999994</v>
          </cell>
        </row>
        <row r="108">
          <cell r="C108">
            <v>554130</v>
          </cell>
          <cell r="D108">
            <v>289568.39000000007</v>
          </cell>
        </row>
        <row r="109">
          <cell r="C109">
            <v>554131</v>
          </cell>
          <cell r="D109">
            <v>2574.5600000000004</v>
          </cell>
        </row>
        <row r="110">
          <cell r="C110">
            <v>554234</v>
          </cell>
          <cell r="D110">
            <v>206855.7499999998</v>
          </cell>
        </row>
        <row r="111">
          <cell r="C111">
            <v>556001</v>
          </cell>
          <cell r="D111">
            <v>2500</v>
          </cell>
        </row>
        <row r="112">
          <cell r="C112">
            <v>556012</v>
          </cell>
          <cell r="D112">
            <v>99787.439999999973</v>
          </cell>
        </row>
        <row r="113">
          <cell r="C113">
            <v>556023</v>
          </cell>
          <cell r="D113">
            <v>790.83999999999992</v>
          </cell>
        </row>
        <row r="114">
          <cell r="C114">
            <v>556025</v>
          </cell>
          <cell r="D114">
            <v>944.20999999999992</v>
          </cell>
        </row>
        <row r="115">
          <cell r="C115">
            <v>556401</v>
          </cell>
          <cell r="D115">
            <v>246134.7</v>
          </cell>
        </row>
        <row r="116">
          <cell r="C116">
            <v>556410</v>
          </cell>
          <cell r="D116">
            <v>112571.99000000003</v>
          </cell>
        </row>
        <row r="117">
          <cell r="C117">
            <v>556412</v>
          </cell>
          <cell r="D117">
            <v>601663.3899999999</v>
          </cell>
        </row>
        <row r="118">
          <cell r="C118">
            <v>556413</v>
          </cell>
          <cell r="D118">
            <v>521375.01</v>
          </cell>
        </row>
        <row r="119">
          <cell r="C119">
            <v>560011</v>
          </cell>
          <cell r="D119">
            <v>20863.909999999996</v>
          </cell>
        </row>
        <row r="120">
          <cell r="C120">
            <v>560628</v>
          </cell>
          <cell r="D120">
            <v>37911.03</v>
          </cell>
        </row>
        <row r="121">
          <cell r="C121">
            <v>560629</v>
          </cell>
          <cell r="D121">
            <v>99170.449999999968</v>
          </cell>
        </row>
        <row r="122">
          <cell r="C122">
            <v>561404</v>
          </cell>
          <cell r="D122">
            <v>462971.73000000004</v>
          </cell>
        </row>
        <row r="123">
          <cell r="C123">
            <v>561505</v>
          </cell>
          <cell r="D123">
            <v>7677.8600000000006</v>
          </cell>
        </row>
        <row r="124">
          <cell r="C124">
            <v>562010</v>
          </cell>
          <cell r="D124">
            <v>66646.98</v>
          </cell>
        </row>
        <row r="125">
          <cell r="C125">
            <v>562111</v>
          </cell>
          <cell r="D125">
            <v>4193.43</v>
          </cell>
        </row>
        <row r="126">
          <cell r="C126">
            <v>562121</v>
          </cell>
          <cell r="D126">
            <v>3386.9699999999993</v>
          </cell>
        </row>
        <row r="127">
          <cell r="C127">
            <v>562134</v>
          </cell>
          <cell r="D127">
            <v>17060.18</v>
          </cell>
        </row>
        <row r="128">
          <cell r="C128">
            <v>563011</v>
          </cell>
          <cell r="D128">
            <v>3236.7</v>
          </cell>
        </row>
        <row r="129">
          <cell r="C129">
            <v>563012</v>
          </cell>
          <cell r="D129">
            <v>10877.510000000004</v>
          </cell>
        </row>
        <row r="130">
          <cell r="C130">
            <v>563014</v>
          </cell>
          <cell r="D130">
            <v>1058.29</v>
          </cell>
        </row>
        <row r="131">
          <cell r="C131">
            <v>563015</v>
          </cell>
          <cell r="D131">
            <v>766.16</v>
          </cell>
        </row>
        <row r="132">
          <cell r="C132">
            <v>566450</v>
          </cell>
          <cell r="D132">
            <v>12876.670000000004</v>
          </cell>
        </row>
        <row r="133">
          <cell r="C133">
            <v>566459</v>
          </cell>
          <cell r="D133">
            <v>1976.78</v>
          </cell>
        </row>
        <row r="134">
          <cell r="C134">
            <v>568631</v>
          </cell>
          <cell r="D134">
            <v>98912.729999999967</v>
          </cell>
        </row>
        <row r="135">
          <cell r="C135">
            <v>569037</v>
          </cell>
          <cell r="D135">
            <v>2344.6999999999998</v>
          </cell>
        </row>
        <row r="136">
          <cell r="C136">
            <v>570040</v>
          </cell>
          <cell r="D136">
            <v>190968.6400000001</v>
          </cell>
        </row>
        <row r="137">
          <cell r="C137">
            <v>570043</v>
          </cell>
          <cell r="D137">
            <v>69025.069999999992</v>
          </cell>
        </row>
        <row r="138">
          <cell r="C138">
            <v>570044</v>
          </cell>
          <cell r="D138">
            <v>14977.16</v>
          </cell>
        </row>
        <row r="139">
          <cell r="C139">
            <v>570060</v>
          </cell>
          <cell r="D139">
            <v>53499.78</v>
          </cell>
        </row>
        <row r="140">
          <cell r="C140">
            <v>570177</v>
          </cell>
          <cell r="D140">
            <v>786.15</v>
          </cell>
        </row>
        <row r="141">
          <cell r="C141">
            <v>570472</v>
          </cell>
          <cell r="D141">
            <v>346507.66999999993</v>
          </cell>
        </row>
        <row r="142">
          <cell r="C142">
            <v>570475</v>
          </cell>
          <cell r="D142">
            <v>12769.96</v>
          </cell>
        </row>
        <row r="143">
          <cell r="C143">
            <v>570511</v>
          </cell>
          <cell r="D143">
            <v>4781.0200000000004</v>
          </cell>
        </row>
        <row r="144">
          <cell r="C144">
            <v>570517</v>
          </cell>
          <cell r="D144">
            <v>247004.51999999993</v>
          </cell>
        </row>
        <row r="145">
          <cell r="C145">
            <v>571001</v>
          </cell>
          <cell r="D145">
            <v>127690.24000000002</v>
          </cell>
        </row>
        <row r="146">
          <cell r="C146">
            <v>571041</v>
          </cell>
          <cell r="D146">
            <v>2110.0700000000002</v>
          </cell>
        </row>
        <row r="147">
          <cell r="C147">
            <v>571042</v>
          </cell>
          <cell r="D147">
            <v>6017.01</v>
          </cell>
        </row>
        <row r="148">
          <cell r="C148">
            <v>571044</v>
          </cell>
          <cell r="D148">
            <v>44.75</v>
          </cell>
        </row>
        <row r="149">
          <cell r="C149">
            <v>571062</v>
          </cell>
          <cell r="D149">
            <v>24777.98000000001</v>
          </cell>
        </row>
        <row r="150">
          <cell r="C150">
            <v>571911</v>
          </cell>
          <cell r="D150">
            <v>4975.9799999999996</v>
          </cell>
        </row>
        <row r="151">
          <cell r="C151">
            <v>580001</v>
          </cell>
          <cell r="D151">
            <v>657058.71</v>
          </cell>
        </row>
        <row r="152">
          <cell r="C152">
            <v>580002</v>
          </cell>
          <cell r="D152">
            <v>9272.44</v>
          </cell>
        </row>
        <row r="153">
          <cell r="C153">
            <v>580011</v>
          </cell>
          <cell r="D153">
            <v>15541.619999999999</v>
          </cell>
        </row>
        <row r="154">
          <cell r="C154">
            <v>580627</v>
          </cell>
          <cell r="D154">
            <v>71245.220000000016</v>
          </cell>
        </row>
        <row r="155">
          <cell r="C155">
            <v>580628</v>
          </cell>
          <cell r="D155">
            <v>38152.059999999976</v>
          </cell>
        </row>
        <row r="156">
          <cell r="C156">
            <v>580686</v>
          </cell>
          <cell r="D156">
            <v>55494.99000000002</v>
          </cell>
        </row>
        <row r="157">
          <cell r="C157">
            <v>582016</v>
          </cell>
          <cell r="D157">
            <v>119724.17000000001</v>
          </cell>
        </row>
        <row r="158">
          <cell r="C158">
            <v>583019</v>
          </cell>
          <cell r="D158">
            <v>500574.11000000098</v>
          </cell>
        </row>
        <row r="159">
          <cell r="C159">
            <v>583020</v>
          </cell>
          <cell r="D159">
            <v>70330.11</v>
          </cell>
        </row>
        <row r="160">
          <cell r="C160">
            <v>583021</v>
          </cell>
          <cell r="D160">
            <v>1664.6300000000003</v>
          </cell>
        </row>
        <row r="161">
          <cell r="C161">
            <v>583172</v>
          </cell>
          <cell r="D161">
            <v>36018.6</v>
          </cell>
        </row>
        <row r="162">
          <cell r="C162">
            <v>583500</v>
          </cell>
          <cell r="D162">
            <v>672.83</v>
          </cell>
        </row>
        <row r="163">
          <cell r="C163">
            <v>583501</v>
          </cell>
          <cell r="D163">
            <v>974.56999999999994</v>
          </cell>
        </row>
        <row r="164">
          <cell r="C164">
            <v>584022</v>
          </cell>
          <cell r="D164">
            <v>82356.51999999999</v>
          </cell>
        </row>
        <row r="165">
          <cell r="C165">
            <v>584025</v>
          </cell>
          <cell r="D165">
            <v>347.68</v>
          </cell>
        </row>
        <row r="166">
          <cell r="C166">
            <v>585025</v>
          </cell>
          <cell r="D166">
            <v>2079.6200000000022</v>
          </cell>
        </row>
        <row r="167">
          <cell r="C167">
            <v>586028</v>
          </cell>
          <cell r="D167">
            <v>958876.88000000012</v>
          </cell>
        </row>
        <row r="168">
          <cell r="C168">
            <v>586029</v>
          </cell>
          <cell r="D168">
            <v>986989.47999999928</v>
          </cell>
        </row>
        <row r="169">
          <cell r="C169">
            <v>586120</v>
          </cell>
          <cell r="D169">
            <v>140298.21</v>
          </cell>
        </row>
        <row r="170">
          <cell r="C170">
            <v>586135</v>
          </cell>
          <cell r="D170">
            <v>46033.009999999995</v>
          </cell>
        </row>
        <row r="171">
          <cell r="C171">
            <v>586140</v>
          </cell>
          <cell r="D171">
            <v>7356.56</v>
          </cell>
        </row>
        <row r="172">
          <cell r="C172">
            <v>586150</v>
          </cell>
          <cell r="D172">
            <v>43.68</v>
          </cell>
        </row>
        <row r="173">
          <cell r="C173">
            <v>586155</v>
          </cell>
          <cell r="D173">
            <v>20208.75</v>
          </cell>
        </row>
        <row r="174">
          <cell r="C174">
            <v>587031</v>
          </cell>
          <cell r="D174">
            <v>27770.490000000009</v>
          </cell>
        </row>
        <row r="175">
          <cell r="C175">
            <v>587038</v>
          </cell>
          <cell r="D175">
            <v>43215.439999999973</v>
          </cell>
        </row>
        <row r="176">
          <cell r="C176">
            <v>587126</v>
          </cell>
          <cell r="D176">
            <v>69380.990000000005</v>
          </cell>
        </row>
        <row r="177">
          <cell r="C177">
            <v>587146</v>
          </cell>
          <cell r="D177">
            <v>8929.1399999999976</v>
          </cell>
        </row>
        <row r="178">
          <cell r="C178">
            <v>587147</v>
          </cell>
          <cell r="D178">
            <v>2314.1800000000003</v>
          </cell>
        </row>
        <row r="179">
          <cell r="C179">
            <v>587148</v>
          </cell>
          <cell r="D179">
            <v>3275.3599999999997</v>
          </cell>
        </row>
        <row r="180">
          <cell r="C180">
            <v>587519</v>
          </cell>
          <cell r="D180">
            <v>835.18000000000006</v>
          </cell>
        </row>
        <row r="181">
          <cell r="C181">
            <v>588011</v>
          </cell>
          <cell r="D181">
            <v>21752.040000000008</v>
          </cell>
        </row>
        <row r="182">
          <cell r="C182">
            <v>588023</v>
          </cell>
          <cell r="D182">
            <v>35.54</v>
          </cell>
        </row>
        <row r="183">
          <cell r="C183">
            <v>588100</v>
          </cell>
          <cell r="D183">
            <v>46710.910000000011</v>
          </cell>
        </row>
        <row r="184">
          <cell r="C184">
            <v>588120</v>
          </cell>
          <cell r="D184">
            <v>38029.750000000007</v>
          </cell>
        </row>
        <row r="185">
          <cell r="C185">
            <v>588130</v>
          </cell>
          <cell r="D185">
            <v>62571.55999999999</v>
          </cell>
        </row>
        <row r="186">
          <cell r="C186">
            <v>588621</v>
          </cell>
          <cell r="D186">
            <v>53783.710000000006</v>
          </cell>
        </row>
        <row r="187">
          <cell r="C187">
            <v>588622</v>
          </cell>
          <cell r="D187">
            <v>9220.1200000000008</v>
          </cell>
        </row>
        <row r="188">
          <cell r="C188">
            <v>588623</v>
          </cell>
          <cell r="D188">
            <v>33423.380000000005</v>
          </cell>
        </row>
        <row r="189">
          <cell r="C189">
            <v>588630</v>
          </cell>
          <cell r="D189">
            <v>105979.44</v>
          </cell>
        </row>
        <row r="190">
          <cell r="C190">
            <v>590001</v>
          </cell>
          <cell r="D190">
            <v>86733.099999999991</v>
          </cell>
        </row>
        <row r="191">
          <cell r="C191">
            <v>590620</v>
          </cell>
          <cell r="D191">
            <v>14854.38</v>
          </cell>
        </row>
        <row r="192">
          <cell r="C192">
            <v>590630</v>
          </cell>
          <cell r="D192">
            <v>84536.79</v>
          </cell>
        </row>
        <row r="193">
          <cell r="C193">
            <v>591024</v>
          </cell>
          <cell r="D193">
            <v>73484.60000000002</v>
          </cell>
        </row>
        <row r="194">
          <cell r="C194">
            <v>591049</v>
          </cell>
          <cell r="D194">
            <v>1900.7800000000002</v>
          </cell>
        </row>
        <row r="195">
          <cell r="C195">
            <v>592052</v>
          </cell>
          <cell r="D195">
            <v>527939.85</v>
          </cell>
        </row>
        <row r="196">
          <cell r="C196">
            <v>592053</v>
          </cell>
          <cell r="D196">
            <v>112326.58000000003</v>
          </cell>
        </row>
        <row r="197">
          <cell r="C197">
            <v>592054</v>
          </cell>
          <cell r="D197">
            <v>70914.640000000029</v>
          </cell>
        </row>
        <row r="198">
          <cell r="C198">
            <v>592060</v>
          </cell>
          <cell r="D198">
            <v>132658.35999999996</v>
          </cell>
        </row>
        <row r="199">
          <cell r="C199">
            <v>592469</v>
          </cell>
          <cell r="D199">
            <v>55536.799999999981</v>
          </cell>
        </row>
        <row r="200">
          <cell r="C200">
            <v>593001</v>
          </cell>
          <cell r="D200">
            <v>103427.55999999998</v>
          </cell>
        </row>
        <row r="201">
          <cell r="C201">
            <v>593058</v>
          </cell>
          <cell r="D201">
            <v>5465.8900000000021</v>
          </cell>
        </row>
        <row r="202">
          <cell r="C202">
            <v>593062</v>
          </cell>
          <cell r="D202">
            <v>232749.1200000002</v>
          </cell>
        </row>
        <row r="203">
          <cell r="C203">
            <v>593500</v>
          </cell>
          <cell r="D203">
            <v>1942.53</v>
          </cell>
        </row>
        <row r="204">
          <cell r="C204">
            <v>593510</v>
          </cell>
          <cell r="D204">
            <v>148.08000000000001</v>
          </cell>
        </row>
        <row r="205">
          <cell r="C205">
            <v>593555</v>
          </cell>
          <cell r="D205">
            <v>570909.9799999994</v>
          </cell>
        </row>
        <row r="206">
          <cell r="C206">
            <v>593556</v>
          </cell>
          <cell r="D206">
            <v>87126.760000000024</v>
          </cell>
        </row>
        <row r="207">
          <cell r="C207">
            <v>593560</v>
          </cell>
          <cell r="D207">
            <v>4695.18</v>
          </cell>
        </row>
        <row r="208">
          <cell r="C208">
            <v>593570</v>
          </cell>
          <cell r="D208">
            <v>1411.53</v>
          </cell>
        </row>
        <row r="209">
          <cell r="C209">
            <v>593575</v>
          </cell>
          <cell r="D209">
            <v>7757.11</v>
          </cell>
        </row>
        <row r="210">
          <cell r="C210">
            <v>593910</v>
          </cell>
          <cell r="D210">
            <v>111668.13</v>
          </cell>
        </row>
        <row r="211">
          <cell r="C211">
            <v>593940</v>
          </cell>
          <cell r="D211">
            <v>3998.59</v>
          </cell>
        </row>
        <row r="212">
          <cell r="C212">
            <v>594061</v>
          </cell>
          <cell r="D212">
            <v>113185.92</v>
          </cell>
        </row>
        <row r="213">
          <cell r="C213">
            <v>594062</v>
          </cell>
          <cell r="D213">
            <v>26544.350000000017</v>
          </cell>
        </row>
        <row r="214">
          <cell r="C214">
            <v>594910</v>
          </cell>
          <cell r="D214">
            <v>161963.7000000001</v>
          </cell>
        </row>
        <row r="215">
          <cell r="C215">
            <v>595064</v>
          </cell>
          <cell r="D215">
            <v>1555.08</v>
          </cell>
        </row>
        <row r="216">
          <cell r="C216">
            <v>595161</v>
          </cell>
          <cell r="D216">
            <v>177320.08</v>
          </cell>
        </row>
        <row r="217">
          <cell r="C217">
            <v>595164</v>
          </cell>
          <cell r="D217">
            <v>38561.269999999997</v>
          </cell>
        </row>
        <row r="218">
          <cell r="C218">
            <v>596067</v>
          </cell>
          <cell r="D218">
            <v>231980.14</v>
          </cell>
        </row>
        <row r="219">
          <cell r="C219">
            <v>597123</v>
          </cell>
          <cell r="D219">
            <v>266168.8</v>
          </cell>
        </row>
        <row r="220">
          <cell r="C220">
            <v>597138</v>
          </cell>
          <cell r="D220">
            <v>8228.8799999999974</v>
          </cell>
        </row>
        <row r="221">
          <cell r="C221">
            <v>598073</v>
          </cell>
          <cell r="D221">
            <v>134582.89000000001</v>
          </cell>
        </row>
        <row r="222">
          <cell r="C222">
            <v>901001</v>
          </cell>
          <cell r="D222">
            <v>498651.16999999975</v>
          </cell>
        </row>
        <row r="223">
          <cell r="C223">
            <v>901201</v>
          </cell>
          <cell r="D223">
            <v>96806.839999999982</v>
          </cell>
        </row>
        <row r="224">
          <cell r="C224">
            <v>902005</v>
          </cell>
          <cell r="D224">
            <v>41422.03</v>
          </cell>
        </row>
        <row r="225">
          <cell r="C225">
            <v>902007</v>
          </cell>
          <cell r="D225">
            <v>1430763.8799999997</v>
          </cell>
        </row>
        <row r="226">
          <cell r="C226">
            <v>903002</v>
          </cell>
          <cell r="D226">
            <v>507.6</v>
          </cell>
        </row>
        <row r="227">
          <cell r="C227">
            <v>903013</v>
          </cell>
          <cell r="D227">
            <v>5042.3700000000008</v>
          </cell>
        </row>
        <row r="228">
          <cell r="C228">
            <v>903022</v>
          </cell>
          <cell r="D228">
            <v>1912156.7300000009</v>
          </cell>
        </row>
        <row r="229">
          <cell r="C229">
            <v>903028</v>
          </cell>
          <cell r="D229">
            <v>213826.50999999995</v>
          </cell>
        </row>
        <row r="230">
          <cell r="C230">
            <v>903110</v>
          </cell>
          <cell r="D230">
            <v>205760.61999999994</v>
          </cell>
        </row>
        <row r="231">
          <cell r="C231">
            <v>905023</v>
          </cell>
          <cell r="D231">
            <v>546.72</v>
          </cell>
        </row>
        <row r="232">
          <cell r="C232">
            <v>905042</v>
          </cell>
          <cell r="D232">
            <v>4259.53</v>
          </cell>
        </row>
        <row r="233">
          <cell r="C233">
            <v>907101</v>
          </cell>
          <cell r="D233">
            <v>166261.76000000001</v>
          </cell>
        </row>
        <row r="234">
          <cell r="C234">
            <v>908043</v>
          </cell>
          <cell r="D234">
            <v>135357.47000000006</v>
          </cell>
        </row>
        <row r="235">
          <cell r="C235">
            <v>908101</v>
          </cell>
          <cell r="D235">
            <v>387415.38000000006</v>
          </cell>
        </row>
        <row r="236">
          <cell r="C236">
            <v>908104</v>
          </cell>
          <cell r="D236">
            <v>80928.679999999993</v>
          </cell>
        </row>
        <row r="237">
          <cell r="C237">
            <v>908106</v>
          </cell>
          <cell r="D237">
            <v>468728.81</v>
          </cell>
        </row>
        <row r="238">
          <cell r="C238">
            <v>908107</v>
          </cell>
          <cell r="D238">
            <v>214126.41000000003</v>
          </cell>
        </row>
        <row r="239">
          <cell r="C239">
            <v>912002</v>
          </cell>
          <cell r="D239">
            <v>6625.0300000000007</v>
          </cell>
        </row>
        <row r="240">
          <cell r="C240">
            <v>912025</v>
          </cell>
          <cell r="D240">
            <v>79836.909999999974</v>
          </cell>
        </row>
        <row r="241">
          <cell r="C241">
            <v>920101</v>
          </cell>
          <cell r="D241">
            <v>263840.67999999976</v>
          </cell>
        </row>
        <row r="242">
          <cell r="C242">
            <v>920109</v>
          </cell>
          <cell r="D242">
            <v>801.05</v>
          </cell>
        </row>
        <row r="243">
          <cell r="C243">
            <v>920201</v>
          </cell>
          <cell r="D243">
            <v>348157.74000000017</v>
          </cell>
        </row>
        <row r="244">
          <cell r="C244">
            <v>920261</v>
          </cell>
          <cell r="D244">
            <v>600508.85999999952</v>
          </cell>
        </row>
        <row r="245">
          <cell r="C245">
            <v>920264</v>
          </cell>
          <cell r="D245">
            <v>178638.97999999998</v>
          </cell>
        </row>
        <row r="246">
          <cell r="C246">
            <v>920301</v>
          </cell>
          <cell r="D246">
            <v>431903.56999999977</v>
          </cell>
        </row>
        <row r="247">
          <cell r="C247">
            <v>920504</v>
          </cell>
          <cell r="D247">
            <v>121558.65000000005</v>
          </cell>
        </row>
        <row r="248">
          <cell r="C248">
            <v>920601</v>
          </cell>
          <cell r="D248">
            <v>179232.73000000004</v>
          </cell>
        </row>
        <row r="249">
          <cell r="C249">
            <v>920615</v>
          </cell>
          <cell r="D249">
            <v>149900.44999999992</v>
          </cell>
        </row>
        <row r="250">
          <cell r="C250">
            <v>920620</v>
          </cell>
          <cell r="D250">
            <v>2688</v>
          </cell>
        </row>
        <row r="251">
          <cell r="C251">
            <v>920666</v>
          </cell>
          <cell r="D251">
            <v>15435.48</v>
          </cell>
        </row>
        <row r="252">
          <cell r="C252">
            <v>920669</v>
          </cell>
          <cell r="D252">
            <v>51286.399999999994</v>
          </cell>
        </row>
        <row r="253">
          <cell r="C253">
            <v>920701</v>
          </cell>
          <cell r="D253">
            <v>201990.16000000003</v>
          </cell>
        </row>
        <row r="254">
          <cell r="C254">
            <v>920703</v>
          </cell>
          <cell r="D254">
            <v>373123.77999999985</v>
          </cell>
        </row>
        <row r="255">
          <cell r="C255">
            <v>920723</v>
          </cell>
          <cell r="D255">
            <v>3585.89</v>
          </cell>
        </row>
        <row r="256">
          <cell r="C256">
            <v>920750</v>
          </cell>
          <cell r="D256">
            <v>79992.17</v>
          </cell>
        </row>
        <row r="257">
          <cell r="C257">
            <v>920881</v>
          </cell>
          <cell r="D257">
            <v>106121.22999999997</v>
          </cell>
        </row>
        <row r="258">
          <cell r="C258">
            <v>920883</v>
          </cell>
          <cell r="D258">
            <v>5045.3599999999997</v>
          </cell>
        </row>
        <row r="259">
          <cell r="C259">
            <v>922500</v>
          </cell>
          <cell r="D259">
            <v>99848.349999999962</v>
          </cell>
        </row>
        <row r="260">
          <cell r="C260">
            <v>922502</v>
          </cell>
          <cell r="D260">
            <v>1260.8</v>
          </cell>
        </row>
        <row r="261">
          <cell r="C261">
            <v>922503</v>
          </cell>
          <cell r="D261">
            <v>12624.630000000001</v>
          </cell>
        </row>
        <row r="262">
          <cell r="C262">
            <v>922504</v>
          </cell>
          <cell r="D262">
            <v>10320.799999999999</v>
          </cell>
        </row>
        <row r="263">
          <cell r="C263">
            <v>922510</v>
          </cell>
          <cell r="D263">
            <v>41.44</v>
          </cell>
        </row>
        <row r="264">
          <cell r="C264">
            <v>922512</v>
          </cell>
          <cell r="D264">
            <v>6099.2000000000007</v>
          </cell>
        </row>
        <row r="265">
          <cell r="C265">
            <v>922517</v>
          </cell>
          <cell r="D265">
            <v>4879.3600000000006</v>
          </cell>
        </row>
        <row r="266">
          <cell r="C266">
            <v>922600</v>
          </cell>
          <cell r="D266">
            <v>996.8</v>
          </cell>
        </row>
        <row r="267">
          <cell r="C267">
            <v>922605</v>
          </cell>
          <cell r="D267">
            <v>82.92</v>
          </cell>
        </row>
        <row r="268">
          <cell r="C268">
            <v>922700</v>
          </cell>
          <cell r="D268">
            <v>1195773.5099999998</v>
          </cell>
        </row>
        <row r="269">
          <cell r="C269">
            <v>922701</v>
          </cell>
          <cell r="D269">
            <v>0</v>
          </cell>
        </row>
        <row r="270">
          <cell r="C270">
            <v>922705</v>
          </cell>
          <cell r="D270">
            <v>28001.73</v>
          </cell>
        </row>
        <row r="271">
          <cell r="C271">
            <v>922706</v>
          </cell>
          <cell r="D271">
            <v>2102.87</v>
          </cell>
        </row>
        <row r="272">
          <cell r="C272">
            <v>922707</v>
          </cell>
          <cell r="D272">
            <v>601.33000000000004</v>
          </cell>
        </row>
        <row r="273">
          <cell r="C273">
            <v>922708</v>
          </cell>
          <cell r="D273">
            <v>20832.110000000008</v>
          </cell>
        </row>
        <row r="274">
          <cell r="C274">
            <v>922709</v>
          </cell>
          <cell r="D274">
            <v>24849.670000000002</v>
          </cell>
        </row>
        <row r="275">
          <cell r="C275">
            <v>922800</v>
          </cell>
          <cell r="D275">
            <v>2314.17</v>
          </cell>
        </row>
        <row r="276">
          <cell r="C276">
            <v>922801</v>
          </cell>
          <cell r="D276">
            <v>38.479999999999997</v>
          </cell>
        </row>
        <row r="277">
          <cell r="C277">
            <v>922802</v>
          </cell>
          <cell r="D277">
            <v>35355.490000000005</v>
          </cell>
        </row>
        <row r="278">
          <cell r="C278">
            <v>922803</v>
          </cell>
          <cell r="D278">
            <v>45.09</v>
          </cell>
        </row>
        <row r="279">
          <cell r="C279">
            <v>922900</v>
          </cell>
          <cell r="D279">
            <v>1803.5</v>
          </cell>
        </row>
        <row r="280">
          <cell r="C280">
            <v>925000</v>
          </cell>
          <cell r="D280">
            <v>764.51</v>
          </cell>
        </row>
        <row r="281">
          <cell r="C281">
            <v>926437</v>
          </cell>
          <cell r="D281">
            <v>170085.05999999994</v>
          </cell>
        </row>
        <row r="282">
          <cell r="C282">
            <v>930104</v>
          </cell>
          <cell r="D282">
            <v>12135.160000000002</v>
          </cell>
        </row>
        <row r="283">
          <cell r="C283">
            <v>935024</v>
          </cell>
          <cell r="D283">
            <v>137403.10999999999</v>
          </cell>
        </row>
        <row r="284">
          <cell r="C284">
            <v>935515</v>
          </cell>
          <cell r="D284">
            <v>8339.0500000000011</v>
          </cell>
        </row>
        <row r="285">
          <cell r="C285">
            <v>935523</v>
          </cell>
          <cell r="D285">
            <v>15464.369999999999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13 Month Average"/>
      <sheetName val="WP - Summary"/>
      <sheetName val="WP - Plant"/>
      <sheetName val="WP - PHFFU"/>
      <sheetName val="WP - AD"/>
      <sheetName val="WP - Materials"/>
      <sheetName val="WP - Prepayments"/>
      <sheetName val="WP - ADIT"/>
      <sheetName val="WP - Reg Assets"/>
      <sheetName val="WP - Reg Liab"/>
      <sheetName val="WP - ITC"/>
      <sheetName val="WP - Customer Dep"/>
      <sheetName val="WP - Deposits Allocator"/>
      <sheetName val="WP - Customer Adv"/>
      <sheetName val="WP - Revenues"/>
      <sheetName val="WP - Expenses"/>
      <sheetName val="WP - Labor Allocator"/>
      <sheetName val="WP - Pension"/>
      <sheetName val="WP - Amortization Exp"/>
      <sheetName val="WP - Taxes Other"/>
      <sheetName val="WP - Merger Expenses"/>
      <sheetName val="WP - Reg Comm Expense"/>
      <sheetName val="WP - Gain on Assets"/>
      <sheetName val="WP - Income Taxes"/>
      <sheetName val="WP - PIS Detail"/>
      <sheetName val="WP - Dist Support"/>
      <sheetName val="WP - Prod. Plant Disallowances"/>
      <sheetName val="WP - Coin. Peak Allocator"/>
      <sheetName val="WP - Int &amp; Gen Allocator"/>
      <sheetName val="WP - AD Depr. Plant Allocator"/>
      <sheetName val="WP - KWH Sales Allocator"/>
      <sheetName val="WP - Avg Number of Customers"/>
      <sheetName val="WP - Franchise Taxes"/>
      <sheetName val="New Accou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2">
          <cell r="K52">
            <v>11567743.91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>
        <row r="14">
          <cell r="G14" t="str">
            <v>Iatan/Plum Pt Deferred Operating Expenses:</v>
          </cell>
        </row>
        <row r="783">
          <cell r="K783">
            <v>312419.7</v>
          </cell>
        </row>
        <row r="795">
          <cell r="K795">
            <v>1526823.6600000001</v>
          </cell>
        </row>
        <row r="836">
          <cell r="E836">
            <v>0.82465535281045732</v>
          </cell>
        </row>
        <row r="858">
          <cell r="E858">
            <v>0.83927588220572291</v>
          </cell>
        </row>
        <row r="880">
          <cell r="E880">
            <v>0.88033905054461314</v>
          </cell>
        </row>
        <row r="891">
          <cell r="E891">
            <v>0.89023357983508333</v>
          </cell>
        </row>
        <row r="902">
          <cell r="E902">
            <v>0.89025411976656377</v>
          </cell>
        </row>
        <row r="913">
          <cell r="E913">
            <v>0</v>
          </cell>
        </row>
        <row r="924">
          <cell r="E924">
            <v>0.90297740896853496</v>
          </cell>
        </row>
        <row r="935">
          <cell r="E935">
            <v>0.85411208828047303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13 Month Average"/>
      <sheetName val="WP - Summary"/>
      <sheetName val="WP - Plant"/>
      <sheetName val="WP - PHFFU"/>
      <sheetName val="WP - AD"/>
      <sheetName val="WP - Materials"/>
      <sheetName val="WP - Prepayments"/>
      <sheetName val="WP - ADIT"/>
      <sheetName val="WP - Reg Assets"/>
      <sheetName val="WP - Reg Liab"/>
      <sheetName val="WP - ITC"/>
      <sheetName val="WP - Customer Dep"/>
      <sheetName val="WP - Deposits Allocator"/>
      <sheetName val="WP - Customer Adv"/>
      <sheetName val="WP - Revenues"/>
      <sheetName val="WP - Expenses"/>
      <sheetName val="WP - Labor Allocator"/>
      <sheetName val="WP - Pension"/>
      <sheetName val="WP - Amortization Exp"/>
      <sheetName val="WP - Taxes Other"/>
      <sheetName val="WP - Merger Expenses"/>
      <sheetName val="WP - Reg Comm Expense"/>
      <sheetName val="WP - Gain on Assets"/>
      <sheetName val="WP - Income Taxes"/>
      <sheetName val="WP - PIS Detail"/>
      <sheetName val="WP - Dist Support"/>
      <sheetName val="WP - Prod. Plant Disallowances"/>
      <sheetName val="WP - Coin. Peak Allocator"/>
      <sheetName val="WP - Int &amp; Gen Allocator"/>
      <sheetName val="WP - AD Depr. Plant Allocator"/>
      <sheetName val="WP - KWH Sales Allocator"/>
      <sheetName val="WP - Avg Number of Customers"/>
      <sheetName val="WP - Franchise Taxes"/>
      <sheetName val="New Accounts"/>
    </sheetNames>
    <sheetDataSet>
      <sheetData sheetId="0">
        <row r="296">
          <cell r="G296">
            <v>-160218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0">
          <cell r="S70">
            <v>230462.81</v>
          </cell>
        </row>
      </sheetData>
      <sheetData sheetId="10"/>
      <sheetData sheetId="11"/>
      <sheetData sheetId="12"/>
      <sheetData sheetId="13"/>
      <sheetData sheetId="14"/>
      <sheetData sheetId="15"/>
      <sheetData sheetId="16">
        <row r="774">
          <cell r="S774">
            <v>117631.14390899896</v>
          </cell>
        </row>
        <row r="935">
          <cell r="E935">
            <v>0.85411208828047303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4 - Operating Income"/>
      <sheetName val="WP 4.1 - Revenue Detail"/>
      <sheetName val="WP 4.2 - Expense Detail"/>
      <sheetName val="WP 4.3 Depreciation Exp"/>
      <sheetName val="WP 4.4 - Amortization Exp"/>
      <sheetName val="WP 4.5- Taxes Other"/>
      <sheetName val="WP - 4.6 Income Taxes"/>
      <sheetName val="Sch 5 - Adjustment Summary"/>
    </sheetNames>
    <sheetDataSet>
      <sheetData sheetId="0">
        <row r="32">
          <cell r="K32">
            <v>6027833.3980862582</v>
          </cell>
        </row>
      </sheetData>
      <sheetData sheetId="1"/>
      <sheetData sheetId="2"/>
      <sheetData sheetId="3"/>
      <sheetData sheetId="4">
        <row r="22">
          <cell r="U22">
            <v>6257447.2753711734</v>
          </cell>
        </row>
      </sheetData>
      <sheetData sheetId="5">
        <row r="16">
          <cell r="O16">
            <v>-33097.75732080279</v>
          </cell>
        </row>
        <row r="17">
          <cell r="O17">
            <v>2227920.3609285671</v>
          </cell>
        </row>
        <row r="18">
          <cell r="O18">
            <v>194316.16284695291</v>
          </cell>
        </row>
        <row r="19">
          <cell r="O19">
            <v>17094.99365908749</v>
          </cell>
        </row>
        <row r="20">
          <cell r="O20">
            <v>85326.814012604314</v>
          </cell>
        </row>
      </sheetData>
      <sheetData sheetId="6"/>
      <sheetData sheetId="7">
        <row r="39">
          <cell r="S39">
            <v>40087.080613179598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pire Electric FT"/>
      <sheetName val="Empire Electric PT"/>
      <sheetName val="ELABS FT"/>
      <sheetName val="ELABS PT"/>
      <sheetName val="Central FT"/>
      <sheetName val="LABS FT"/>
      <sheetName val="LABS PT"/>
    </sheetNames>
    <sheetDataSet>
      <sheetData sheetId="0"/>
      <sheetData sheetId="1"/>
      <sheetData sheetId="2">
        <row r="51">
          <cell r="H51">
            <v>4703649.8600000031</v>
          </cell>
        </row>
      </sheetData>
      <sheetData sheetId="3"/>
      <sheetData sheetId="4">
        <row r="61">
          <cell r="J61">
            <v>3176470.6999999997</v>
          </cell>
        </row>
      </sheetData>
      <sheetData sheetId="5">
        <row r="59">
          <cell r="I59">
            <v>561561.5199999999</v>
          </cell>
        </row>
      </sheetData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UC CAM"/>
      <sheetName val="APUC "/>
      <sheetName val="Admin APUC-MR Report"/>
      <sheetName val="APUC Smartlist"/>
      <sheetName val="Allocation Accts"/>
      <sheetName val="Integration"/>
    </sheetNames>
    <sheetDataSet>
      <sheetData sheetId="0"/>
      <sheetData sheetId="1">
        <row r="23">
          <cell r="H23">
            <v>0.79612867712687529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ew Instructions"/>
      <sheetName val="Intercompany CDN"/>
      <sheetName val="Intercompany USD"/>
      <sheetName val="Combined master"/>
      <sheetName val="Upload entry"/>
      <sheetName val="Check Pivots"/>
      <sheetName val="East Region"/>
      <sheetName val="Central region"/>
      <sheetName val="West Region"/>
      <sheetName val="Libcorp"/>
      <sheetName val="LABS"/>
      <sheetName val="Smarlist ALL"/>
      <sheetName val="Pivot"/>
    </sheetNames>
    <sheetDataSet>
      <sheetData sheetId="0"/>
      <sheetData sheetId="1"/>
      <sheetData sheetId="2"/>
      <sheetData sheetId="3"/>
      <sheetData sheetId="4"/>
      <sheetData sheetId="5"/>
      <sheetData sheetId="6">
        <row r="16">
          <cell r="H16">
            <v>0.83717933583432536</v>
          </cell>
        </row>
      </sheetData>
      <sheetData sheetId="7"/>
      <sheetData sheetId="8"/>
      <sheetData sheetId="9">
        <row r="17">
          <cell r="D17">
            <v>0.41568713176525235</v>
          </cell>
        </row>
      </sheetData>
      <sheetData sheetId="10"/>
      <sheetData sheetId="11"/>
      <sheetData sheetId="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Vision"/>
      <sheetName val="JOURNAL"/>
      <sheetName val="Actual PR Tax"/>
      <sheetName val="Actual Payroll Charges"/>
    </sheetNames>
    <sheetDataSet>
      <sheetData sheetId="0">
        <row r="28">
          <cell r="F28">
            <v>0.31496459101240276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32"/>
  <sheetViews>
    <sheetView tabSelected="1" zoomScaleNormal="100" workbookViewId="0">
      <selection activeCell="O19" sqref="O19"/>
    </sheetView>
  </sheetViews>
  <sheetFormatPr defaultRowHeight="15" x14ac:dyDescent="0.25"/>
  <cols>
    <col min="1" max="1" width="9.140625" style="4"/>
    <col min="2" max="2" width="2.7109375" style="4" customWidth="1"/>
    <col min="3" max="3" width="9.140625" style="4"/>
    <col min="4" max="4" width="2.7109375" style="4" customWidth="1"/>
    <col min="5" max="5" width="9.140625" style="4"/>
    <col min="6" max="6" width="2.7109375" style="4" customWidth="1"/>
    <col min="7" max="7" width="45.5703125" style="87" bestFit="1" customWidth="1"/>
    <col min="8" max="8" width="2.7109375" style="87" customWidth="1"/>
    <col min="9" max="9" width="13.7109375" style="87" bestFit="1" customWidth="1"/>
    <col min="10" max="10" width="2.7109375" style="4" customWidth="1"/>
    <col min="11" max="11" width="15.28515625" style="4" bestFit="1" customWidth="1"/>
    <col min="12" max="12" width="2.7109375" style="97" customWidth="1"/>
    <col min="13" max="13" width="12.5703125" style="99" customWidth="1"/>
    <col min="14" max="14" width="2.7109375" style="97" customWidth="1"/>
    <col min="15" max="15" width="16.28515625" style="4" customWidth="1"/>
    <col min="16" max="16" width="2.7109375" style="4" customWidth="1"/>
    <col min="17" max="17" width="13.140625" style="4" customWidth="1"/>
    <col min="18" max="18" width="2.7109375" style="4" customWidth="1"/>
    <col min="19" max="19" width="18.5703125" style="4" bestFit="1" customWidth="1"/>
    <col min="20" max="20" width="2.7109375" style="4" customWidth="1"/>
    <col min="21" max="21" width="15.42578125" style="4" customWidth="1"/>
    <col min="22" max="22" width="9.140625" style="4"/>
    <col min="23" max="23" width="11.5703125" style="4" bestFit="1" customWidth="1"/>
    <col min="24" max="16384" width="9.140625" style="4"/>
  </cols>
  <sheetData>
    <row r="1" spans="1:30" x14ac:dyDescent="0.25">
      <c r="A1" s="1"/>
      <c r="B1" s="1"/>
      <c r="C1" s="1"/>
      <c r="D1" s="1"/>
      <c r="E1" s="1"/>
      <c r="F1" s="1"/>
      <c r="G1" s="83"/>
      <c r="H1" s="83"/>
      <c r="I1" s="83"/>
      <c r="J1" s="2"/>
      <c r="K1" s="2"/>
      <c r="L1" s="89"/>
      <c r="M1" s="90"/>
      <c r="N1" s="89"/>
      <c r="O1" s="3"/>
      <c r="P1" s="3"/>
      <c r="Q1" s="3"/>
    </row>
    <row r="2" spans="1:30" x14ac:dyDescent="0.25">
      <c r="A2" s="5"/>
      <c r="B2" s="5"/>
      <c r="C2" s="5"/>
      <c r="D2" s="5"/>
      <c r="E2" s="5"/>
      <c r="F2" s="5"/>
      <c r="G2" s="84"/>
      <c r="H2" s="84"/>
      <c r="I2" s="84"/>
      <c r="J2" s="2"/>
      <c r="K2" s="2"/>
      <c r="L2" s="89"/>
      <c r="M2" s="90"/>
      <c r="N2" s="89"/>
      <c r="O2" s="3"/>
      <c r="P2" s="3"/>
      <c r="Q2" s="3"/>
    </row>
    <row r="3" spans="1:30" x14ac:dyDescent="0.25">
      <c r="A3" s="5"/>
      <c r="B3" s="5"/>
      <c r="C3" s="5"/>
      <c r="D3" s="5"/>
      <c r="E3" s="5"/>
      <c r="F3" s="5"/>
      <c r="G3" s="84"/>
      <c r="H3" s="84"/>
      <c r="I3" s="84"/>
      <c r="J3" s="2"/>
      <c r="K3" s="2"/>
      <c r="L3" s="89"/>
      <c r="M3" s="90"/>
      <c r="N3" s="89"/>
      <c r="O3" s="6"/>
      <c r="P3" s="6"/>
    </row>
    <row r="4" spans="1:30" x14ac:dyDescent="0.25">
      <c r="A4" s="155" t="s">
        <v>0</v>
      </c>
      <c r="B4" s="5"/>
      <c r="C4" s="5"/>
      <c r="D4" s="5"/>
      <c r="E4" s="5"/>
      <c r="F4" s="5"/>
      <c r="G4" s="84"/>
      <c r="H4" s="84"/>
      <c r="I4" s="84"/>
      <c r="J4" s="2"/>
      <c r="K4" s="2"/>
      <c r="L4" s="89"/>
      <c r="M4" s="90"/>
      <c r="N4" s="89"/>
      <c r="O4" s="6"/>
      <c r="P4" s="6"/>
    </row>
    <row r="5" spans="1:30" x14ac:dyDescent="0.25">
      <c r="A5" s="155" t="s">
        <v>34</v>
      </c>
      <c r="B5" s="5"/>
      <c r="C5" s="5"/>
      <c r="D5" s="5"/>
      <c r="E5" s="5"/>
      <c r="F5" s="5"/>
      <c r="G5" s="84"/>
      <c r="H5" s="84"/>
      <c r="I5" s="84"/>
      <c r="J5" s="2"/>
      <c r="K5" s="2"/>
      <c r="L5" s="89"/>
      <c r="M5" s="90"/>
      <c r="N5" s="89"/>
      <c r="O5" s="7"/>
      <c r="P5" s="7"/>
      <c r="U5" s="55"/>
    </row>
    <row r="6" spans="1:30" x14ac:dyDescent="0.25">
      <c r="A6" s="154" t="s">
        <v>425</v>
      </c>
      <c r="B6" s="5"/>
      <c r="C6" s="5"/>
      <c r="D6" s="5"/>
      <c r="E6" s="5"/>
      <c r="F6" s="5"/>
      <c r="G6" s="84"/>
      <c r="H6" s="84"/>
      <c r="I6" s="84"/>
      <c r="J6" s="2"/>
      <c r="K6" s="2"/>
      <c r="L6" s="89"/>
      <c r="M6" s="90"/>
      <c r="N6" s="89"/>
      <c r="O6" s="7"/>
      <c r="P6" s="7"/>
      <c r="U6" s="55"/>
    </row>
    <row r="7" spans="1:30" x14ac:dyDescent="0.25">
      <c r="A7" s="154" t="s">
        <v>464</v>
      </c>
      <c r="B7" s="5"/>
      <c r="C7" s="5"/>
      <c r="D7" s="5"/>
      <c r="E7" s="5"/>
      <c r="F7" s="5"/>
      <c r="G7" s="84"/>
      <c r="H7" s="84"/>
      <c r="I7" s="84"/>
      <c r="J7" s="5"/>
      <c r="K7" s="5"/>
      <c r="L7" s="91"/>
      <c r="M7" s="92"/>
      <c r="N7" s="91"/>
      <c r="O7" s="5"/>
      <c r="P7" s="5"/>
      <c r="Q7" s="5"/>
    </row>
    <row r="8" spans="1:30" s="64" customFormat="1" x14ac:dyDescent="0.25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</row>
    <row r="9" spans="1:30" x14ac:dyDescent="0.25">
      <c r="A9" s="8"/>
      <c r="B9" s="8"/>
      <c r="C9" s="8"/>
      <c r="D9" s="8"/>
      <c r="E9" s="8"/>
      <c r="F9" s="8"/>
      <c r="G9" s="22"/>
      <c r="H9" s="22"/>
      <c r="I9" s="22"/>
      <c r="J9" s="8"/>
      <c r="K9" s="8"/>
      <c r="L9" s="93"/>
      <c r="M9" s="93"/>
      <c r="N9" s="93"/>
      <c r="O9" s="8"/>
      <c r="P9" s="8"/>
      <c r="Q9" s="8"/>
      <c r="V9" s="64"/>
      <c r="W9" s="64"/>
      <c r="X9" s="64"/>
      <c r="Y9" s="64"/>
      <c r="Z9" s="64"/>
      <c r="AA9" s="64"/>
      <c r="AB9" s="64"/>
      <c r="AC9" s="64"/>
      <c r="AD9" s="64"/>
    </row>
    <row r="10" spans="1:30" x14ac:dyDescent="0.25">
      <c r="A10" s="5"/>
      <c r="B10" s="5"/>
      <c r="C10" s="5"/>
      <c r="D10" s="5"/>
      <c r="E10" s="5"/>
      <c r="F10" s="5"/>
      <c r="G10" s="84"/>
      <c r="H10" s="84"/>
      <c r="I10" s="84"/>
      <c r="J10" s="5"/>
      <c r="K10" s="94" t="s">
        <v>20</v>
      </c>
      <c r="L10" s="94"/>
      <c r="M10" s="134" t="s">
        <v>40</v>
      </c>
      <c r="N10" s="94"/>
      <c r="O10" s="150" t="s">
        <v>39</v>
      </c>
      <c r="P10" s="150"/>
      <c r="Q10" s="150" t="s">
        <v>1</v>
      </c>
      <c r="R10" s="151"/>
      <c r="S10" s="150" t="s">
        <v>39</v>
      </c>
      <c r="T10" s="151"/>
      <c r="U10" s="150" t="s">
        <v>39</v>
      </c>
      <c r="V10" s="64"/>
      <c r="W10" s="64"/>
      <c r="X10" s="64"/>
      <c r="Y10" s="64"/>
      <c r="Z10" s="64"/>
      <c r="AA10" s="64"/>
      <c r="AB10" s="64"/>
      <c r="AC10" s="64"/>
      <c r="AD10" s="64"/>
    </row>
    <row r="11" spans="1:30" x14ac:dyDescent="0.25">
      <c r="A11" s="9" t="s">
        <v>2</v>
      </c>
      <c r="B11" s="9"/>
      <c r="C11" s="9"/>
      <c r="D11" s="9"/>
      <c r="E11" s="79" t="s">
        <v>3</v>
      </c>
      <c r="F11" s="9"/>
      <c r="G11" s="20"/>
      <c r="H11" s="20"/>
      <c r="I11" s="20"/>
      <c r="J11" s="10"/>
      <c r="K11" s="152">
        <v>43555</v>
      </c>
      <c r="L11" s="94"/>
      <c r="M11" s="94" t="s">
        <v>4</v>
      </c>
      <c r="N11" s="94"/>
      <c r="O11" s="152">
        <v>43555</v>
      </c>
      <c r="P11" s="133"/>
      <c r="Q11" s="133" t="s">
        <v>4</v>
      </c>
      <c r="R11" s="151"/>
      <c r="S11" s="133">
        <v>43555</v>
      </c>
      <c r="T11" s="151"/>
      <c r="U11" s="133" t="s">
        <v>417</v>
      </c>
      <c r="V11" s="64"/>
      <c r="W11" s="64"/>
      <c r="X11" s="64"/>
      <c r="Y11" s="64"/>
      <c r="Z11" s="64"/>
      <c r="AA11" s="64"/>
      <c r="AB11" s="64"/>
      <c r="AC11" s="64"/>
      <c r="AD11" s="64"/>
    </row>
    <row r="12" spans="1:30" x14ac:dyDescent="0.25">
      <c r="A12" s="11" t="s">
        <v>5</v>
      </c>
      <c r="B12" s="12"/>
      <c r="C12" s="70" t="s">
        <v>6</v>
      </c>
      <c r="D12" s="12"/>
      <c r="E12" s="80" t="s">
        <v>7</v>
      </c>
      <c r="F12" s="12"/>
      <c r="G12" s="11" t="s">
        <v>8</v>
      </c>
      <c r="H12" s="12"/>
      <c r="I12" s="61" t="s">
        <v>42</v>
      </c>
      <c r="J12" s="9"/>
      <c r="K12" s="156" t="s">
        <v>9</v>
      </c>
      <c r="L12" s="94"/>
      <c r="M12" s="157" t="s">
        <v>422</v>
      </c>
      <c r="N12" s="94"/>
      <c r="O12" s="156" t="s">
        <v>9</v>
      </c>
      <c r="P12" s="94"/>
      <c r="Q12" s="156" t="s">
        <v>21</v>
      </c>
      <c r="R12" s="151"/>
      <c r="S12" s="158" t="s">
        <v>41</v>
      </c>
      <c r="T12" s="151"/>
      <c r="U12" s="156" t="s">
        <v>22</v>
      </c>
      <c r="V12" s="64"/>
      <c r="W12" s="64"/>
      <c r="X12" s="64"/>
      <c r="Y12" s="64"/>
      <c r="Z12" s="64"/>
      <c r="AA12" s="64"/>
      <c r="AB12" s="64"/>
      <c r="AC12" s="64"/>
      <c r="AD12" s="64"/>
    </row>
    <row r="13" spans="1:30" x14ac:dyDescent="0.25">
      <c r="A13" s="12"/>
      <c r="B13" s="12"/>
      <c r="C13" s="9" t="s">
        <v>10</v>
      </c>
      <c r="D13" s="9"/>
      <c r="E13" s="9" t="s">
        <v>11</v>
      </c>
      <c r="F13" s="5"/>
      <c r="G13" s="9" t="s">
        <v>12</v>
      </c>
      <c r="H13" s="9"/>
      <c r="I13" s="9" t="s">
        <v>13</v>
      </c>
      <c r="J13" s="9"/>
      <c r="K13" s="9" t="s">
        <v>14</v>
      </c>
      <c r="L13" s="5"/>
      <c r="M13" s="60" t="s">
        <v>43</v>
      </c>
      <c r="N13" s="5"/>
      <c r="O13" s="60" t="s">
        <v>44</v>
      </c>
      <c r="P13" s="9"/>
      <c r="Q13" s="25" t="s">
        <v>25</v>
      </c>
      <c r="S13" s="62" t="s">
        <v>45</v>
      </c>
      <c r="U13" s="62" t="s">
        <v>46</v>
      </c>
    </row>
    <row r="14" spans="1:30" x14ac:dyDescent="0.25">
      <c r="A14" s="12"/>
      <c r="B14" s="12"/>
      <c r="C14" s="12"/>
      <c r="D14" s="12"/>
      <c r="E14" s="12"/>
      <c r="F14" s="12"/>
      <c r="G14" s="85"/>
      <c r="H14" s="85"/>
      <c r="I14" s="85"/>
      <c r="J14" s="9"/>
      <c r="K14" s="9"/>
      <c r="L14" s="94"/>
      <c r="M14" s="94"/>
      <c r="N14" s="91"/>
      <c r="O14" s="9"/>
      <c r="P14" s="9"/>
      <c r="Q14" s="9"/>
    </row>
    <row r="15" spans="1:30" x14ac:dyDescent="0.25">
      <c r="A15" s="14" t="s">
        <v>48</v>
      </c>
      <c r="B15" s="14"/>
      <c r="C15" s="14"/>
      <c r="D15" s="14"/>
      <c r="E15" s="14"/>
      <c r="F15" s="14"/>
      <c r="G15" s="14"/>
      <c r="H15" s="14"/>
      <c r="I15" s="14"/>
      <c r="J15" s="9"/>
      <c r="K15" s="9"/>
      <c r="L15" s="94"/>
      <c r="M15" s="94"/>
      <c r="N15" s="91"/>
      <c r="O15" s="9"/>
      <c r="P15" s="9"/>
      <c r="Q15" s="9"/>
    </row>
    <row r="16" spans="1:30" x14ac:dyDescent="0.25">
      <c r="A16" s="79">
        <v>1</v>
      </c>
      <c r="B16" s="14"/>
      <c r="C16" s="14"/>
      <c r="D16" s="14"/>
      <c r="E16" s="14"/>
      <c r="F16" s="14"/>
      <c r="G16" s="22" t="s">
        <v>402</v>
      </c>
      <c r="H16" s="14"/>
      <c r="I16" s="14"/>
      <c r="J16" s="9"/>
      <c r="K16" s="9"/>
      <c r="L16" s="94"/>
      <c r="M16" s="94"/>
      <c r="N16" s="91"/>
      <c r="O16" s="9"/>
      <c r="P16" s="9"/>
      <c r="Q16" s="9"/>
    </row>
    <row r="17" spans="1:21" x14ac:dyDescent="0.25">
      <c r="A17" s="15">
        <f>+A16+1</f>
        <v>2</v>
      </c>
      <c r="B17" s="15"/>
      <c r="C17" s="15" t="s">
        <v>336</v>
      </c>
      <c r="D17" s="15"/>
      <c r="E17" s="81">
        <v>500011</v>
      </c>
      <c r="F17" s="15"/>
      <c r="G17" s="86" t="s">
        <v>57</v>
      </c>
      <c r="H17" s="86"/>
      <c r="I17" s="120" t="s">
        <v>442</v>
      </c>
      <c r="J17" s="17"/>
      <c r="K17" s="107">
        <f>VLOOKUP(E17,[1]Sheet2!$C$1:$D$65536,2,FALSE)</f>
        <v>22873.499999999989</v>
      </c>
      <c r="L17" s="95"/>
      <c r="M17" s="177">
        <f>'[2]WP - Expenses'!$E$858</f>
        <v>0.83927588220572291</v>
      </c>
      <c r="N17" s="91"/>
      <c r="O17" s="102">
        <f>+K17*M17</f>
        <v>19197.176891632593</v>
      </c>
      <c r="P17" s="103"/>
      <c r="Q17" s="105">
        <f>+O17/$O$318</f>
        <v>6.7968603239463275E-4</v>
      </c>
      <c r="R17" s="97"/>
      <c r="S17" s="104">
        <f>'WP IS ADJ 5.3'!$K$19*'WP IS ADJ 5'!Q17</f>
        <v>19580.744177570949</v>
      </c>
      <c r="T17" s="97"/>
      <c r="U17" s="104">
        <f>+S17-O17</f>
        <v>383.56728593835578</v>
      </c>
    </row>
    <row r="18" spans="1:21" x14ac:dyDescent="0.25">
      <c r="A18" s="15">
        <f>+A17+1</f>
        <v>3</v>
      </c>
      <c r="B18" s="15"/>
      <c r="C18" s="15" t="s">
        <v>336</v>
      </c>
      <c r="D18" s="15"/>
      <c r="E18" s="81">
        <v>500036</v>
      </c>
      <c r="F18" s="15"/>
      <c r="G18" s="86" t="s">
        <v>58</v>
      </c>
      <c r="H18" s="86"/>
      <c r="I18" s="86"/>
      <c r="J18" s="17"/>
      <c r="K18" s="100">
        <f>VLOOKUP(E18,[1]Sheet2!$C$1:$D$65536,2,FALSE)</f>
        <v>61651.499999999993</v>
      </c>
      <c r="L18" s="95"/>
      <c r="M18" s="177">
        <f>'[2]WP - Expenses'!$E$858</f>
        <v>0.83927588220572291</v>
      </c>
      <c r="N18" s="91"/>
      <c r="O18" s="103">
        <f t="shared" ref="O18:O81" si="0">+K18*M18</f>
        <v>51742.617051806119</v>
      </c>
      <c r="P18" s="103"/>
      <c r="Q18" s="105">
        <f t="shared" ref="Q18:Q81" si="1">+O18/$O$318</f>
        <v>1.8319742683095162E-3</v>
      </c>
      <c r="S18" s="106">
        <f>'WP IS ADJ 5.3'!$K$19*'WP IS ADJ 5'!Q18</f>
        <v>52776.45527197481</v>
      </c>
      <c r="U18" s="106">
        <f t="shared" ref="U18:U81" si="2">+S18-O18</f>
        <v>1033.8382201686909</v>
      </c>
    </row>
    <row r="19" spans="1:21" x14ac:dyDescent="0.25">
      <c r="A19" s="15">
        <f t="shared" ref="A19:A82" si="3">+A18+1</f>
        <v>4</v>
      </c>
      <c r="B19" s="15"/>
      <c r="C19" s="15" t="s">
        <v>336</v>
      </c>
      <c r="D19" s="15"/>
      <c r="E19" s="81">
        <v>500037</v>
      </c>
      <c r="F19" s="15"/>
      <c r="G19" s="86" t="s">
        <v>59</v>
      </c>
      <c r="H19" s="86"/>
      <c r="I19" s="86"/>
      <c r="J19" s="17"/>
      <c r="K19" s="100">
        <f>VLOOKUP(E19,[1]Sheet2!$C$1:$D$65536,2,FALSE)</f>
        <v>3167.0499999999993</v>
      </c>
      <c r="L19" s="96"/>
      <c r="M19" s="177">
        <f>'[2]WP - Expenses'!$E$858</f>
        <v>0.83927588220572291</v>
      </c>
      <c r="N19" s="92"/>
      <c r="O19" s="103">
        <f t="shared" si="0"/>
        <v>2658.028682739634</v>
      </c>
      <c r="P19" s="103"/>
      <c r="Q19" s="105">
        <f t="shared" si="1"/>
        <v>9.4108887966223894E-5</v>
      </c>
      <c r="S19" s="106">
        <f>'WP IS ADJ 5.3'!$K$19*'WP IS ADJ 5'!Q19</f>
        <v>2711.1371608007557</v>
      </c>
      <c r="U19" s="106">
        <f t="shared" si="2"/>
        <v>53.108478061121787</v>
      </c>
    </row>
    <row r="20" spans="1:21" x14ac:dyDescent="0.25">
      <c r="A20" s="15">
        <f t="shared" si="3"/>
        <v>5</v>
      </c>
      <c r="C20" s="15" t="s">
        <v>336</v>
      </c>
      <c r="E20" s="82">
        <v>500039</v>
      </c>
      <c r="G20" s="86" t="s">
        <v>60</v>
      </c>
      <c r="H20" s="86"/>
      <c r="I20" s="86"/>
      <c r="K20" s="100">
        <f>VLOOKUP(E20,[1]Sheet2!$C$1:$D$65536,2,FALSE)</f>
        <v>1197804.0000000005</v>
      </c>
      <c r="M20" s="177">
        <f>'[2]WP - Expenses'!$E$858</f>
        <v>0.83927588220572291</v>
      </c>
      <c r="O20" s="103">
        <f t="shared" si="0"/>
        <v>1005288.0088095441</v>
      </c>
      <c r="P20" s="103"/>
      <c r="Q20" s="105">
        <f t="shared" si="1"/>
        <v>3.5592744807153319E-2</v>
      </c>
      <c r="S20" s="106">
        <f>'WP IS ADJ 5.3'!$K$19*'WP IS ADJ 5'!Q20</f>
        <v>1025374.0660096274</v>
      </c>
      <c r="U20" s="106">
        <f t="shared" si="2"/>
        <v>20086.057200083276</v>
      </c>
    </row>
    <row r="21" spans="1:21" x14ac:dyDescent="0.25">
      <c r="A21" s="15">
        <f t="shared" si="3"/>
        <v>6</v>
      </c>
      <c r="C21" s="15" t="s">
        <v>337</v>
      </c>
      <c r="E21" s="82">
        <v>501601</v>
      </c>
      <c r="G21" s="86" t="s">
        <v>61</v>
      </c>
      <c r="H21" s="86"/>
      <c r="I21" s="86"/>
      <c r="K21" s="100">
        <f>VLOOKUP(E21,[1]Sheet2!$C$1:$D$65536,2,FALSE)</f>
        <v>17805.38</v>
      </c>
      <c r="M21" s="177">
        <f>'[2]WP - Expenses'!$E$836</f>
        <v>0.82465535281045732</v>
      </c>
      <c r="O21" s="103">
        <f t="shared" si="0"/>
        <v>14683.301925824262</v>
      </c>
      <c r="P21" s="103"/>
      <c r="Q21" s="105">
        <f t="shared" si="1"/>
        <v>5.1986994154155691E-4</v>
      </c>
      <c r="S21" s="106">
        <f>'WP IS ADJ 5.3'!$K$19*'WP IS ADJ 5'!Q21</f>
        <v>14976.680181392489</v>
      </c>
      <c r="U21" s="106">
        <f t="shared" si="2"/>
        <v>293.37825556822645</v>
      </c>
    </row>
    <row r="22" spans="1:21" x14ac:dyDescent="0.25">
      <c r="A22" s="15">
        <f t="shared" si="3"/>
        <v>7</v>
      </c>
      <c r="C22" s="15" t="s">
        <v>338</v>
      </c>
      <c r="E22" s="82">
        <v>502084</v>
      </c>
      <c r="G22" s="86" t="s">
        <v>62</v>
      </c>
      <c r="H22" s="86"/>
      <c r="I22" s="86"/>
      <c r="K22" s="100">
        <f>VLOOKUP(E22,[1]Sheet2!$C$1:$D$65536,2,FALSE)</f>
        <v>914.63</v>
      </c>
      <c r="M22" s="177">
        <f>'[2]WP - Expenses'!$E$836</f>
        <v>0.82465535281045732</v>
      </c>
      <c r="O22" s="103">
        <f t="shared" si="0"/>
        <v>754.25452534102863</v>
      </c>
      <c r="P22" s="103"/>
      <c r="Q22" s="105">
        <f t="shared" si="1"/>
        <v>2.6704773761197693E-5</v>
      </c>
      <c r="S22" s="106">
        <f>'WP IS ADJ 5.3'!$K$19*'WP IS ADJ 5'!Q22</f>
        <v>769.32483296099338</v>
      </c>
      <c r="U22" s="106">
        <f t="shared" si="2"/>
        <v>15.070307619964751</v>
      </c>
    </row>
    <row r="23" spans="1:21" x14ac:dyDescent="0.25">
      <c r="A23" s="15">
        <f t="shared" si="3"/>
        <v>8</v>
      </c>
      <c r="C23" s="15" t="s">
        <v>338</v>
      </c>
      <c r="E23" s="82">
        <v>502099</v>
      </c>
      <c r="G23" s="86" t="s">
        <v>63</v>
      </c>
      <c r="H23" s="86"/>
      <c r="I23" s="86"/>
      <c r="K23" s="100">
        <f>VLOOKUP(E23,[1]Sheet2!$C$1:$D$65536,2,FALSE)</f>
        <v>15963.780000000006</v>
      </c>
      <c r="M23" s="177">
        <f>'[2]WP - Expenses'!$E$836</f>
        <v>0.82465535281045732</v>
      </c>
      <c r="O23" s="103">
        <f t="shared" si="0"/>
        <v>13164.616628088528</v>
      </c>
      <c r="P23" s="103"/>
      <c r="Q23" s="105">
        <f t="shared" si="1"/>
        <v>4.6610009869950983E-4</v>
      </c>
      <c r="S23" s="106">
        <f>'WP IS ADJ 5.3'!$K$19*'WP IS ADJ 5'!Q23</f>
        <v>13427.650942923423</v>
      </c>
      <c r="U23" s="106">
        <f t="shared" si="2"/>
        <v>263.03431483489476</v>
      </c>
    </row>
    <row r="24" spans="1:21" x14ac:dyDescent="0.25">
      <c r="A24" s="15">
        <f t="shared" si="3"/>
        <v>9</v>
      </c>
      <c r="C24" s="15" t="s">
        <v>338</v>
      </c>
      <c r="E24" s="82">
        <v>502102</v>
      </c>
      <c r="G24" s="86" t="s">
        <v>64</v>
      </c>
      <c r="H24" s="86"/>
      <c r="I24" s="86"/>
      <c r="K24" s="100">
        <f>VLOOKUP(E24,[1]Sheet2!$C$1:$D$65536,2,FALSE)</f>
        <v>6343.869999999999</v>
      </c>
      <c r="M24" s="177">
        <f>'[2]WP - Expenses'!$E$836</f>
        <v>0.82465535281045732</v>
      </c>
      <c r="O24" s="103">
        <f t="shared" si="0"/>
        <v>5231.5063530336747</v>
      </c>
      <c r="P24" s="103"/>
      <c r="Q24" s="105">
        <f t="shared" si="1"/>
        <v>1.85224203361413E-4</v>
      </c>
      <c r="S24" s="106">
        <f>'WP IS ADJ 5.3'!$K$19*'WP IS ADJ 5'!Q24</f>
        <v>5336.0339460505947</v>
      </c>
      <c r="U24" s="106">
        <f t="shared" si="2"/>
        <v>104.52759301692004</v>
      </c>
    </row>
    <row r="25" spans="1:21" x14ac:dyDescent="0.25">
      <c r="A25" s="15">
        <f t="shared" si="3"/>
        <v>10</v>
      </c>
      <c r="C25" s="15" t="s">
        <v>338</v>
      </c>
      <c r="E25" s="82">
        <v>502105</v>
      </c>
      <c r="G25" s="86" t="s">
        <v>65</v>
      </c>
      <c r="H25" s="86"/>
      <c r="I25" s="86"/>
      <c r="K25" s="100">
        <f>VLOOKUP(E25,[1]Sheet2!$C$1:$D$65536,2,FALSE)</f>
        <v>328.79999999999995</v>
      </c>
      <c r="M25" s="177">
        <f>'[2]WP - Expenses'!$E$836</f>
        <v>0.82465535281045732</v>
      </c>
      <c r="O25" s="103">
        <f t="shared" si="0"/>
        <v>271.14668000407835</v>
      </c>
      <c r="P25" s="103"/>
      <c r="Q25" s="105">
        <f t="shared" si="1"/>
        <v>9.6000892302699451E-6</v>
      </c>
      <c r="S25" s="106">
        <f>'WP IS ADJ 5.3'!$K$19*'WP IS ADJ 5'!Q25</f>
        <v>276.56429930963839</v>
      </c>
      <c r="U25" s="106">
        <f t="shared" si="2"/>
        <v>5.4176193055600379</v>
      </c>
    </row>
    <row r="26" spans="1:21" x14ac:dyDescent="0.25">
      <c r="A26" s="15">
        <f t="shared" si="3"/>
        <v>11</v>
      </c>
      <c r="C26" s="15" t="s">
        <v>338</v>
      </c>
      <c r="E26" s="82">
        <v>502108</v>
      </c>
      <c r="G26" s="86" t="s">
        <v>66</v>
      </c>
      <c r="H26" s="86"/>
      <c r="I26" s="86"/>
      <c r="K26" s="100">
        <f>VLOOKUP(E26,[1]Sheet2!$C$1:$D$65536,2,FALSE)</f>
        <v>154941.55999999976</v>
      </c>
      <c r="M26" s="177">
        <f>'[2]WP - Expenses'!$E$836</f>
        <v>0.82465535281045732</v>
      </c>
      <c r="O26" s="103">
        <f t="shared" si="0"/>
        <v>127773.38682680245</v>
      </c>
      <c r="P26" s="103"/>
      <c r="Q26" s="105">
        <f t="shared" si="1"/>
        <v>4.5238832161716008E-3</v>
      </c>
      <c r="S26" s="106">
        <f>'WP IS ADJ 5.3'!$K$19*'WP IS ADJ 5'!Q26</f>
        <v>130326.3502899703</v>
      </c>
      <c r="U26" s="106">
        <f t="shared" si="2"/>
        <v>2552.9634631678491</v>
      </c>
    </row>
    <row r="27" spans="1:21" x14ac:dyDescent="0.25">
      <c r="A27" s="15">
        <f t="shared" si="3"/>
        <v>12</v>
      </c>
      <c r="C27" s="15" t="s">
        <v>339</v>
      </c>
      <c r="E27" s="82">
        <v>505112</v>
      </c>
      <c r="G27" s="86" t="s">
        <v>67</v>
      </c>
      <c r="H27" s="86"/>
      <c r="I27" s="86"/>
      <c r="K27" s="100">
        <f>VLOOKUP(E27,[1]Sheet2!$C$1:$D$65536,2,FALSE)</f>
        <v>240619.34999999989</v>
      </c>
      <c r="M27" s="177">
        <f>'[2]WP - Expenses'!$E$858</f>
        <v>0.83927588220572291</v>
      </c>
      <c r="O27" s="103">
        <f t="shared" si="0"/>
        <v>201946.01724701753</v>
      </c>
      <c r="P27" s="103"/>
      <c r="Q27" s="105">
        <f t="shared" si="1"/>
        <v>7.1500037737502135E-3</v>
      </c>
      <c r="S27" s="106">
        <f>'WP IS ADJ 5.3'!$K$19*'WP IS ADJ 5'!Q27</f>
        <v>205980.97958438398</v>
      </c>
      <c r="U27" s="106">
        <f t="shared" si="2"/>
        <v>4034.9623373664508</v>
      </c>
    </row>
    <row r="28" spans="1:21" x14ac:dyDescent="0.25">
      <c r="A28" s="15">
        <f t="shared" si="3"/>
        <v>13</v>
      </c>
      <c r="C28" s="15" t="s">
        <v>339</v>
      </c>
      <c r="E28" s="82">
        <v>505117</v>
      </c>
      <c r="G28" s="86" t="s">
        <v>68</v>
      </c>
      <c r="H28" s="86"/>
      <c r="I28" s="86"/>
      <c r="K28" s="100">
        <f>VLOOKUP(E28,[1]Sheet2!$C$1:$D$65536,2,FALSE)</f>
        <v>2917.3099999999995</v>
      </c>
      <c r="M28" s="177">
        <f>'[2]WP - Expenses'!$E$858</f>
        <v>0.83927588220572291</v>
      </c>
      <c r="O28" s="103">
        <f t="shared" si="0"/>
        <v>2448.4279239175771</v>
      </c>
      <c r="P28" s="103"/>
      <c r="Q28" s="105">
        <f t="shared" si="1"/>
        <v>8.668786408574056E-5</v>
      </c>
      <c r="S28" s="106">
        <f>'WP IS ADJ 5.3'!$K$19*'WP IS ADJ 5'!Q28</f>
        <v>2497.3484948376731</v>
      </c>
      <c r="U28" s="106">
        <f t="shared" si="2"/>
        <v>48.920570920095997</v>
      </c>
    </row>
    <row r="29" spans="1:21" x14ac:dyDescent="0.25">
      <c r="A29" s="15">
        <f t="shared" si="3"/>
        <v>14</v>
      </c>
      <c r="C29" s="15" t="s">
        <v>339</v>
      </c>
      <c r="E29" s="82">
        <v>505120</v>
      </c>
      <c r="G29" s="86" t="s">
        <v>69</v>
      </c>
      <c r="H29" s="86"/>
      <c r="I29" s="86"/>
      <c r="K29" s="100">
        <f>VLOOKUP(E29,[1]Sheet2!$C$1:$D$65536,2,FALSE)</f>
        <v>420708.26999999996</v>
      </c>
      <c r="M29" s="177">
        <f>'[2]WP - Expenses'!$E$858</f>
        <v>0.83927588220572291</v>
      </c>
      <c r="O29" s="103">
        <f t="shared" si="0"/>
        <v>353090.30445549346</v>
      </c>
      <c r="P29" s="103"/>
      <c r="Q29" s="105">
        <f t="shared" si="1"/>
        <v>1.2501345873255517E-2</v>
      </c>
      <c r="S29" s="106">
        <f>'WP IS ADJ 5.3'!$K$19*'WP IS ADJ 5'!Q29</f>
        <v>360145.19020956353</v>
      </c>
      <c r="U29" s="106">
        <f t="shared" si="2"/>
        <v>7054.8857540700701</v>
      </c>
    </row>
    <row r="30" spans="1:21" x14ac:dyDescent="0.25">
      <c r="A30" s="15">
        <f t="shared" si="3"/>
        <v>15</v>
      </c>
      <c r="C30" s="15" t="s">
        <v>340</v>
      </c>
      <c r="E30" s="82">
        <v>506025</v>
      </c>
      <c r="G30" s="86" t="s">
        <v>70</v>
      </c>
      <c r="H30" s="86"/>
      <c r="I30" s="86"/>
      <c r="K30" s="100">
        <f>VLOOKUP(E30,[1]Sheet2!$C$1:$D$65536,2,FALSE)</f>
        <v>9264.1</v>
      </c>
      <c r="M30" s="177">
        <f>'[2]WP - Expenses'!$E$858</f>
        <v>0.83927588220572291</v>
      </c>
      <c r="O30" s="103">
        <f t="shared" si="0"/>
        <v>7775.135700342038</v>
      </c>
      <c r="P30" s="103"/>
      <c r="Q30" s="105">
        <f t="shared" si="1"/>
        <v>2.7528272335703417E-4</v>
      </c>
      <c r="S30" s="106">
        <f>'WP IS ADJ 5.3'!$K$19*'WP IS ADJ 5'!Q30</f>
        <v>7930.4860268623133</v>
      </c>
      <c r="U30" s="106">
        <f t="shared" si="2"/>
        <v>155.3503265202753</v>
      </c>
    </row>
    <row r="31" spans="1:21" x14ac:dyDescent="0.25">
      <c r="A31" s="15">
        <f t="shared" si="3"/>
        <v>16</v>
      </c>
      <c r="C31" s="15" t="s">
        <v>340</v>
      </c>
      <c r="E31" s="82">
        <v>506126</v>
      </c>
      <c r="G31" s="86" t="s">
        <v>71</v>
      </c>
      <c r="H31" s="86"/>
      <c r="I31" s="86"/>
      <c r="K31" s="100">
        <f>VLOOKUP(E31,[1]Sheet2!$C$1:$D$65536,2,FALSE)</f>
        <v>119652.88000000002</v>
      </c>
      <c r="M31" s="177">
        <f>'[2]WP - Expenses'!$E$858</f>
        <v>0.83927588220572291</v>
      </c>
      <c r="O31" s="103">
        <f t="shared" si="0"/>
        <v>100421.77642045551</v>
      </c>
      <c r="P31" s="103"/>
      <c r="Q31" s="105">
        <f t="shared" si="1"/>
        <v>3.5554852240274187E-3</v>
      </c>
      <c r="S31" s="106">
        <f>'WP IS ADJ 5.3'!$K$19*'WP IS ADJ 5'!Q31</f>
        <v>102428.24374886209</v>
      </c>
      <c r="U31" s="106">
        <f t="shared" si="2"/>
        <v>2006.4673284065793</v>
      </c>
    </row>
    <row r="32" spans="1:21" x14ac:dyDescent="0.25">
      <c r="A32" s="15">
        <f t="shared" si="3"/>
        <v>17</v>
      </c>
      <c r="C32" s="15" t="s">
        <v>340</v>
      </c>
      <c r="E32" s="82">
        <v>506168</v>
      </c>
      <c r="G32" s="86" t="s">
        <v>72</v>
      </c>
      <c r="H32" s="86"/>
      <c r="I32" s="86"/>
      <c r="K32" s="100">
        <f>VLOOKUP(E32,[1]Sheet2!$C$1:$D$65536,2,FALSE)</f>
        <v>380.15</v>
      </c>
      <c r="M32" s="177">
        <f>'[2]WP - Expenses'!$E$858</f>
        <v>0.83927588220572291</v>
      </c>
      <c r="O32" s="103">
        <f t="shared" si="0"/>
        <v>319.05072662050554</v>
      </c>
      <c r="P32" s="103"/>
      <c r="Q32" s="105">
        <f t="shared" si="1"/>
        <v>1.1296156915855455E-5</v>
      </c>
      <c r="S32" s="106">
        <f>'WP IS ADJ 5.3'!$K$19*'WP IS ADJ 5'!Q32</f>
        <v>325.42548797095327</v>
      </c>
      <c r="U32" s="106">
        <f t="shared" si="2"/>
        <v>6.3747613504477272</v>
      </c>
    </row>
    <row r="33" spans="1:21" x14ac:dyDescent="0.25">
      <c r="A33" s="15">
        <f t="shared" si="3"/>
        <v>18</v>
      </c>
      <c r="C33" s="15" t="s">
        <v>340</v>
      </c>
      <c r="E33" s="82">
        <v>506205</v>
      </c>
      <c r="G33" s="86" t="s">
        <v>73</v>
      </c>
      <c r="H33" s="86"/>
      <c r="I33" s="86"/>
      <c r="K33" s="100">
        <f>VLOOKUP(E33,[1]Sheet2!$C$1:$D$65536,2,FALSE)</f>
        <v>18525.320000000003</v>
      </c>
      <c r="M33" s="177">
        <f>'[2]WP - Expenses'!$E$858</f>
        <v>0.83927588220572291</v>
      </c>
      <c r="O33" s="103">
        <f t="shared" si="0"/>
        <v>15547.854286143325</v>
      </c>
      <c r="P33" s="103"/>
      <c r="Q33" s="105">
        <f t="shared" si="1"/>
        <v>5.5047986751659988E-4</v>
      </c>
      <c r="S33" s="106">
        <f>'WP IS ADJ 5.3'!$K$19*'WP IS ADJ 5'!Q33</f>
        <v>15858.506644266898</v>
      </c>
      <c r="U33" s="106">
        <f t="shared" si="2"/>
        <v>310.65235812357241</v>
      </c>
    </row>
    <row r="34" spans="1:21" x14ac:dyDescent="0.25">
      <c r="A34" s="15">
        <f t="shared" si="3"/>
        <v>19</v>
      </c>
      <c r="C34" s="15" t="s">
        <v>341</v>
      </c>
      <c r="E34" s="82">
        <v>510030</v>
      </c>
      <c r="G34" s="86" t="s">
        <v>74</v>
      </c>
      <c r="H34" s="86"/>
      <c r="I34" s="86"/>
      <c r="K34" s="100">
        <f>VLOOKUP(E34,[1]Sheet2!$C$1:$D$65536,2,FALSE)</f>
        <v>503572.9</v>
      </c>
      <c r="M34" s="177">
        <f>'[2]WP - Expenses'!$E$836</f>
        <v>0.82465535281045732</v>
      </c>
      <c r="O34" s="103">
        <f t="shared" si="0"/>
        <v>415274.08751528518</v>
      </c>
      <c r="P34" s="103"/>
      <c r="Q34" s="105">
        <f t="shared" si="1"/>
        <v>1.4702995054579698E-2</v>
      </c>
      <c r="S34" s="106">
        <f>'WP IS ADJ 5.3'!$K$19*'WP IS ADJ 5'!Q34</f>
        <v>423571.43016977684</v>
      </c>
      <c r="U34" s="106">
        <f t="shared" si="2"/>
        <v>8297.3426544916583</v>
      </c>
    </row>
    <row r="35" spans="1:21" x14ac:dyDescent="0.25">
      <c r="A35" s="15">
        <f t="shared" si="3"/>
        <v>20</v>
      </c>
      <c r="C35" s="15" t="s">
        <v>342</v>
      </c>
      <c r="E35" s="82">
        <v>511127</v>
      </c>
      <c r="G35" s="86" t="s">
        <v>75</v>
      </c>
      <c r="H35" s="86"/>
      <c r="I35" s="86"/>
      <c r="K35" s="100">
        <f>VLOOKUP(E35,[1]Sheet2!$C$1:$D$65536,2,FALSE)</f>
        <v>140051.57999999987</v>
      </c>
      <c r="M35" s="177">
        <f>'[2]WP - Expenses'!$E$858</f>
        <v>0.83927588220572291</v>
      </c>
      <c r="O35" s="103">
        <f t="shared" si="0"/>
        <v>117541.91335880526</v>
      </c>
      <c r="P35" s="103"/>
      <c r="Q35" s="105">
        <f t="shared" si="1"/>
        <v>4.161632576597349E-3</v>
      </c>
      <c r="S35" s="106">
        <f>'WP IS ADJ 5.3'!$K$19*'WP IS ADJ 5'!Q35</f>
        <v>119890.44788268568</v>
      </c>
      <c r="U35" s="106">
        <f t="shared" si="2"/>
        <v>2348.5345238804148</v>
      </c>
    </row>
    <row r="36" spans="1:21" x14ac:dyDescent="0.25">
      <c r="A36" s="15">
        <f t="shared" si="3"/>
        <v>21</v>
      </c>
      <c r="C36" s="15" t="s">
        <v>342</v>
      </c>
      <c r="E36" s="82">
        <v>511132</v>
      </c>
      <c r="G36" s="86" t="s">
        <v>76</v>
      </c>
      <c r="H36" s="86"/>
      <c r="I36" s="86"/>
      <c r="K36" s="100">
        <f>VLOOKUP(E36,[1]Sheet2!$C$1:$D$65536,2,FALSE)</f>
        <v>956.07999999999993</v>
      </c>
      <c r="M36" s="177">
        <f>'[2]WP - Expenses'!$E$858</f>
        <v>0.83927588220572291</v>
      </c>
      <c r="O36" s="103">
        <f t="shared" si="0"/>
        <v>802.41488545924744</v>
      </c>
      <c r="P36" s="103"/>
      <c r="Q36" s="105">
        <f t="shared" si="1"/>
        <v>2.8409916359624051E-5</v>
      </c>
      <c r="S36" s="106">
        <f>'WP IS ADJ 5.3'!$K$19*'WP IS ADJ 5'!Q36</f>
        <v>818.44745637056155</v>
      </c>
      <c r="U36" s="106">
        <f t="shared" si="2"/>
        <v>16.03257091131411</v>
      </c>
    </row>
    <row r="37" spans="1:21" x14ac:dyDescent="0.25">
      <c r="A37" s="15">
        <f t="shared" si="3"/>
        <v>22</v>
      </c>
      <c r="C37" s="15" t="s">
        <v>342</v>
      </c>
      <c r="E37" s="82">
        <v>511135</v>
      </c>
      <c r="G37" s="86" t="s">
        <v>77</v>
      </c>
      <c r="H37" s="86"/>
      <c r="I37" s="86"/>
      <c r="K37" s="100">
        <f>VLOOKUP(E37,[1]Sheet2!$C$1:$D$65536,2,FALSE)</f>
        <v>96763.370000000039</v>
      </c>
      <c r="M37" s="177">
        <f>'[2]WP - Expenses'!$E$858</f>
        <v>0.83927588220572291</v>
      </c>
      <c r="O37" s="103">
        <f t="shared" si="0"/>
        <v>81211.162721948815</v>
      </c>
      <c r="P37" s="103"/>
      <c r="Q37" s="105">
        <f t="shared" si="1"/>
        <v>2.8753234544968585E-3</v>
      </c>
      <c r="S37" s="106">
        <f>'WP IS ADJ 5.3'!$K$19*'WP IS ADJ 5'!Q37</f>
        <v>82833.794291632017</v>
      </c>
      <c r="U37" s="106">
        <f t="shared" si="2"/>
        <v>1622.6315696832025</v>
      </c>
    </row>
    <row r="38" spans="1:21" x14ac:dyDescent="0.25">
      <c r="A38" s="15">
        <f t="shared" si="3"/>
        <v>23</v>
      </c>
      <c r="C38" s="15" t="s">
        <v>343</v>
      </c>
      <c r="E38" s="82">
        <v>512138</v>
      </c>
      <c r="G38" s="86" t="s">
        <v>78</v>
      </c>
      <c r="H38" s="86"/>
      <c r="I38" s="86"/>
      <c r="K38" s="100">
        <f>VLOOKUP(E38,[1]Sheet2!$C$1:$D$65536,2,FALSE)</f>
        <v>30189.870000000003</v>
      </c>
      <c r="M38" s="177">
        <f>'[2]WP - Expenses'!$E$836</f>
        <v>0.82465535281045732</v>
      </c>
      <c r="O38" s="103">
        <f t="shared" si="0"/>
        <v>24896.237896151844</v>
      </c>
      <c r="P38" s="103"/>
      <c r="Q38" s="105">
        <f t="shared" si="1"/>
        <v>8.8146425136937279E-4</v>
      </c>
      <c r="S38" s="106">
        <f>'WP IS ADJ 5.3'!$K$19*'WP IS ADJ 5'!Q38</f>
        <v>25393.674704376746</v>
      </c>
      <c r="U38" s="106">
        <f t="shared" si="2"/>
        <v>497.43680822490205</v>
      </c>
    </row>
    <row r="39" spans="1:21" x14ac:dyDescent="0.25">
      <c r="A39" s="15">
        <f t="shared" si="3"/>
        <v>24</v>
      </c>
      <c r="C39" s="15" t="s">
        <v>343</v>
      </c>
      <c r="E39" s="82">
        <v>512139</v>
      </c>
      <c r="G39" s="86" t="s">
        <v>79</v>
      </c>
      <c r="H39" s="86"/>
      <c r="I39" s="86"/>
      <c r="K39" s="100">
        <f>VLOOKUP(E39,[1]Sheet2!$C$1:$D$65536,2,FALSE)</f>
        <v>1815.8499999999997</v>
      </c>
      <c r="M39" s="177">
        <f>'[2]WP - Expenses'!$E$836</f>
        <v>0.82465535281045732</v>
      </c>
      <c r="O39" s="103">
        <f t="shared" si="0"/>
        <v>1497.4504224008688</v>
      </c>
      <c r="P39" s="103"/>
      <c r="Q39" s="105">
        <f t="shared" si="1"/>
        <v>5.3018011036452798E-5</v>
      </c>
      <c r="S39" s="106">
        <f>'WP IS ADJ 5.3'!$K$19*'WP IS ADJ 5'!Q39</f>
        <v>1527.3700818169309</v>
      </c>
      <c r="U39" s="106">
        <f t="shared" si="2"/>
        <v>29.919659416062132</v>
      </c>
    </row>
    <row r="40" spans="1:21" x14ac:dyDescent="0.25">
      <c r="A40" s="15">
        <f t="shared" si="3"/>
        <v>25</v>
      </c>
      <c r="C40" s="15" t="s">
        <v>343</v>
      </c>
      <c r="E40" s="82">
        <v>512147</v>
      </c>
      <c r="G40" s="86" t="s">
        <v>80</v>
      </c>
      <c r="H40" s="86"/>
      <c r="I40" s="86"/>
      <c r="K40" s="100">
        <f>VLOOKUP(E40,[1]Sheet2!$C$1:$D$65536,2,FALSE)</f>
        <v>4067.59</v>
      </c>
      <c r="M40" s="177">
        <f>'[2]WP - Expenses'!$E$836</f>
        <v>0.82465535281045732</v>
      </c>
      <c r="O40" s="103">
        <f t="shared" si="0"/>
        <v>3354.3598665382883</v>
      </c>
      <c r="P40" s="103"/>
      <c r="Q40" s="105">
        <f t="shared" si="1"/>
        <v>1.1876285569389821E-4</v>
      </c>
      <c r="S40" s="106">
        <f>'WP IS ADJ 5.3'!$K$19*'WP IS ADJ 5'!Q40</f>
        <v>3421.3813206474824</v>
      </c>
      <c r="U40" s="106">
        <f t="shared" si="2"/>
        <v>67.02145410919411</v>
      </c>
    </row>
    <row r="41" spans="1:21" x14ac:dyDescent="0.25">
      <c r="A41" s="15">
        <f t="shared" si="3"/>
        <v>26</v>
      </c>
      <c r="C41" s="15" t="s">
        <v>343</v>
      </c>
      <c r="E41" s="82">
        <v>512150</v>
      </c>
      <c r="G41" s="86" t="s">
        <v>81</v>
      </c>
      <c r="H41" s="86"/>
      <c r="I41" s="86"/>
      <c r="K41" s="100">
        <f>VLOOKUP(E41,[1]Sheet2!$C$1:$D$65536,2,FALSE)</f>
        <v>19403.21</v>
      </c>
      <c r="M41" s="177">
        <f>'[2]WP - Expenses'!$E$836</f>
        <v>0.82465535281045732</v>
      </c>
      <c r="O41" s="103">
        <f t="shared" si="0"/>
        <v>16000.960988205394</v>
      </c>
      <c r="P41" s="103"/>
      <c r="Q41" s="105">
        <f t="shared" si="1"/>
        <v>5.6652234596613787E-4</v>
      </c>
      <c r="S41" s="106">
        <f>'WP IS ADJ 5.3'!$K$19*'WP IS ADJ 5'!Q41</f>
        <v>16320.666599780321</v>
      </c>
      <c r="U41" s="106">
        <f t="shared" si="2"/>
        <v>319.70561157492739</v>
      </c>
    </row>
    <row r="42" spans="1:21" x14ac:dyDescent="0.25">
      <c r="A42" s="15">
        <f t="shared" si="3"/>
        <v>27</v>
      </c>
      <c r="C42" s="15" t="s">
        <v>343</v>
      </c>
      <c r="E42" s="82">
        <v>512153</v>
      </c>
      <c r="G42" s="86" t="s">
        <v>82</v>
      </c>
      <c r="H42" s="86"/>
      <c r="I42" s="86"/>
      <c r="K42" s="100">
        <f>VLOOKUP(E42,[1]Sheet2!$C$1:$D$65536,2,FALSE)</f>
        <v>170432.91999999966</v>
      </c>
      <c r="M42" s="177">
        <f>'[2]WP - Expenses'!$E$836</f>
        <v>0.82465535281045732</v>
      </c>
      <c r="O42" s="103">
        <f t="shared" si="0"/>
        <v>140548.41977311618</v>
      </c>
      <c r="P42" s="103"/>
      <c r="Q42" s="105">
        <f t="shared" si="1"/>
        <v>4.9761899019934797E-3</v>
      </c>
      <c r="S42" s="106">
        <f>'WP IS ADJ 5.3'!$K$19*'WP IS ADJ 5'!Q42</f>
        <v>143356.63351306439</v>
      </c>
      <c r="U42" s="106">
        <f t="shared" si="2"/>
        <v>2808.2137399482017</v>
      </c>
    </row>
    <row r="43" spans="1:21" x14ac:dyDescent="0.25">
      <c r="A43" s="15">
        <f t="shared" si="3"/>
        <v>28</v>
      </c>
      <c r="C43" s="15" t="s">
        <v>343</v>
      </c>
      <c r="E43" s="82">
        <v>512156</v>
      </c>
      <c r="G43" s="86" t="s">
        <v>83</v>
      </c>
      <c r="H43" s="86"/>
      <c r="I43" s="86"/>
      <c r="K43" s="100">
        <f>VLOOKUP(E43,[1]Sheet2!$C$1:$D$65536,2,FALSE)</f>
        <v>9086.0000000000036</v>
      </c>
      <c r="M43" s="177">
        <f>'[2]WP - Expenses'!$E$836</f>
        <v>0.82465535281045732</v>
      </c>
      <c r="O43" s="103">
        <f t="shared" si="0"/>
        <v>7492.8185356358181</v>
      </c>
      <c r="P43" s="103"/>
      <c r="Q43" s="105">
        <f t="shared" si="1"/>
        <v>2.6528713730606074E-4</v>
      </c>
      <c r="S43" s="106">
        <f>'WP IS ADJ 5.3'!$K$19*'WP IS ADJ 5'!Q43</f>
        <v>7642.528052090559</v>
      </c>
      <c r="U43" s="106">
        <f t="shared" si="2"/>
        <v>149.70951645474088</v>
      </c>
    </row>
    <row r="44" spans="1:21" x14ac:dyDescent="0.25">
      <c r="A44" s="15">
        <f t="shared" si="3"/>
        <v>29</v>
      </c>
      <c r="C44" s="15" t="s">
        <v>343</v>
      </c>
      <c r="E44" s="82">
        <v>512160</v>
      </c>
      <c r="G44" s="86" t="s">
        <v>84</v>
      </c>
      <c r="H44" s="86"/>
      <c r="I44" s="86"/>
      <c r="K44" s="100">
        <f>VLOOKUP(E44,[1]Sheet2!$C$1:$D$65536,2,FALSE)</f>
        <v>167999.83999999991</v>
      </c>
      <c r="M44" s="177">
        <f>'[2]WP - Expenses'!$E$836</f>
        <v>0.82465535281045732</v>
      </c>
      <c r="O44" s="103">
        <f t="shared" si="0"/>
        <v>138541.96732730031</v>
      </c>
      <c r="P44" s="103"/>
      <c r="Q44" s="105">
        <f t="shared" si="1"/>
        <v>4.9051504095835559E-3</v>
      </c>
      <c r="S44" s="106">
        <f>'WP IS ADJ 5.3'!$K$19*'WP IS ADJ 5'!Q44</f>
        <v>141310.09134346514</v>
      </c>
      <c r="U44" s="106">
        <f t="shared" si="2"/>
        <v>2768.1240161648311</v>
      </c>
    </row>
    <row r="45" spans="1:21" x14ac:dyDescent="0.25">
      <c r="A45" s="15">
        <f t="shared" si="3"/>
        <v>30</v>
      </c>
      <c r="C45" s="15" t="s">
        <v>343</v>
      </c>
      <c r="E45" s="82">
        <v>512161</v>
      </c>
      <c r="G45" s="86" t="s">
        <v>85</v>
      </c>
      <c r="H45" s="86"/>
      <c r="I45" s="86"/>
      <c r="K45" s="100">
        <f>VLOOKUP(E45,[1]Sheet2!$C$1:$D$65536,2,FALSE)</f>
        <v>45107.62</v>
      </c>
      <c r="M45" s="177">
        <f>'[2]WP - Expenses'!$E$836</f>
        <v>0.82465535281045732</v>
      </c>
      <c r="O45" s="103">
        <f t="shared" si="0"/>
        <v>37198.240285540043</v>
      </c>
      <c r="P45" s="103"/>
      <c r="Q45" s="105">
        <f t="shared" si="1"/>
        <v>1.3170230442977775E-3</v>
      </c>
      <c r="S45" s="106">
        <f>'WP IS ADJ 5.3'!$K$19*'WP IS ADJ 5'!Q45</f>
        <v>37941.47603049098</v>
      </c>
      <c r="U45" s="106">
        <f t="shared" si="2"/>
        <v>743.23574495093635</v>
      </c>
    </row>
    <row r="46" spans="1:21" x14ac:dyDescent="0.25">
      <c r="A46" s="15">
        <f t="shared" si="3"/>
        <v>31</v>
      </c>
      <c r="C46" s="15" t="s">
        <v>343</v>
      </c>
      <c r="E46" s="82">
        <v>512162</v>
      </c>
      <c r="G46" s="86" t="s">
        <v>86</v>
      </c>
      <c r="H46" s="86"/>
      <c r="I46" s="86"/>
      <c r="K46" s="100">
        <f>VLOOKUP(E46,[1]Sheet2!$C$1:$D$65536,2,FALSE)</f>
        <v>48096.45</v>
      </c>
      <c r="M46" s="177">
        <f>'[2]WP - Expenses'!$E$836</f>
        <v>0.82465535281045732</v>
      </c>
      <c r="O46" s="103">
        <f t="shared" si="0"/>
        <v>39662.994943680518</v>
      </c>
      <c r="P46" s="103"/>
      <c r="Q46" s="105">
        <f t="shared" si="1"/>
        <v>1.4042889649002947E-3</v>
      </c>
      <c r="S46" s="106">
        <f>'WP IS ADJ 5.3'!$K$19*'WP IS ADJ 5'!Q46</f>
        <v>40455.477474242878</v>
      </c>
      <c r="U46" s="106">
        <f t="shared" si="2"/>
        <v>792.4825305623599</v>
      </c>
    </row>
    <row r="47" spans="1:21" x14ac:dyDescent="0.25">
      <c r="A47" s="15">
        <f t="shared" si="3"/>
        <v>32</v>
      </c>
      <c r="C47" s="15" t="s">
        <v>343</v>
      </c>
      <c r="E47" s="82">
        <v>512163</v>
      </c>
      <c r="G47" s="86" t="s">
        <v>87</v>
      </c>
      <c r="H47" s="86"/>
      <c r="I47" s="86"/>
      <c r="K47" s="100">
        <f>VLOOKUP(E47,[1]Sheet2!$C$1:$D$65536,2,FALSE)</f>
        <v>95222.839999999982</v>
      </c>
      <c r="M47" s="177">
        <f>'[2]WP - Expenses'!$E$836</f>
        <v>0.82465535281045732</v>
      </c>
      <c r="O47" s="103">
        <f t="shared" si="0"/>
        <v>78526.024715813706</v>
      </c>
      <c r="P47" s="103"/>
      <c r="Q47" s="105">
        <f t="shared" si="1"/>
        <v>2.7802547468361253E-3</v>
      </c>
      <c r="S47" s="106">
        <f>'WP IS ADJ 5.3'!$K$19*'WP IS ADJ 5'!Q47</f>
        <v>80095.006152292583</v>
      </c>
      <c r="U47" s="106">
        <f t="shared" si="2"/>
        <v>1568.9814364788763</v>
      </c>
    </row>
    <row r="48" spans="1:21" x14ac:dyDescent="0.25">
      <c r="A48" s="15">
        <f t="shared" si="3"/>
        <v>33</v>
      </c>
      <c r="C48" s="15" t="s">
        <v>343</v>
      </c>
      <c r="E48" s="82">
        <v>512164</v>
      </c>
      <c r="G48" s="86" t="s">
        <v>88</v>
      </c>
      <c r="H48" s="86"/>
      <c r="I48" s="86"/>
      <c r="K48" s="100">
        <f>VLOOKUP(E48,[1]Sheet2!$C$1:$D$65536,2,FALSE)</f>
        <v>1314.2600000000002</v>
      </c>
      <c r="M48" s="177">
        <f>'[2]WP - Expenses'!$E$836</f>
        <v>0.82465535281045732</v>
      </c>
      <c r="O48" s="103">
        <f t="shared" si="0"/>
        <v>1083.8115439846717</v>
      </c>
      <c r="P48" s="103"/>
      <c r="Q48" s="105">
        <f t="shared" si="1"/>
        <v>3.8372911410506634E-5</v>
      </c>
      <c r="S48" s="106">
        <f>'WP IS ADJ 5.3'!$K$19*'WP IS ADJ 5'!Q48</f>
        <v>1105.4665328792137</v>
      </c>
      <c r="U48" s="106">
        <f t="shared" si="2"/>
        <v>21.65498889454193</v>
      </c>
    </row>
    <row r="49" spans="1:21" x14ac:dyDescent="0.25">
      <c r="A49" s="15">
        <f t="shared" si="3"/>
        <v>34</v>
      </c>
      <c r="C49" s="15" t="s">
        <v>343</v>
      </c>
      <c r="E49" s="82">
        <v>512165</v>
      </c>
      <c r="G49" s="86" t="s">
        <v>89</v>
      </c>
      <c r="H49" s="86"/>
      <c r="I49" s="86"/>
      <c r="K49" s="100">
        <f>VLOOKUP(E49,[1]Sheet2!$C$1:$D$65536,2,FALSE)</f>
        <v>5328.0000000000009</v>
      </c>
      <c r="M49" s="177">
        <f>'[2]WP - Expenses'!$E$836</f>
        <v>0.82465535281045732</v>
      </c>
      <c r="O49" s="103">
        <f t="shared" si="0"/>
        <v>4393.7637197741169</v>
      </c>
      <c r="P49" s="103"/>
      <c r="Q49" s="105">
        <f t="shared" si="1"/>
        <v>1.5556348971678308E-4</v>
      </c>
      <c r="S49" s="106">
        <f>'WP IS ADJ 5.3'!$K$19*'WP IS ADJ 5'!Q49</f>
        <v>4481.5528793240683</v>
      </c>
      <c r="U49" s="106">
        <f t="shared" si="2"/>
        <v>87.789159549951364</v>
      </c>
    </row>
    <row r="50" spans="1:21" x14ac:dyDescent="0.25">
      <c r="A50" s="15">
        <f t="shared" si="3"/>
        <v>35</v>
      </c>
      <c r="C50" s="15" t="s">
        <v>343</v>
      </c>
      <c r="E50" s="82">
        <v>512167</v>
      </c>
      <c r="G50" s="86" t="s">
        <v>90</v>
      </c>
      <c r="H50" s="86"/>
      <c r="I50" s="86"/>
      <c r="K50" s="100">
        <f>VLOOKUP(E50,[1]Sheet2!$C$1:$D$65536,2,FALSE)</f>
        <v>517.96</v>
      </c>
      <c r="M50" s="177">
        <f>'[2]WP - Expenses'!$E$836</f>
        <v>0.82465535281045732</v>
      </c>
      <c r="O50" s="103">
        <f t="shared" si="0"/>
        <v>427.13848654170448</v>
      </c>
      <c r="P50" s="103"/>
      <c r="Q50" s="105">
        <f t="shared" si="1"/>
        <v>1.5123060272842522E-5</v>
      </c>
      <c r="S50" s="106">
        <f>'WP IS ADJ 5.3'!$K$19*'WP IS ADJ 5'!Q50</f>
        <v>435.67288464239755</v>
      </c>
      <c r="U50" s="106">
        <f t="shared" si="2"/>
        <v>8.5343981006930676</v>
      </c>
    </row>
    <row r="51" spans="1:21" x14ac:dyDescent="0.25">
      <c r="A51" s="15">
        <f t="shared" si="3"/>
        <v>36</v>
      </c>
      <c r="C51" s="15" t="s">
        <v>343</v>
      </c>
      <c r="E51" s="82">
        <v>512168</v>
      </c>
      <c r="G51" s="86" t="s">
        <v>91</v>
      </c>
      <c r="H51" s="86"/>
      <c r="I51" s="86"/>
      <c r="K51" s="100">
        <f>VLOOKUP(E51,[1]Sheet2!$C$1:$D$65536,2,FALSE)</f>
        <v>17168.02</v>
      </c>
      <c r="M51" s="177">
        <f>'[2]WP - Expenses'!$E$836</f>
        <v>0.82465535281045732</v>
      </c>
      <c r="O51" s="103">
        <f t="shared" si="0"/>
        <v>14157.699590156988</v>
      </c>
      <c r="P51" s="103"/>
      <c r="Q51" s="105">
        <f t="shared" si="1"/>
        <v>5.0126071747889E-4</v>
      </c>
      <c r="S51" s="106">
        <f>'WP IS ADJ 5.3'!$K$19*'WP IS ADJ 5'!Q51</f>
        <v>14440.576100467939</v>
      </c>
      <c r="U51" s="106">
        <f t="shared" si="2"/>
        <v>282.87651031095083</v>
      </c>
    </row>
    <row r="52" spans="1:21" x14ac:dyDescent="0.25">
      <c r="A52" s="15">
        <f t="shared" si="3"/>
        <v>37</v>
      </c>
      <c r="C52" s="15" t="s">
        <v>343</v>
      </c>
      <c r="E52" s="82">
        <v>512169</v>
      </c>
      <c r="G52" s="86" t="s">
        <v>92</v>
      </c>
      <c r="H52" s="86"/>
      <c r="I52" s="86"/>
      <c r="K52" s="100">
        <f>VLOOKUP(E52,[1]Sheet2!$C$1:$D$65536,2,FALSE)</f>
        <v>3642.22</v>
      </c>
      <c r="M52" s="177">
        <f>'[2]WP - Expenses'!$E$836</f>
        <v>0.82465535281045732</v>
      </c>
      <c r="O52" s="103">
        <f t="shared" si="0"/>
        <v>3003.5762191133035</v>
      </c>
      <c r="P52" s="103"/>
      <c r="Q52" s="105">
        <f t="shared" si="1"/>
        <v>1.0634317821251156E-4</v>
      </c>
      <c r="S52" s="106">
        <f>'WP IS ADJ 5.3'!$K$19*'WP IS ADJ 5'!Q52</f>
        <v>3063.5888754000948</v>
      </c>
      <c r="U52" s="106">
        <f t="shared" si="2"/>
        <v>60.012656286791298</v>
      </c>
    </row>
    <row r="53" spans="1:21" x14ac:dyDescent="0.25">
      <c r="A53" s="15">
        <f t="shared" si="3"/>
        <v>38</v>
      </c>
      <c r="C53" s="15" t="s">
        <v>344</v>
      </c>
      <c r="E53" s="82">
        <v>513122</v>
      </c>
      <c r="G53" s="86" t="s">
        <v>93</v>
      </c>
      <c r="H53" s="86"/>
      <c r="I53" s="86"/>
      <c r="K53" s="100">
        <f>VLOOKUP(E53,[1]Sheet2!$C$1:$D$65536,2,FALSE)</f>
        <v>6820.88</v>
      </c>
      <c r="M53" s="177">
        <f>'[2]WP - Expenses'!$E$836</f>
        <v>0.82465535281045732</v>
      </c>
      <c r="O53" s="103">
        <f t="shared" si="0"/>
        <v>5624.8752028777926</v>
      </c>
      <c r="P53" s="103"/>
      <c r="Q53" s="105">
        <f t="shared" si="1"/>
        <v>1.9915163208322284E-4</v>
      </c>
      <c r="S53" s="106">
        <f>'WP IS ADJ 5.3'!$K$19*'WP IS ADJ 5'!Q53</f>
        <v>5737.2624631238641</v>
      </c>
      <c r="U53" s="106">
        <f t="shared" si="2"/>
        <v>112.38726024607149</v>
      </c>
    </row>
    <row r="54" spans="1:21" x14ac:dyDescent="0.25">
      <c r="A54" s="15">
        <f t="shared" si="3"/>
        <v>39</v>
      </c>
      <c r="C54" s="15" t="s">
        <v>344</v>
      </c>
      <c r="E54" s="82">
        <v>513168</v>
      </c>
      <c r="G54" s="86" t="s">
        <v>94</v>
      </c>
      <c r="H54" s="86"/>
      <c r="I54" s="86"/>
      <c r="K54" s="100">
        <f>VLOOKUP(E54,[1]Sheet2!$C$1:$D$65536,2,FALSE)</f>
        <v>65539.12</v>
      </c>
      <c r="M54" s="177">
        <f>'[2]WP - Expenses'!$E$836</f>
        <v>0.82465535281045732</v>
      </c>
      <c r="O54" s="103">
        <f t="shared" si="0"/>
        <v>54047.186126486893</v>
      </c>
      <c r="P54" s="103"/>
      <c r="Q54" s="105">
        <f t="shared" si="1"/>
        <v>1.9135687350163308E-3</v>
      </c>
      <c r="S54" s="106">
        <f>'WP IS ADJ 5.3'!$K$19*'WP IS ADJ 5'!Q54</f>
        <v>55127.070560128675</v>
      </c>
      <c r="U54" s="106">
        <f t="shared" si="2"/>
        <v>1079.8844336417824</v>
      </c>
    </row>
    <row r="55" spans="1:21" x14ac:dyDescent="0.25">
      <c r="A55" s="15">
        <f t="shared" si="3"/>
        <v>40</v>
      </c>
      <c r="C55" s="15" t="s">
        <v>344</v>
      </c>
      <c r="E55" s="82">
        <v>513172</v>
      </c>
      <c r="G55" s="86" t="s">
        <v>95</v>
      </c>
      <c r="H55" s="86"/>
      <c r="I55" s="86"/>
      <c r="K55" s="100">
        <f>VLOOKUP(E55,[1]Sheet2!$C$1:$D$65536,2,FALSE)</f>
        <v>1475.76</v>
      </c>
      <c r="M55" s="177">
        <f>'[2]WP - Expenses'!$E$836</f>
        <v>0.82465535281045732</v>
      </c>
      <c r="O55" s="103">
        <f t="shared" si="0"/>
        <v>1216.9933834635606</v>
      </c>
      <c r="P55" s="103"/>
      <c r="Q55" s="105">
        <f t="shared" si="1"/>
        <v>4.3088283705788251E-5</v>
      </c>
      <c r="S55" s="106">
        <f>'WP IS ADJ 5.3'!$K$19*'WP IS ADJ 5'!Q55</f>
        <v>1241.3093988722385</v>
      </c>
      <c r="U55" s="106">
        <f t="shared" si="2"/>
        <v>24.316015408677913</v>
      </c>
    </row>
    <row r="56" spans="1:21" x14ac:dyDescent="0.25">
      <c r="A56" s="15">
        <f t="shared" si="3"/>
        <v>41</v>
      </c>
      <c r="C56" s="15" t="s">
        <v>344</v>
      </c>
      <c r="E56" s="82">
        <v>513174</v>
      </c>
      <c r="G56" s="86" t="s">
        <v>96</v>
      </c>
      <c r="H56" s="86"/>
      <c r="I56" s="86"/>
      <c r="K56" s="100">
        <f>VLOOKUP(E56,[1]Sheet2!$C$1:$D$65536,2,FALSE)</f>
        <v>55355.94000000001</v>
      </c>
      <c r="M56" s="177">
        <f>'[2]WP - Expenses'!$E$836</f>
        <v>0.82465535281045732</v>
      </c>
      <c r="O56" s="103">
        <f t="shared" si="0"/>
        <v>45649.572230854516</v>
      </c>
      <c r="P56" s="103"/>
      <c r="Q56" s="105">
        <f t="shared" si="1"/>
        <v>1.6162468474010627E-3</v>
      </c>
      <c r="S56" s="106">
        <f>'WP IS ADJ 5.3'!$K$19*'WP IS ADJ 5'!Q56</f>
        <v>46561.668974228676</v>
      </c>
      <c r="U56" s="106">
        <f t="shared" si="2"/>
        <v>912.09674337416072</v>
      </c>
    </row>
    <row r="57" spans="1:21" x14ac:dyDescent="0.25">
      <c r="A57" s="15">
        <f t="shared" si="3"/>
        <v>42</v>
      </c>
      <c r="C57" s="15" t="s">
        <v>344</v>
      </c>
      <c r="E57" s="82">
        <v>513178</v>
      </c>
      <c r="G57" s="86" t="s">
        <v>93</v>
      </c>
      <c r="H57" s="86"/>
      <c r="I57" s="86"/>
      <c r="K57" s="100">
        <f>VLOOKUP(E57,[1]Sheet2!$C$1:$D$65536,2,FALSE)</f>
        <v>17920.18</v>
      </c>
      <c r="M57" s="177">
        <f>'[2]WP - Expenses'!$E$836</f>
        <v>0.82465535281045732</v>
      </c>
      <c r="O57" s="103">
        <f t="shared" si="0"/>
        <v>14777.972360326901</v>
      </c>
      <c r="P57" s="103"/>
      <c r="Q57" s="105">
        <f t="shared" si="1"/>
        <v>5.2322179751368273E-4</v>
      </c>
      <c r="S57" s="106">
        <f>'WP IS ADJ 5.3'!$K$19*'WP IS ADJ 5'!Q57</f>
        <v>15073.242169107652</v>
      </c>
      <c r="U57" s="106">
        <f t="shared" si="2"/>
        <v>295.26980878075119</v>
      </c>
    </row>
    <row r="58" spans="1:21" x14ac:dyDescent="0.25">
      <c r="A58" s="15">
        <f t="shared" si="3"/>
        <v>43</v>
      </c>
      <c r="C58" s="15" t="s">
        <v>344</v>
      </c>
      <c r="E58" s="82">
        <v>513181</v>
      </c>
      <c r="G58" s="86" t="s">
        <v>97</v>
      </c>
      <c r="H58" s="86"/>
      <c r="I58" s="86"/>
      <c r="K58" s="100">
        <f>VLOOKUP(E58,[1]Sheet2!$C$1:$D$65536,2,FALSE)</f>
        <v>3719.83</v>
      </c>
      <c r="M58" s="177">
        <f>'[2]WP - Expenses'!$E$836</f>
        <v>0.82465535281045732</v>
      </c>
      <c r="O58" s="103">
        <f t="shared" si="0"/>
        <v>3067.5777210449232</v>
      </c>
      <c r="P58" s="103"/>
      <c r="Q58" s="105">
        <f t="shared" si="1"/>
        <v>1.0860918467589735E-4</v>
      </c>
      <c r="S58" s="106">
        <f>'WP IS ADJ 5.3'!$K$19*'WP IS ADJ 5'!Q58</f>
        <v>3128.8691529834919</v>
      </c>
      <c r="U58" s="106">
        <f t="shared" si="2"/>
        <v>61.291431938568621</v>
      </c>
    </row>
    <row r="59" spans="1:21" x14ac:dyDescent="0.25">
      <c r="A59" s="15">
        <f t="shared" si="3"/>
        <v>44</v>
      </c>
      <c r="C59" s="15" t="s">
        <v>344</v>
      </c>
      <c r="E59" s="82">
        <v>513182</v>
      </c>
      <c r="G59" s="86" t="s">
        <v>98</v>
      </c>
      <c r="H59" s="86"/>
      <c r="I59" s="86"/>
      <c r="K59" s="100">
        <f>VLOOKUP(E59,[1]Sheet2!$C$1:$D$65536,2,FALSE)</f>
        <v>11676.000000000004</v>
      </c>
      <c r="M59" s="177">
        <f>'[2]WP - Expenses'!$E$836</f>
        <v>0.82465535281045732</v>
      </c>
      <c r="O59" s="103">
        <f t="shared" si="0"/>
        <v>9628.6758994149022</v>
      </c>
      <c r="P59" s="103"/>
      <c r="Q59" s="105">
        <f t="shared" si="1"/>
        <v>3.4090827814060805E-4</v>
      </c>
      <c r="S59" s="106">
        <f>'WP IS ADJ 5.3'!$K$19*'WP IS ADJ 5'!Q59</f>
        <v>9821.0607017619805</v>
      </c>
      <c r="U59" s="106">
        <f t="shared" si="2"/>
        <v>192.38480234707822</v>
      </c>
    </row>
    <row r="60" spans="1:21" x14ac:dyDescent="0.25">
      <c r="A60" s="15">
        <f t="shared" si="3"/>
        <v>45</v>
      </c>
      <c r="C60" s="15" t="s">
        <v>345</v>
      </c>
      <c r="E60" s="82">
        <v>514144</v>
      </c>
      <c r="G60" s="86" t="s">
        <v>99</v>
      </c>
      <c r="H60" s="86"/>
      <c r="I60" s="86"/>
      <c r="K60" s="100">
        <f>VLOOKUP(E60,[1]Sheet2!$C$1:$D$65536,2,FALSE)</f>
        <v>25511.109999999993</v>
      </c>
      <c r="M60" s="177">
        <f>'[2]WP - Expenses'!$E$858</f>
        <v>0.83927588220572291</v>
      </c>
      <c r="O60" s="103">
        <f t="shared" si="0"/>
        <v>21410.859351297233</v>
      </c>
      <c r="P60" s="103"/>
      <c r="Q60" s="105">
        <f t="shared" si="1"/>
        <v>7.5806261122622436E-4</v>
      </c>
      <c r="S60" s="106">
        <f>'WP IS ADJ 5.3'!$K$19*'WP IS ADJ 5'!Q60</f>
        <v>21838.656899725538</v>
      </c>
      <c r="U60" s="106">
        <f t="shared" si="2"/>
        <v>427.79754842830516</v>
      </c>
    </row>
    <row r="61" spans="1:21" x14ac:dyDescent="0.25">
      <c r="A61" s="15">
        <f t="shared" si="3"/>
        <v>46</v>
      </c>
      <c r="C61" s="15" t="s">
        <v>345</v>
      </c>
      <c r="E61" s="82">
        <v>514158</v>
      </c>
      <c r="G61" s="86" t="s">
        <v>100</v>
      </c>
      <c r="H61" s="86"/>
      <c r="I61" s="86"/>
      <c r="K61" s="100">
        <f>VLOOKUP(E61,[1]Sheet2!$C$1:$D$65536,2,FALSE)</f>
        <v>116120.65999999999</v>
      </c>
      <c r="M61" s="177">
        <f>'[2]WP - Expenses'!$E$858</f>
        <v>0.83927588220572291</v>
      </c>
      <c r="O61" s="103">
        <f t="shared" si="0"/>
        <v>97457.269363810788</v>
      </c>
      <c r="P61" s="103"/>
      <c r="Q61" s="105">
        <f t="shared" si="1"/>
        <v>3.4505253098321711E-3</v>
      </c>
      <c r="S61" s="106">
        <f>'WP IS ADJ 5.3'!$K$19*'WP IS ADJ 5'!Q61</f>
        <v>99404.504653450349</v>
      </c>
      <c r="U61" s="106">
        <f t="shared" si="2"/>
        <v>1947.2352896395605</v>
      </c>
    </row>
    <row r="62" spans="1:21" x14ac:dyDescent="0.25">
      <c r="A62" s="15">
        <f t="shared" si="3"/>
        <v>47</v>
      </c>
      <c r="C62" s="15" t="s">
        <v>345</v>
      </c>
      <c r="E62" s="82">
        <v>514168</v>
      </c>
      <c r="G62" s="86" t="s">
        <v>101</v>
      </c>
      <c r="H62" s="86"/>
      <c r="I62" s="120" t="s">
        <v>442</v>
      </c>
      <c r="K62" s="100">
        <f>VLOOKUP(E62,[1]Sheet2!$C$1:$D$65536,2,FALSE)</f>
        <v>14705.500000000005</v>
      </c>
      <c r="M62" s="177">
        <f>'[2]WP - Expenses'!$E$858</f>
        <v>0.83927588220572291</v>
      </c>
      <c r="O62" s="103">
        <f t="shared" si="0"/>
        <v>12341.971485776263</v>
      </c>
      <c r="P62" s="103"/>
      <c r="Q62" s="105">
        <f t="shared" si="1"/>
        <v>4.3697391957414828E-4</v>
      </c>
      <c r="S62" s="106">
        <f>'WP IS ADJ 5.3'!$K$19*'WP IS ADJ 5'!Q62</f>
        <v>12588.569021062358</v>
      </c>
      <c r="U62" s="106">
        <f t="shared" si="2"/>
        <v>246.59753528609508</v>
      </c>
    </row>
    <row r="63" spans="1:21" x14ac:dyDescent="0.25">
      <c r="A63" s="15">
        <f t="shared" si="3"/>
        <v>48</v>
      </c>
      <c r="C63" s="15" t="s">
        <v>345</v>
      </c>
      <c r="E63" s="82">
        <v>514173</v>
      </c>
      <c r="G63" s="86" t="s">
        <v>102</v>
      </c>
      <c r="H63" s="86"/>
      <c r="I63" s="86"/>
      <c r="K63" s="100">
        <f>VLOOKUP(E63,[1]Sheet2!$C$1:$D$65536,2,FALSE)</f>
        <v>115442.28999999988</v>
      </c>
      <c r="M63" s="177">
        <f>'[2]WP - Expenses'!$E$858</f>
        <v>0.83927588220572291</v>
      </c>
      <c r="O63" s="103">
        <f t="shared" si="0"/>
        <v>96887.929783598796</v>
      </c>
      <c r="P63" s="103"/>
      <c r="Q63" s="105">
        <f t="shared" si="1"/>
        <v>3.430367545878442E-3</v>
      </c>
      <c r="S63" s="106">
        <f>'WP IS ADJ 5.3'!$K$19*'WP IS ADJ 5'!Q63</f>
        <v>98823.789440311084</v>
      </c>
      <c r="U63" s="106">
        <f t="shared" si="2"/>
        <v>1935.8596567122877</v>
      </c>
    </row>
    <row r="64" spans="1:21" x14ac:dyDescent="0.25">
      <c r="A64" s="15">
        <f t="shared" si="3"/>
        <v>49</v>
      </c>
      <c r="C64" s="15" t="s">
        <v>345</v>
      </c>
      <c r="E64" s="82">
        <v>514174</v>
      </c>
      <c r="G64" s="86" t="s">
        <v>103</v>
      </c>
      <c r="H64" s="86"/>
      <c r="I64" s="86"/>
      <c r="K64" s="100">
        <f>VLOOKUP(E64,[1]Sheet2!$C$1:$D$65536,2,FALSE)</f>
        <v>1170.1599999999999</v>
      </c>
      <c r="M64" s="177">
        <f>'[2]WP - Expenses'!$E$858</f>
        <v>0.83927588220572291</v>
      </c>
      <c r="O64" s="103">
        <f t="shared" si="0"/>
        <v>982.08706632184862</v>
      </c>
      <c r="P64" s="103"/>
      <c r="Q64" s="105">
        <f t="shared" si="1"/>
        <v>3.4771303371451844E-5</v>
      </c>
      <c r="S64" s="106">
        <f>'WP IS ADJ 5.3'!$K$19*'WP IS ADJ 5'!Q64</f>
        <v>1001.709559395214</v>
      </c>
      <c r="U64" s="106">
        <f t="shared" si="2"/>
        <v>19.622493073365376</v>
      </c>
    </row>
    <row r="65" spans="1:21" x14ac:dyDescent="0.25">
      <c r="A65" s="15">
        <f t="shared" si="3"/>
        <v>50</v>
      </c>
      <c r="C65" s="15" t="s">
        <v>345</v>
      </c>
      <c r="E65" s="82">
        <v>514175</v>
      </c>
      <c r="G65" s="86" t="s">
        <v>104</v>
      </c>
      <c r="H65" s="86"/>
      <c r="I65" s="86"/>
      <c r="K65" s="100">
        <f>VLOOKUP(E65,[1]Sheet2!$C$1:$D$65536,2,FALSE)</f>
        <v>143532.32000000004</v>
      </c>
      <c r="M65" s="177">
        <f>'[2]WP - Expenses'!$E$858</f>
        <v>0.83927588220572291</v>
      </c>
      <c r="O65" s="103">
        <f t="shared" si="0"/>
        <v>120463.21449303416</v>
      </c>
      <c r="P65" s="103"/>
      <c r="Q65" s="105">
        <f t="shared" si="1"/>
        <v>4.2650627626378505E-3</v>
      </c>
      <c r="S65" s="106">
        <f>'WP IS ADJ 5.3'!$K$19*'WP IS ADJ 5'!Q65</f>
        <v>122870.11778404059</v>
      </c>
      <c r="U65" s="106">
        <f t="shared" si="2"/>
        <v>2406.903291006427</v>
      </c>
    </row>
    <row r="66" spans="1:21" x14ac:dyDescent="0.25">
      <c r="A66" s="15">
        <f t="shared" si="3"/>
        <v>51</v>
      </c>
      <c r="C66" s="15" t="s">
        <v>345</v>
      </c>
      <c r="E66" s="82">
        <v>514176</v>
      </c>
      <c r="G66" s="86" t="s">
        <v>105</v>
      </c>
      <c r="H66" s="86"/>
      <c r="I66" s="86"/>
      <c r="K66" s="100">
        <f>VLOOKUP(E66,[1]Sheet2!$C$1:$D$65536,2,FALSE)</f>
        <v>17993.130000000008</v>
      </c>
      <c r="M66" s="177">
        <f>'[2]WP - Expenses'!$E$858</f>
        <v>0.83927588220572291</v>
      </c>
      <c r="O66" s="103">
        <f t="shared" si="0"/>
        <v>15101.200054392266</v>
      </c>
      <c r="P66" s="103"/>
      <c r="Q66" s="105">
        <f t="shared" si="1"/>
        <v>5.3466584213438483E-4</v>
      </c>
      <c r="S66" s="106">
        <f>'WP IS ADJ 5.3'!$K$19*'WP IS ADJ 5'!Q66</f>
        <v>15402.928082006581</v>
      </c>
      <c r="U66" s="106">
        <f t="shared" si="2"/>
        <v>301.72802761431558</v>
      </c>
    </row>
    <row r="67" spans="1:21" x14ac:dyDescent="0.25">
      <c r="A67" s="15">
        <f t="shared" si="3"/>
        <v>52</v>
      </c>
      <c r="C67" s="15" t="s">
        <v>346</v>
      </c>
      <c r="E67" s="82">
        <v>535011</v>
      </c>
      <c r="G67" s="86" t="s">
        <v>106</v>
      </c>
      <c r="H67" s="86"/>
      <c r="I67" s="86"/>
      <c r="K67" s="100">
        <f>VLOOKUP(E67,[1]Sheet2!$C$1:$D$65536,2,FALSE)</f>
        <v>161.91999999999999</v>
      </c>
      <c r="M67" s="177">
        <f>'[2]WP - Expenses'!$E$858</f>
        <v>0.83927588220572291</v>
      </c>
      <c r="O67" s="103">
        <f t="shared" si="0"/>
        <v>135.89555084675064</v>
      </c>
      <c r="P67" s="103"/>
      <c r="Q67" s="105">
        <f t="shared" si="1"/>
        <v>4.8114526576754318E-6</v>
      </c>
      <c r="S67" s="106">
        <f>'WP IS ADJ 5.3'!$K$19*'WP IS ADJ 5'!Q67</f>
        <v>138.61079840130674</v>
      </c>
      <c r="U67" s="106">
        <f t="shared" si="2"/>
        <v>2.7152475545561003</v>
      </c>
    </row>
    <row r="68" spans="1:21" x14ac:dyDescent="0.25">
      <c r="A68" s="15">
        <f t="shared" si="3"/>
        <v>53</v>
      </c>
      <c r="C68" s="15" t="s">
        <v>346</v>
      </c>
      <c r="E68" s="82">
        <v>535301</v>
      </c>
      <c r="G68" s="86" t="s">
        <v>107</v>
      </c>
      <c r="H68" s="86"/>
      <c r="I68" s="86"/>
      <c r="K68" s="100">
        <f>VLOOKUP(E68,[1]Sheet2!$C$1:$D$65536,2,FALSE)</f>
        <v>36453.219999999994</v>
      </c>
      <c r="M68" s="177">
        <f>'[2]WP - Expenses'!$E$858</f>
        <v>0.83927588220572291</v>
      </c>
      <c r="O68" s="103">
        <f t="shared" si="0"/>
        <v>30594.308374739296</v>
      </c>
      <c r="P68" s="103"/>
      <c r="Q68" s="105">
        <f t="shared" si="1"/>
        <v>1.0832074002583201E-3</v>
      </c>
      <c r="S68" s="106">
        <f>'WP IS ADJ 5.3'!$K$19*'WP IS ADJ 5'!Q68</f>
        <v>31205.594914145764</v>
      </c>
      <c r="U68" s="106">
        <f t="shared" si="2"/>
        <v>611.28653940646836</v>
      </c>
    </row>
    <row r="69" spans="1:21" x14ac:dyDescent="0.25">
      <c r="A69" s="15">
        <f t="shared" si="3"/>
        <v>54</v>
      </c>
      <c r="C69" s="15" t="s">
        <v>347</v>
      </c>
      <c r="E69" s="82">
        <v>537316</v>
      </c>
      <c r="G69" s="86" t="s">
        <v>108</v>
      </c>
      <c r="H69" s="86"/>
      <c r="I69" s="86"/>
      <c r="K69" s="100">
        <f>VLOOKUP(E69,[1]Sheet2!$C$1:$D$65536,2,FALSE)</f>
        <v>2859.1099999999997</v>
      </c>
      <c r="M69" s="177">
        <f>'[2]WP - Expenses'!$E$858</f>
        <v>0.83927588220572291</v>
      </c>
      <c r="O69" s="103">
        <f t="shared" si="0"/>
        <v>2399.5820675732043</v>
      </c>
      <c r="P69" s="103"/>
      <c r="Q69" s="105">
        <f t="shared" si="1"/>
        <v>8.4958451136897257E-5</v>
      </c>
      <c r="S69" s="106">
        <f>'WP IS ADJ 5.3'!$K$19*'WP IS ADJ 5'!Q69</f>
        <v>2447.526678712698</v>
      </c>
      <c r="U69" s="106">
        <f t="shared" si="2"/>
        <v>47.944611139493645</v>
      </c>
    </row>
    <row r="70" spans="1:21" x14ac:dyDescent="0.25">
      <c r="A70" s="15">
        <f t="shared" si="3"/>
        <v>55</v>
      </c>
      <c r="C70" s="15" t="s">
        <v>348</v>
      </c>
      <c r="E70" s="82">
        <v>538325</v>
      </c>
      <c r="G70" s="86" t="s">
        <v>109</v>
      </c>
      <c r="H70" s="86"/>
      <c r="I70" s="86"/>
      <c r="K70" s="100">
        <f>VLOOKUP(E70,[1]Sheet2!$C$1:$D$65536,2,FALSE)</f>
        <v>20165.16</v>
      </c>
      <c r="M70" s="177">
        <f>'[2]WP - Expenses'!$E$858</f>
        <v>0.83927588220572291</v>
      </c>
      <c r="O70" s="103">
        <f t="shared" si="0"/>
        <v>16924.132448819557</v>
      </c>
      <c r="P70" s="103"/>
      <c r="Q70" s="105">
        <f t="shared" si="1"/>
        <v>5.9920771167521196E-4</v>
      </c>
      <c r="S70" s="106">
        <f>'WP IS ADJ 5.3'!$K$19*'WP IS ADJ 5'!Q70</f>
        <v>17262.283396060368</v>
      </c>
      <c r="U70" s="106">
        <f t="shared" si="2"/>
        <v>338.15094724081064</v>
      </c>
    </row>
    <row r="71" spans="1:21" x14ac:dyDescent="0.25">
      <c r="A71" s="15">
        <f t="shared" si="3"/>
        <v>56</v>
      </c>
      <c r="C71" s="15" t="s">
        <v>349</v>
      </c>
      <c r="E71" s="82">
        <v>539025</v>
      </c>
      <c r="G71" s="86" t="s">
        <v>110</v>
      </c>
      <c r="H71" s="86"/>
      <c r="I71" s="86"/>
      <c r="K71" s="100">
        <f>VLOOKUP(E71,[1]Sheet2!$C$1:$D$65536,2,FALSE)</f>
        <v>34267.360000000008</v>
      </c>
      <c r="M71" s="177">
        <f>'[2]WP - Expenses'!$E$858</f>
        <v>0.83927588220572291</v>
      </c>
      <c r="O71" s="103">
        <f t="shared" si="0"/>
        <v>28759.768794861109</v>
      </c>
      <c r="P71" s="103"/>
      <c r="Q71" s="105">
        <f t="shared" si="1"/>
        <v>1.0182545722796494E-3</v>
      </c>
      <c r="S71" s="106">
        <f>'WP IS ADJ 5.3'!$K$19*'WP IS ADJ 5'!Q71</f>
        <v>29334.40049842517</v>
      </c>
      <c r="U71" s="106">
        <f t="shared" si="2"/>
        <v>574.63170356406044</v>
      </c>
    </row>
    <row r="72" spans="1:21" x14ac:dyDescent="0.25">
      <c r="A72" s="15">
        <f t="shared" si="3"/>
        <v>57</v>
      </c>
      <c r="C72" s="15" t="s">
        <v>349</v>
      </c>
      <c r="E72" s="82">
        <v>539332</v>
      </c>
      <c r="G72" s="86" t="s">
        <v>111</v>
      </c>
      <c r="H72" s="86"/>
      <c r="I72" s="86"/>
      <c r="K72" s="100">
        <f>VLOOKUP(E72,[1]Sheet2!$C$1:$D$65536,2,FALSE)</f>
        <v>65375.160000000011</v>
      </c>
      <c r="M72" s="177">
        <f>'[2]WP - Expenses'!$E$858</f>
        <v>0.83927588220572291</v>
      </c>
      <c r="O72" s="103">
        <f t="shared" si="0"/>
        <v>54867.795083340294</v>
      </c>
      <c r="P72" s="103"/>
      <c r="Q72" s="105">
        <f t="shared" si="1"/>
        <v>1.9426228219364911E-3</v>
      </c>
      <c r="S72" s="106">
        <f>'WP IS ADJ 5.3'!$K$19*'WP IS ADJ 5'!Q72</f>
        <v>55964.075612729575</v>
      </c>
      <c r="U72" s="106">
        <f t="shared" si="2"/>
        <v>1096.2805293892816</v>
      </c>
    </row>
    <row r="73" spans="1:21" x14ac:dyDescent="0.25">
      <c r="A73" s="15">
        <f t="shared" si="3"/>
        <v>58</v>
      </c>
      <c r="C73" s="15" t="s">
        <v>350</v>
      </c>
      <c r="E73" s="82">
        <v>541304</v>
      </c>
      <c r="G73" s="86" t="s">
        <v>112</v>
      </c>
      <c r="H73" s="86"/>
      <c r="I73" s="86"/>
      <c r="K73" s="100">
        <f>VLOOKUP(E73,[1]Sheet2!$C$1:$D$65536,2,FALSE)</f>
        <v>33169.089999999997</v>
      </c>
      <c r="M73" s="177">
        <f>'[2]WP - Expenses'!$E$858</f>
        <v>0.83927588220572291</v>
      </c>
      <c r="O73" s="103">
        <f t="shared" si="0"/>
        <v>27838.017271711018</v>
      </c>
      <c r="P73" s="103"/>
      <c r="Q73" s="105">
        <f t="shared" si="1"/>
        <v>9.8561948019500732E-4</v>
      </c>
      <c r="S73" s="106">
        <f>'WP IS ADJ 5.3'!$K$19*'WP IS ADJ 5'!Q73</f>
        <v>28394.232010528649</v>
      </c>
      <c r="U73" s="106">
        <f t="shared" si="2"/>
        <v>556.21473881763086</v>
      </c>
    </row>
    <row r="74" spans="1:21" x14ac:dyDescent="0.25">
      <c r="A74" s="15">
        <f t="shared" si="3"/>
        <v>59</v>
      </c>
      <c r="C74" s="15" t="s">
        <v>351</v>
      </c>
      <c r="E74" s="82">
        <v>542307</v>
      </c>
      <c r="G74" s="86" t="s">
        <v>113</v>
      </c>
      <c r="H74" s="86"/>
      <c r="I74" s="86"/>
      <c r="K74" s="100">
        <f>VLOOKUP(E74,[1]Sheet2!$C$1:$D$65536,2,FALSE)</f>
        <v>28948.68</v>
      </c>
      <c r="M74" s="177">
        <f>'[2]WP - Expenses'!$E$858</f>
        <v>0.83927588220572291</v>
      </c>
      <c r="O74" s="103">
        <f t="shared" si="0"/>
        <v>24295.928945691168</v>
      </c>
      <c r="P74" s="103"/>
      <c r="Q74" s="105">
        <f t="shared" si="1"/>
        <v>8.6021000075466676E-4</v>
      </c>
      <c r="S74" s="106">
        <f>'WP IS ADJ 5.3'!$K$19*'WP IS ADJ 5'!Q74</f>
        <v>24781.371340562873</v>
      </c>
      <c r="U74" s="106">
        <f t="shared" si="2"/>
        <v>485.44239487170489</v>
      </c>
    </row>
    <row r="75" spans="1:21" x14ac:dyDescent="0.25">
      <c r="A75" s="15">
        <f t="shared" si="3"/>
        <v>60</v>
      </c>
      <c r="C75" s="15" t="s">
        <v>351</v>
      </c>
      <c r="E75" s="82">
        <v>542337</v>
      </c>
      <c r="G75" s="86" t="s">
        <v>114</v>
      </c>
      <c r="H75" s="86"/>
      <c r="I75" s="86"/>
      <c r="K75" s="100">
        <f>VLOOKUP(E75,[1]Sheet2!$C$1:$D$65536,2,FALSE)</f>
        <v>7175.369999999999</v>
      </c>
      <c r="M75" s="177">
        <f>'[2]WP - Expenses'!$E$858</f>
        <v>0.83927588220572291</v>
      </c>
      <c r="O75" s="103">
        <f t="shared" si="0"/>
        <v>6022.1149869024775</v>
      </c>
      <c r="P75" s="103"/>
      <c r="Q75" s="105">
        <f t="shared" si="1"/>
        <v>2.1321611324298767E-4</v>
      </c>
      <c r="S75" s="106">
        <f>'WP IS ADJ 5.3'!$K$19*'WP IS ADJ 5'!Q75</f>
        <v>6142.4392571935787</v>
      </c>
      <c r="U75" s="106">
        <f t="shared" si="2"/>
        <v>120.32427029110113</v>
      </c>
    </row>
    <row r="76" spans="1:21" x14ac:dyDescent="0.25">
      <c r="A76" s="15">
        <f t="shared" si="3"/>
        <v>61</v>
      </c>
      <c r="C76" s="15" t="s">
        <v>352</v>
      </c>
      <c r="E76" s="82">
        <v>543334</v>
      </c>
      <c r="G76" s="86" t="s">
        <v>115</v>
      </c>
      <c r="H76" s="86"/>
      <c r="I76" s="86"/>
      <c r="K76" s="100">
        <f>VLOOKUP(E76,[1]Sheet2!$C$1:$D$65536,2,FALSE)</f>
        <v>60614.310000000019</v>
      </c>
      <c r="M76" s="177">
        <f>'[2]WP - Expenses'!$E$858</f>
        <v>0.83927588220572291</v>
      </c>
      <c r="O76" s="103">
        <f t="shared" si="0"/>
        <v>50872.128499541192</v>
      </c>
      <c r="P76" s="103"/>
      <c r="Q76" s="105">
        <f t="shared" si="1"/>
        <v>1.8011541683711871E-3</v>
      </c>
      <c r="S76" s="106">
        <f>'WP IS ADJ 5.3'!$K$19*'WP IS ADJ 5'!Q76</f>
        <v>51888.574009661032</v>
      </c>
      <c r="U76" s="106">
        <f t="shared" si="2"/>
        <v>1016.44551011984</v>
      </c>
    </row>
    <row r="77" spans="1:21" x14ac:dyDescent="0.25">
      <c r="A77" s="15">
        <f t="shared" si="3"/>
        <v>62</v>
      </c>
      <c r="C77" s="15" t="s">
        <v>353</v>
      </c>
      <c r="E77" s="82">
        <v>544340</v>
      </c>
      <c r="G77" s="86" t="s">
        <v>116</v>
      </c>
      <c r="H77" s="86"/>
      <c r="I77" s="86"/>
      <c r="K77" s="100">
        <f>VLOOKUP(E77,[1]Sheet2!$C$1:$D$65536,2,FALSE)</f>
        <v>35472.000000000007</v>
      </c>
      <c r="M77" s="177">
        <f>'[2]WP - Expenses'!$E$858</f>
        <v>0.83927588220572291</v>
      </c>
      <c r="O77" s="103">
        <f t="shared" si="0"/>
        <v>29770.794093601409</v>
      </c>
      <c r="P77" s="103"/>
      <c r="Q77" s="105">
        <f t="shared" si="1"/>
        <v>1.0540504488207941E-3</v>
      </c>
      <c r="S77" s="106">
        <f>'WP IS ADJ 5.3'!$K$19*'WP IS ADJ 5'!Q77</f>
        <v>30365.626487717105</v>
      </c>
      <c r="U77" s="106">
        <f t="shared" si="2"/>
        <v>594.83239411569593</v>
      </c>
    </row>
    <row r="78" spans="1:21" x14ac:dyDescent="0.25">
      <c r="A78" s="15">
        <f t="shared" si="3"/>
        <v>63</v>
      </c>
      <c r="C78" s="15" t="s">
        <v>354</v>
      </c>
      <c r="E78" s="82">
        <v>545343</v>
      </c>
      <c r="G78" s="86" t="s">
        <v>117</v>
      </c>
      <c r="H78" s="86"/>
      <c r="I78" s="86"/>
      <c r="K78" s="100">
        <f>VLOOKUP(E78,[1]Sheet2!$C$1:$D$65536,2,FALSE)</f>
        <v>51151.47</v>
      </c>
      <c r="M78" s="177">
        <f>'[2]WP - Expenses'!$E$858</f>
        <v>0.83927588220572291</v>
      </c>
      <c r="O78" s="103">
        <f t="shared" si="0"/>
        <v>42930.195110369568</v>
      </c>
      <c r="P78" s="103"/>
      <c r="Q78" s="105">
        <f t="shared" si="1"/>
        <v>1.519965886088841E-3</v>
      </c>
      <c r="S78" s="106">
        <f>'WP IS ADJ 5.3'!$K$19*'WP IS ADJ 5'!Q78</f>
        <v>43787.957609316269</v>
      </c>
      <c r="U78" s="106">
        <f t="shared" si="2"/>
        <v>857.76249894670036</v>
      </c>
    </row>
    <row r="79" spans="1:21" x14ac:dyDescent="0.25">
      <c r="A79" s="15">
        <f t="shared" si="3"/>
        <v>64</v>
      </c>
      <c r="C79" s="15" t="s">
        <v>354</v>
      </c>
      <c r="E79" s="82">
        <v>545346</v>
      </c>
      <c r="G79" s="86" t="s">
        <v>118</v>
      </c>
      <c r="H79" s="86"/>
      <c r="I79" s="86"/>
      <c r="K79" s="100">
        <f>VLOOKUP(E79,[1]Sheet2!$C$1:$D$65536,2,FALSE)</f>
        <v>26405.880000000012</v>
      </c>
      <c r="M79" s="177">
        <f>'[2]WP - Expenses'!$E$858</f>
        <v>0.83927588220572291</v>
      </c>
      <c r="O79" s="103">
        <f t="shared" si="0"/>
        <v>22161.818232418464</v>
      </c>
      <c r="P79" s="103"/>
      <c r="Q79" s="105">
        <f t="shared" si="1"/>
        <v>7.8465070098973936E-4</v>
      </c>
      <c r="S79" s="106">
        <f>'WP IS ADJ 5.3'!$K$19*'WP IS ADJ 5'!Q79</f>
        <v>22604.620240174772</v>
      </c>
      <c r="U79" s="106">
        <f t="shared" si="2"/>
        <v>442.80200775630874</v>
      </c>
    </row>
    <row r="80" spans="1:21" x14ac:dyDescent="0.25">
      <c r="A80" s="15">
        <f t="shared" si="3"/>
        <v>65</v>
      </c>
      <c r="C80" s="15" t="s">
        <v>355</v>
      </c>
      <c r="E80" s="82">
        <v>546204</v>
      </c>
      <c r="G80" s="86" t="s">
        <v>119</v>
      </c>
      <c r="H80" s="86"/>
      <c r="I80" s="86"/>
      <c r="K80" s="100">
        <f>VLOOKUP(E80,[1]Sheet2!$C$1:$D$65536,2,FALSE)</f>
        <v>51671.72</v>
      </c>
      <c r="M80" s="177">
        <f>'[2]WP - Expenses'!$E$858</f>
        <v>0.83927588220572291</v>
      </c>
      <c r="O80" s="103">
        <f t="shared" si="0"/>
        <v>43366.828388087095</v>
      </c>
      <c r="P80" s="103"/>
      <c r="Q80" s="105">
        <f t="shared" si="1"/>
        <v>1.5354251143815511E-3</v>
      </c>
      <c r="S80" s="106">
        <f>'WP IS ADJ 5.3'!$K$19*'WP IS ADJ 5'!Q80</f>
        <v>44233.314994866407</v>
      </c>
      <c r="U80" s="106">
        <f t="shared" si="2"/>
        <v>866.48660677931184</v>
      </c>
    </row>
    <row r="81" spans="1:21" x14ac:dyDescent="0.25">
      <c r="A81" s="15">
        <f t="shared" si="3"/>
        <v>66</v>
      </c>
      <c r="C81" s="15" t="s">
        <v>355</v>
      </c>
      <c r="E81" s="82">
        <v>546205</v>
      </c>
      <c r="G81" s="86" t="s">
        <v>120</v>
      </c>
      <c r="H81" s="86"/>
      <c r="I81" s="86"/>
      <c r="K81" s="100">
        <f>VLOOKUP(E81,[1]Sheet2!$C$1:$D$65536,2,FALSE)</f>
        <v>37079.839999999997</v>
      </c>
      <c r="M81" s="177">
        <f>'[2]WP - Expenses'!$E$858</f>
        <v>0.83927588220572291</v>
      </c>
      <c r="O81" s="103">
        <f t="shared" si="0"/>
        <v>31120.215428047049</v>
      </c>
      <c r="P81" s="103"/>
      <c r="Q81" s="105">
        <f t="shared" si="1"/>
        <v>1.1018274130075332E-3</v>
      </c>
      <c r="S81" s="106">
        <f>'WP IS ADJ 5.3'!$K$19*'WP IS ADJ 5'!Q81</f>
        <v>31742.009801091335</v>
      </c>
      <c r="U81" s="106">
        <f t="shared" si="2"/>
        <v>621.79437304428575</v>
      </c>
    </row>
    <row r="82" spans="1:21" x14ac:dyDescent="0.25">
      <c r="A82" s="15">
        <f t="shared" si="3"/>
        <v>67</v>
      </c>
      <c r="C82" s="15" t="s">
        <v>355</v>
      </c>
      <c r="E82" s="82">
        <v>546207</v>
      </c>
      <c r="G82" s="86" t="s">
        <v>121</v>
      </c>
      <c r="H82" s="86"/>
      <c r="I82" s="86"/>
      <c r="K82" s="100">
        <f>VLOOKUP(E82,[1]Sheet2!$C$1:$D$65536,2,FALSE)</f>
        <v>793219.85000000137</v>
      </c>
      <c r="M82" s="177">
        <f>'[2]WP - Expenses'!$E$858</f>
        <v>0.83927588220572291</v>
      </c>
      <c r="O82" s="103">
        <f t="shared" ref="O82:O148" si="4">+K82*M82</f>
        <v>665730.28939184232</v>
      </c>
      <c r="P82" s="103"/>
      <c r="Q82" s="105">
        <f t="shared" ref="Q82:Q130" si="5">+O82/$O$318</f>
        <v>2.3570527145525037E-2</v>
      </c>
      <c r="S82" s="106">
        <f>'WP IS ADJ 5.3'!$K$19*'WP IS ADJ 5'!Q82</f>
        <v>679031.84730894864</v>
      </c>
      <c r="U82" s="106">
        <f t="shared" ref="U82:U148" si="6">+S82-O82</f>
        <v>13301.557917106315</v>
      </c>
    </row>
    <row r="83" spans="1:21" x14ac:dyDescent="0.25">
      <c r="A83" s="15">
        <f t="shared" ref="A83:A149" si="7">+A82+1</f>
        <v>68</v>
      </c>
      <c r="C83" s="15" t="s">
        <v>356</v>
      </c>
      <c r="E83" s="82">
        <v>548123</v>
      </c>
      <c r="G83" s="86" t="s">
        <v>122</v>
      </c>
      <c r="H83" s="86"/>
      <c r="I83" s="86"/>
      <c r="K83" s="100">
        <f>VLOOKUP(E83,[1]Sheet2!$C$1:$D$65536,2,FALSE)</f>
        <v>1902888.4399999948</v>
      </c>
      <c r="M83" s="178">
        <f>'[2]WP - Expenses'!$E$858</f>
        <v>0.83927588220572291</v>
      </c>
      <c r="O83" s="103">
        <f t="shared" si="4"/>
        <v>1597048.3742200674</v>
      </c>
      <c r="P83" s="103"/>
      <c r="Q83" s="105">
        <f t="shared" si="5"/>
        <v>5.6544328321997475E-2</v>
      </c>
      <c r="S83" s="106">
        <f>'WP IS ADJ 5.3'!$K$19*'WP IS ADJ 5'!Q83</f>
        <v>1628958.0406189249</v>
      </c>
      <c r="U83" s="106">
        <f t="shared" si="6"/>
        <v>31909.666398857487</v>
      </c>
    </row>
    <row r="84" spans="1:21" x14ac:dyDescent="0.25">
      <c r="A84" s="15">
        <f t="shared" si="7"/>
        <v>69</v>
      </c>
      <c r="C84" s="15" t="s">
        <v>356</v>
      </c>
      <c r="E84" s="82">
        <v>548124</v>
      </c>
      <c r="G84" s="86" t="s">
        <v>123</v>
      </c>
      <c r="H84" s="86"/>
      <c r="I84" s="86"/>
      <c r="K84" s="100">
        <f>VLOOKUP(E84,[1]Sheet2!$C$1:$D$65536,2,FALSE)</f>
        <v>13911.069999999992</v>
      </c>
      <c r="M84" s="177">
        <f>'[2]WP - Expenses'!$E$858</f>
        <v>0.83927588220572291</v>
      </c>
      <c r="O84" s="103">
        <f t="shared" si="4"/>
        <v>11675.22554667556</v>
      </c>
      <c r="P84" s="103"/>
      <c r="Q84" s="105">
        <f t="shared" si="5"/>
        <v>4.1336743282243662E-4</v>
      </c>
      <c r="S84" s="106">
        <f>'WP IS ADJ 5.3'!$K$19*'WP IS ADJ 5'!Q84</f>
        <v>11908.50123095643</v>
      </c>
      <c r="U84" s="106">
        <f t="shared" si="6"/>
        <v>233.27568428087034</v>
      </c>
    </row>
    <row r="85" spans="1:21" x14ac:dyDescent="0.25">
      <c r="A85" s="15">
        <f t="shared" si="7"/>
        <v>70</v>
      </c>
      <c r="C85" s="15" t="s">
        <v>356</v>
      </c>
      <c r="E85" s="82">
        <v>548125</v>
      </c>
      <c r="G85" s="86" t="s">
        <v>124</v>
      </c>
      <c r="H85" s="86"/>
      <c r="I85" s="86"/>
      <c r="K85" s="100">
        <f>VLOOKUP(E85,[1]Sheet2!$C$1:$D$65536,2,FALSE)</f>
        <v>38732.179999999978</v>
      </c>
      <c r="M85" s="177">
        <f>'[2]WP - Expenses'!$E$858</f>
        <v>0.83927588220572291</v>
      </c>
      <c r="O85" s="103">
        <f t="shared" si="4"/>
        <v>32506.98453925084</v>
      </c>
      <c r="P85" s="103"/>
      <c r="Q85" s="105">
        <f t="shared" si="5"/>
        <v>1.1509266946551576E-3</v>
      </c>
      <c r="S85" s="106">
        <f>'WP IS ADJ 5.3'!$K$19*'WP IS ADJ 5'!Q85</f>
        <v>33156.487114767304</v>
      </c>
      <c r="U85" s="106">
        <f t="shared" si="6"/>
        <v>649.50257551646428</v>
      </c>
    </row>
    <row r="86" spans="1:21" x14ac:dyDescent="0.25">
      <c r="A86" s="15">
        <f t="shared" si="7"/>
        <v>71</v>
      </c>
      <c r="C86" s="15" t="s">
        <v>356</v>
      </c>
      <c r="E86" s="82">
        <v>548126</v>
      </c>
      <c r="G86" s="86" t="s">
        <v>125</v>
      </c>
      <c r="H86" s="86"/>
      <c r="I86" s="86"/>
      <c r="K86" s="100">
        <f>VLOOKUP(E86,[1]Sheet2!$C$1:$D$65536,2,FALSE)</f>
        <v>43305.26999999999</v>
      </c>
      <c r="M86" s="177">
        <f>'[2]WP - Expenses'!$E$858</f>
        <v>0.83927588220572291</v>
      </c>
      <c r="O86" s="103">
        <f t="shared" si="4"/>
        <v>36345.068683407015</v>
      </c>
      <c r="P86" s="103"/>
      <c r="Q86" s="105">
        <f t="shared" si="5"/>
        <v>1.2868160599854995E-3</v>
      </c>
      <c r="S86" s="106">
        <f>'WP IS ADJ 5.3'!$K$19*'WP IS ADJ 5'!Q86</f>
        <v>37071.25771791103</v>
      </c>
      <c r="U86" s="106">
        <f t="shared" si="6"/>
        <v>726.18903450401558</v>
      </c>
    </row>
    <row r="87" spans="1:21" x14ac:dyDescent="0.25">
      <c r="A87" s="15">
        <f t="shared" si="7"/>
        <v>72</v>
      </c>
      <c r="C87" s="15" t="s">
        <v>356</v>
      </c>
      <c r="E87" s="82">
        <v>548219</v>
      </c>
      <c r="G87" s="86" t="s">
        <v>126</v>
      </c>
      <c r="H87" s="86"/>
      <c r="I87" s="86"/>
      <c r="K87" s="100">
        <f>VLOOKUP(E87,[1]Sheet2!$C$1:$D$65536,2,FALSE)</f>
        <v>385215.11000000004</v>
      </c>
      <c r="M87" s="177">
        <f>'[2]WP - Expenses'!$E$858</f>
        <v>0.83927588220572291</v>
      </c>
      <c r="O87" s="103">
        <f t="shared" si="4"/>
        <v>323301.75128422462</v>
      </c>
      <c r="P87" s="103"/>
      <c r="Q87" s="105">
        <f t="shared" si="5"/>
        <v>1.1446666655053324E-2</v>
      </c>
      <c r="S87" s="106">
        <f>'WP IS ADJ 5.3'!$K$19*'WP IS ADJ 5'!Q87</f>
        <v>329761.4498106917</v>
      </c>
      <c r="U87" s="106">
        <f t="shared" si="6"/>
        <v>6459.6985264670802</v>
      </c>
    </row>
    <row r="88" spans="1:21" x14ac:dyDescent="0.25">
      <c r="A88" s="15">
        <f t="shared" si="7"/>
        <v>73</v>
      </c>
      <c r="C88" s="15" t="s">
        <v>357</v>
      </c>
      <c r="E88" s="82">
        <v>549025</v>
      </c>
      <c r="G88" s="86" t="s">
        <v>127</v>
      </c>
      <c r="H88" s="86"/>
      <c r="I88" s="86"/>
      <c r="K88" s="100">
        <f>VLOOKUP(E88,[1]Sheet2!$C$1:$D$65536,2,FALSE)</f>
        <v>7018.0099999999993</v>
      </c>
      <c r="M88" s="177">
        <f>'[2]WP - Expenses'!$E$858</f>
        <v>0.83927588220572291</v>
      </c>
      <c r="O88" s="103">
        <f t="shared" si="4"/>
        <v>5890.046534078585</v>
      </c>
      <c r="P88" s="103"/>
      <c r="Q88" s="105">
        <f t="shared" si="5"/>
        <v>2.0854016098130408E-4</v>
      </c>
      <c r="S88" s="106">
        <f>'WP IS ADJ 5.3'!$K$19*'WP IS ADJ 5'!Q88</f>
        <v>6007.7320237670119</v>
      </c>
      <c r="U88" s="106">
        <f t="shared" si="6"/>
        <v>117.68548968842697</v>
      </c>
    </row>
    <row r="89" spans="1:21" x14ac:dyDescent="0.25">
      <c r="A89" s="15">
        <f t="shared" si="7"/>
        <v>74</v>
      </c>
      <c r="C89" s="15" t="s">
        <v>357</v>
      </c>
      <c r="E89" s="82">
        <v>549120</v>
      </c>
      <c r="G89" s="86" t="s">
        <v>128</v>
      </c>
      <c r="H89" s="86"/>
      <c r="I89" s="86"/>
      <c r="K89" s="100">
        <f>VLOOKUP(E89,[1]Sheet2!$C$1:$D$65536,2,FALSE)</f>
        <v>178635.04000000024</v>
      </c>
      <c r="M89" s="177">
        <f>'[2]WP - Expenses'!$E$858</f>
        <v>0.83927588220572291</v>
      </c>
      <c r="O89" s="103">
        <f t="shared" si="4"/>
        <v>149924.0807888548</v>
      </c>
      <c r="P89" s="103"/>
      <c r="Q89" s="105">
        <f t="shared" si="5"/>
        <v>5.3081400565832401E-3</v>
      </c>
      <c r="S89" s="106">
        <f>'WP IS ADJ 5.3'!$K$19*'WP IS ADJ 5'!Q89</f>
        <v>152919.62399239992</v>
      </c>
      <c r="U89" s="106">
        <f t="shared" si="6"/>
        <v>2995.5432035451231</v>
      </c>
    </row>
    <row r="90" spans="1:21" x14ac:dyDescent="0.25">
      <c r="A90" s="15">
        <f t="shared" si="7"/>
        <v>75</v>
      </c>
      <c r="C90" s="15" t="s">
        <v>357</v>
      </c>
      <c r="E90" s="82">
        <v>549222</v>
      </c>
      <c r="G90" s="86" t="s">
        <v>129</v>
      </c>
      <c r="H90" s="86"/>
      <c r="I90" s="86"/>
      <c r="K90" s="100">
        <f>VLOOKUP(E90,[1]Sheet2!$C$1:$D$65536,2,FALSE)</f>
        <v>22448.440000000002</v>
      </c>
      <c r="M90" s="177">
        <f>'[2]WP - Expenses'!$E$858</f>
        <v>0.83927588220572291</v>
      </c>
      <c r="O90" s="103">
        <f t="shared" si="4"/>
        <v>18840.434285142241</v>
      </c>
      <c r="P90" s="103"/>
      <c r="Q90" s="105">
        <f t="shared" si="5"/>
        <v>6.6705537486825282E-4</v>
      </c>
      <c r="S90" s="106">
        <f>'WP IS ADJ 5.3'!$K$19*'WP IS ADJ 5'!Q90</f>
        <v>19216.87371086852</v>
      </c>
      <c r="U90" s="106">
        <f t="shared" si="6"/>
        <v>376.4394257262793</v>
      </c>
    </row>
    <row r="91" spans="1:21" x14ac:dyDescent="0.25">
      <c r="A91" s="15">
        <f t="shared" si="7"/>
        <v>76</v>
      </c>
      <c r="C91" s="15" t="s">
        <v>358</v>
      </c>
      <c r="E91" s="82">
        <v>551201</v>
      </c>
      <c r="G91" s="86" t="s">
        <v>130</v>
      </c>
      <c r="H91" s="86"/>
      <c r="I91" s="86"/>
      <c r="K91" s="100">
        <f>VLOOKUP(E91,[1]Sheet2!$C$1:$D$65536,2,FALSE)</f>
        <v>1034085.4900000005</v>
      </c>
      <c r="M91" s="177">
        <f>'[2]WP - Expenses'!$E$858</f>
        <v>0.83927588220572291</v>
      </c>
      <c r="O91" s="103">
        <f t="shared" si="4"/>
        <v>867883.01189588767</v>
      </c>
      <c r="P91" s="103"/>
      <c r="Q91" s="105">
        <f t="shared" si="5"/>
        <v>3.0727849426408743E-2</v>
      </c>
      <c r="S91" s="106">
        <f>'WP IS ADJ 5.3'!$K$19*'WP IS ADJ 5'!Q91</f>
        <v>885223.66220421542</v>
      </c>
      <c r="U91" s="106">
        <f t="shared" si="6"/>
        <v>17340.650308327749</v>
      </c>
    </row>
    <row r="92" spans="1:21" x14ac:dyDescent="0.25">
      <c r="A92" s="15">
        <f t="shared" si="7"/>
        <v>77</v>
      </c>
      <c r="C92" s="15" t="s">
        <v>358</v>
      </c>
      <c r="E92" s="82">
        <v>551225</v>
      </c>
      <c r="G92" s="86" t="s">
        <v>131</v>
      </c>
      <c r="H92" s="86"/>
      <c r="I92" s="86"/>
      <c r="K92" s="100">
        <f>VLOOKUP(E92,[1]Sheet2!$C$1:$D$65536,2,FALSE)</f>
        <v>2395.09</v>
      </c>
      <c r="M92" s="177">
        <f>'[2]WP - Expenses'!$E$858</f>
        <v>0.83927588220572291</v>
      </c>
      <c r="O92" s="103">
        <f t="shared" si="4"/>
        <v>2010.1412727121051</v>
      </c>
      <c r="P92" s="103"/>
      <c r="Q92" s="105">
        <f t="shared" si="5"/>
        <v>7.1170097244761937E-5</v>
      </c>
      <c r="S92" s="106">
        <f>'WP IS ADJ 5.3'!$K$19*'WP IS ADJ 5'!Q92</f>
        <v>2050.3047007348432</v>
      </c>
      <c r="U92" s="106">
        <f t="shared" si="6"/>
        <v>40.163428022738117</v>
      </c>
    </row>
    <row r="93" spans="1:21" x14ac:dyDescent="0.25">
      <c r="A93" s="15">
        <f t="shared" si="7"/>
        <v>78</v>
      </c>
      <c r="C93" s="15" t="s">
        <v>359</v>
      </c>
      <c r="E93" s="82">
        <v>552121</v>
      </c>
      <c r="G93" s="86" t="s">
        <v>132</v>
      </c>
      <c r="H93" s="86"/>
      <c r="I93" s="86"/>
      <c r="K93" s="100">
        <f>VLOOKUP(E93,[1]Sheet2!$C$1:$D$65536,2,FALSE)</f>
        <v>43002.430000000008</v>
      </c>
      <c r="M93" s="177">
        <f>'[2]WP - Expenses'!$E$858</f>
        <v>0.83927588220572291</v>
      </c>
      <c r="O93" s="103">
        <f t="shared" si="4"/>
        <v>36090.90237523985</v>
      </c>
      <c r="P93" s="103"/>
      <c r="Q93" s="105">
        <f t="shared" si="5"/>
        <v>1.2778171696516908E-3</v>
      </c>
      <c r="S93" s="106">
        <f>'WP IS ADJ 5.3'!$K$19*'WP IS ADJ 5'!Q93</f>
        <v>36812.013065071063</v>
      </c>
      <c r="U93" s="106">
        <f t="shared" si="6"/>
        <v>721.11068983121368</v>
      </c>
    </row>
    <row r="94" spans="1:21" x14ac:dyDescent="0.25">
      <c r="A94" s="15">
        <f t="shared" si="7"/>
        <v>79</v>
      </c>
      <c r="C94" s="15" t="s">
        <v>359</v>
      </c>
      <c r="E94" s="82">
        <v>552135</v>
      </c>
      <c r="G94" s="86" t="s">
        <v>133</v>
      </c>
      <c r="H94" s="86"/>
      <c r="I94" s="86"/>
      <c r="K94" s="100">
        <f>VLOOKUP(E94,[1]Sheet2!$C$1:$D$65536,2,FALSE)</f>
        <v>40859.78</v>
      </c>
      <c r="M94" s="177">
        <f>'[2]WP - Expenses'!$E$858</f>
        <v>0.83927588220572291</v>
      </c>
      <c r="O94" s="103">
        <f t="shared" si="4"/>
        <v>34292.627906231755</v>
      </c>
      <c r="P94" s="103"/>
      <c r="Q94" s="105">
        <f t="shared" si="5"/>
        <v>1.2141483267850389E-3</v>
      </c>
      <c r="S94" s="106">
        <f>'WP IS ADJ 5.3'!$K$19*'WP IS ADJ 5'!Q94</f>
        <v>34977.808351665917</v>
      </c>
      <c r="U94" s="106">
        <f t="shared" si="6"/>
        <v>685.18044543416181</v>
      </c>
    </row>
    <row r="95" spans="1:21" x14ac:dyDescent="0.25">
      <c r="A95" s="15">
        <f t="shared" si="7"/>
        <v>80</v>
      </c>
      <c r="C95" s="15" t="s">
        <v>359</v>
      </c>
      <c r="E95" s="82">
        <v>552136</v>
      </c>
      <c r="G95" s="86" t="s">
        <v>134</v>
      </c>
      <c r="H95" s="86"/>
      <c r="I95" s="86"/>
      <c r="K95" s="100">
        <f>VLOOKUP(E95,[1]Sheet2!$C$1:$D$65536,2,FALSE)</f>
        <v>12726.579999999998</v>
      </c>
      <c r="M95" s="177">
        <f>'[2]WP - Expenses'!$E$858</f>
        <v>0.83927588220572291</v>
      </c>
      <c r="O95" s="103">
        <f t="shared" si="4"/>
        <v>10681.111656961708</v>
      </c>
      <c r="P95" s="103"/>
      <c r="Q95" s="105">
        <f t="shared" si="5"/>
        <v>3.7817031351358076E-4</v>
      </c>
      <c r="S95" s="106">
        <f>'WP IS ADJ 5.3'!$K$19*'WP IS ADJ 5'!Q95</f>
        <v>10894.524547419109</v>
      </c>
      <c r="U95" s="106">
        <f t="shared" si="6"/>
        <v>213.41289045740086</v>
      </c>
    </row>
    <row r="96" spans="1:21" x14ac:dyDescent="0.25">
      <c r="A96" s="15">
        <f t="shared" si="7"/>
        <v>81</v>
      </c>
      <c r="C96" s="15" t="s">
        <v>359</v>
      </c>
      <c r="E96" s="82">
        <v>552137</v>
      </c>
      <c r="G96" s="86" t="s">
        <v>135</v>
      </c>
      <c r="H96" s="86"/>
      <c r="I96" s="86"/>
      <c r="K96" s="100">
        <f>VLOOKUP(E96,[1]Sheet2!$C$1:$D$65536,2,FALSE)</f>
        <v>13527.390000000001</v>
      </c>
      <c r="M96" s="178">
        <f>'[2]WP - Expenses'!$E$858</f>
        <v>0.83927588220572291</v>
      </c>
      <c r="O96" s="103">
        <f t="shared" si="4"/>
        <v>11353.212176190875</v>
      </c>
      <c r="P96" s="103"/>
      <c r="Q96" s="105">
        <f t="shared" si="5"/>
        <v>4.0196638195968423E-4</v>
      </c>
      <c r="S96" s="106">
        <f>'WP IS ADJ 5.3'!$K$19*'WP IS ADJ 5'!Q96</f>
        <v>11580.053904309862</v>
      </c>
      <c r="U96" s="106">
        <f t="shared" si="6"/>
        <v>226.84172811898679</v>
      </c>
    </row>
    <row r="97" spans="1:21" x14ac:dyDescent="0.25">
      <c r="A97" s="15">
        <f t="shared" si="7"/>
        <v>82</v>
      </c>
      <c r="C97" s="15" t="s">
        <v>360</v>
      </c>
      <c r="E97" s="82">
        <v>553157</v>
      </c>
      <c r="G97" s="86" t="s">
        <v>136</v>
      </c>
      <c r="H97" s="86"/>
      <c r="I97" s="86"/>
      <c r="K97" s="100">
        <f>VLOOKUP(E97,[1]Sheet2!$C$1:$D$65536,2,FALSE)</f>
        <v>2751.47</v>
      </c>
      <c r="M97" s="178">
        <f>'[2]WP - Expenses'!$E$858</f>
        <v>0.83927588220572291</v>
      </c>
      <c r="O97" s="103">
        <f t="shared" si="4"/>
        <v>2309.2424116125803</v>
      </c>
      <c r="P97" s="103"/>
      <c r="Q97" s="105">
        <f t="shared" si="5"/>
        <v>8.1759928631510746E-5</v>
      </c>
      <c r="S97" s="106">
        <f>'WP IS ADJ 5.3'!$K$19*'WP IS ADJ 5'!Q97</f>
        <v>2355.3820002300113</v>
      </c>
      <c r="U97" s="106">
        <f t="shared" si="6"/>
        <v>46.139588617430945</v>
      </c>
    </row>
    <row r="98" spans="1:21" x14ac:dyDescent="0.25">
      <c r="A98" s="15">
        <f t="shared" si="7"/>
        <v>83</v>
      </c>
      <c r="C98" s="15" t="s">
        <v>360</v>
      </c>
      <c r="E98" s="82">
        <v>553160</v>
      </c>
      <c r="G98" s="86" t="s">
        <v>137</v>
      </c>
      <c r="H98" s="86"/>
      <c r="I98" s="86"/>
      <c r="K98" s="100">
        <f>VLOOKUP(E98,[1]Sheet2!$C$1:$D$65536,2,FALSE)</f>
        <v>198905.60000000003</v>
      </c>
      <c r="M98" s="178">
        <f>'[2]WP - Expenses'!$E$858</f>
        <v>0.83927588220572291</v>
      </c>
      <c r="O98" s="103">
        <f t="shared" si="4"/>
        <v>166936.67291565868</v>
      </c>
      <c r="P98" s="103"/>
      <c r="Q98" s="105">
        <f t="shared" si="5"/>
        <v>5.9104797291658021E-3</v>
      </c>
      <c r="S98" s="106">
        <f>'WP IS ADJ 5.3'!$K$19*'WP IS ADJ 5'!Q98</f>
        <v>170272.13452625347</v>
      </c>
      <c r="U98" s="106">
        <f t="shared" si="6"/>
        <v>3335.4616105947935</v>
      </c>
    </row>
    <row r="99" spans="1:21" x14ac:dyDescent="0.25">
      <c r="A99" s="15">
        <f t="shared" si="7"/>
        <v>84</v>
      </c>
      <c r="C99" s="15" t="s">
        <v>360</v>
      </c>
      <c r="E99" s="82">
        <v>553161</v>
      </c>
      <c r="G99" s="86" t="s">
        <v>138</v>
      </c>
      <c r="H99" s="86"/>
      <c r="I99" s="86"/>
      <c r="K99" s="100">
        <f>VLOOKUP(E99,[1]Sheet2!$C$1:$D$65536,2,FALSE)</f>
        <v>48602.090000000004</v>
      </c>
      <c r="M99" s="178">
        <f>'[2]WP - Expenses'!$E$858</f>
        <v>0.83927588220572291</v>
      </c>
      <c r="O99" s="103">
        <f t="shared" si="4"/>
        <v>40790.561961791944</v>
      </c>
      <c r="P99" s="103"/>
      <c r="Q99" s="105">
        <f t="shared" si="5"/>
        <v>1.4442110616296969E-3</v>
      </c>
      <c r="S99" s="106">
        <f>'WP IS ADJ 5.3'!$K$19*'WP IS ADJ 5'!Q99</f>
        <v>41605.5737331532</v>
      </c>
      <c r="U99" s="106">
        <f t="shared" si="6"/>
        <v>815.01177136125625</v>
      </c>
    </row>
    <row r="100" spans="1:21" x14ac:dyDescent="0.25">
      <c r="A100" s="15">
        <f t="shared" si="7"/>
        <v>85</v>
      </c>
      <c r="C100" s="15" t="s">
        <v>360</v>
      </c>
      <c r="E100" s="82">
        <v>553162</v>
      </c>
      <c r="G100" s="86" t="s">
        <v>139</v>
      </c>
      <c r="H100" s="86"/>
      <c r="I100" s="86"/>
      <c r="K100" s="100">
        <f>VLOOKUP(E100,[1]Sheet2!$C$1:$D$65536,2,FALSE)</f>
        <v>19127.850000000002</v>
      </c>
      <c r="M100" s="178">
        <f>'[2]WP - Expenses'!$E$858</f>
        <v>0.83927588220572291</v>
      </c>
      <c r="O100" s="103">
        <f t="shared" si="4"/>
        <v>16053.543183448739</v>
      </c>
      <c r="P100" s="103"/>
      <c r="Q100" s="105">
        <f t="shared" si="5"/>
        <v>5.6838404593698752E-4</v>
      </c>
      <c r="S100" s="106">
        <f>'WP IS ADJ 5.3'!$K$19*'WP IS ADJ 5'!Q100</f>
        <v>16374.29940835249</v>
      </c>
      <c r="U100" s="106">
        <f t="shared" si="6"/>
        <v>320.75622490375099</v>
      </c>
    </row>
    <row r="101" spans="1:21" x14ac:dyDescent="0.25">
      <c r="A101" s="15">
        <f t="shared" si="7"/>
        <v>86</v>
      </c>
      <c r="C101" s="15" t="s">
        <v>360</v>
      </c>
      <c r="E101" s="82">
        <v>553163</v>
      </c>
      <c r="G101" s="86" t="s">
        <v>140</v>
      </c>
      <c r="H101" s="86"/>
      <c r="I101" s="86"/>
      <c r="K101" s="100">
        <f>VLOOKUP(E101,[1]Sheet2!$C$1:$D$65536,2,FALSE)</f>
        <v>105652.04999999999</v>
      </c>
      <c r="M101" s="178">
        <f>'[2]WP - Expenses'!$E$858</f>
        <v>0.83927588220572291</v>
      </c>
      <c r="O101" s="103">
        <f t="shared" si="4"/>
        <v>88671.217470593139</v>
      </c>
      <c r="P101" s="103"/>
      <c r="Q101" s="105">
        <f t="shared" si="5"/>
        <v>3.1394505728838786E-3</v>
      </c>
      <c r="S101" s="106">
        <f>'WP IS ADJ 5.3'!$K$19*'WP IS ADJ 5'!Q101</f>
        <v>90442.903923139689</v>
      </c>
      <c r="U101" s="106">
        <f t="shared" si="6"/>
        <v>1771.6864525465498</v>
      </c>
    </row>
    <row r="102" spans="1:21" x14ac:dyDescent="0.25">
      <c r="A102" s="15">
        <f t="shared" si="7"/>
        <v>87</v>
      </c>
      <c r="C102" s="15" t="s">
        <v>360</v>
      </c>
      <c r="E102" s="82">
        <v>553164</v>
      </c>
      <c r="G102" s="86" t="s">
        <v>141</v>
      </c>
      <c r="H102" s="86"/>
      <c r="I102" s="86"/>
      <c r="K102" s="100">
        <f>VLOOKUP(E102,[1]Sheet2!$C$1:$D$65536,2,FALSE)</f>
        <v>15605.789999999997</v>
      </c>
      <c r="M102" s="178">
        <f>'[2]WP - Expenses'!$E$858</f>
        <v>0.83927588220572291</v>
      </c>
      <c r="O102" s="103">
        <f t="shared" si="4"/>
        <v>13097.563169767247</v>
      </c>
      <c r="P102" s="103"/>
      <c r="Q102" s="105">
        <f t="shared" si="5"/>
        <v>4.6372603613281047E-4</v>
      </c>
      <c r="S102" s="106">
        <f>'WP IS ADJ 5.3'!$K$19*'WP IS ADJ 5'!Q102</f>
        <v>13359.257729638886</v>
      </c>
      <c r="U102" s="106">
        <f t="shared" si="6"/>
        <v>261.69455987163929</v>
      </c>
    </row>
    <row r="103" spans="1:21" x14ac:dyDescent="0.25">
      <c r="A103" s="15">
        <f t="shared" si="7"/>
        <v>88</v>
      </c>
      <c r="C103" s="15" t="s">
        <v>360</v>
      </c>
      <c r="E103" s="82">
        <v>553165</v>
      </c>
      <c r="G103" s="86" t="s">
        <v>142</v>
      </c>
      <c r="H103" s="86"/>
      <c r="I103" s="86"/>
      <c r="K103" s="100">
        <f>VLOOKUP(E103,[1]Sheet2!$C$1:$D$65536,2,FALSE)</f>
        <v>67323.690000000061</v>
      </c>
      <c r="M103" s="178">
        <f>'[2]WP - Expenses'!$E$858</f>
        <v>0.83927588220572291</v>
      </c>
      <c r="O103" s="103">
        <f t="shared" si="4"/>
        <v>56503.149318094656</v>
      </c>
      <c r="P103" s="103"/>
      <c r="Q103" s="105">
        <f t="shared" si="5"/>
        <v>2.0005233891737723E-3</v>
      </c>
      <c r="S103" s="106">
        <f>'WP IS ADJ 5.3'!$K$19*'WP IS ADJ 5'!Q103</f>
        <v>57632.104880324106</v>
      </c>
      <c r="U103" s="106">
        <f t="shared" si="6"/>
        <v>1128.9555622294502</v>
      </c>
    </row>
    <row r="104" spans="1:21" x14ac:dyDescent="0.25">
      <c r="A104" s="15">
        <f t="shared" si="7"/>
        <v>89</v>
      </c>
      <c r="C104" s="15" t="s">
        <v>360</v>
      </c>
      <c r="E104" s="82">
        <v>553166</v>
      </c>
      <c r="G104" s="86" t="s">
        <v>143</v>
      </c>
      <c r="H104" s="86"/>
      <c r="I104" s="86"/>
      <c r="K104" s="100">
        <f>VLOOKUP(E104,[1]Sheet2!$C$1:$D$65536,2,FALSE)</f>
        <v>47419.739999999983</v>
      </c>
      <c r="M104" s="178">
        <f>'[2]WP - Expenses'!$E$858</f>
        <v>0.83927588220572291</v>
      </c>
      <c r="O104" s="103">
        <f t="shared" si="4"/>
        <v>39798.244122465992</v>
      </c>
      <c r="P104" s="103"/>
      <c r="Q104" s="105">
        <f t="shared" si="5"/>
        <v>1.4090775324189595E-3</v>
      </c>
      <c r="S104" s="106">
        <f>'WP IS ADJ 5.3'!$K$19*'WP IS ADJ 5'!Q104</f>
        <v>40593.428985810147</v>
      </c>
      <c r="U104" s="106">
        <f t="shared" si="6"/>
        <v>795.18486334415502</v>
      </c>
    </row>
    <row r="105" spans="1:21" x14ac:dyDescent="0.25">
      <c r="A105" s="15">
        <f t="shared" si="7"/>
        <v>90</v>
      </c>
      <c r="C105" s="15" t="s">
        <v>360</v>
      </c>
      <c r="E105" s="82">
        <v>553167</v>
      </c>
      <c r="G105" s="86" t="s">
        <v>144</v>
      </c>
      <c r="H105" s="86"/>
      <c r="I105" s="86"/>
      <c r="K105" s="100">
        <f>VLOOKUP(E105,[1]Sheet2!$C$1:$D$65536,2,FALSE)</f>
        <v>6275.1500000000015</v>
      </c>
      <c r="M105" s="178">
        <f>'[2]WP - Expenses'!$E$858</f>
        <v>0.83927588220572291</v>
      </c>
      <c r="O105" s="103">
        <f t="shared" si="4"/>
        <v>5266.5820522232434</v>
      </c>
      <c r="P105" s="103"/>
      <c r="Q105" s="105">
        <f t="shared" si="5"/>
        <v>1.8646607673426381E-4</v>
      </c>
      <c r="S105" s="106">
        <f>'WP IS ADJ 5.3'!$K$19*'WP IS ADJ 5'!Q105</f>
        <v>5371.8104717635879</v>
      </c>
      <c r="U105" s="106">
        <f t="shared" si="6"/>
        <v>105.22841954034448</v>
      </c>
    </row>
    <row r="106" spans="1:21" x14ac:dyDescent="0.25">
      <c r="A106" s="15">
        <f t="shared" si="7"/>
        <v>91</v>
      </c>
      <c r="C106" s="15" t="s">
        <v>360</v>
      </c>
      <c r="E106" s="82">
        <v>553170</v>
      </c>
      <c r="G106" s="86" t="s">
        <v>145</v>
      </c>
      <c r="H106" s="86"/>
      <c r="I106" s="86"/>
      <c r="K106" s="100">
        <f>VLOOKUP(E106,[1]Sheet2!$C$1:$D$65536,2,FALSE)</f>
        <v>10537.36</v>
      </c>
      <c r="M106" s="178">
        <f>'[2]WP - Expenses'!$E$858</f>
        <v>0.83927588220572291</v>
      </c>
      <c r="O106" s="103">
        <f t="shared" si="4"/>
        <v>8843.752110119296</v>
      </c>
      <c r="P106" s="103"/>
      <c r="Q106" s="105">
        <f t="shared" si="5"/>
        <v>3.1311764313786308E-4</v>
      </c>
      <c r="S106" s="106">
        <f>'WP IS ADJ 5.3'!$K$19*'WP IS ADJ 5'!Q106</f>
        <v>9020.4538206644847</v>
      </c>
      <c r="U106" s="106">
        <f t="shared" si="6"/>
        <v>176.70171054518869</v>
      </c>
    </row>
    <row r="107" spans="1:21" x14ac:dyDescent="0.25">
      <c r="A107" s="15">
        <f t="shared" si="7"/>
        <v>92</v>
      </c>
      <c r="C107" s="15" t="s">
        <v>360</v>
      </c>
      <c r="E107" s="82">
        <v>553171</v>
      </c>
      <c r="G107" s="86" t="s">
        <v>146</v>
      </c>
      <c r="H107" s="86"/>
      <c r="I107" s="86"/>
      <c r="K107" s="100">
        <f>VLOOKUP(E107,[1]Sheet2!$C$1:$D$65536,2,FALSE)</f>
        <v>1085.8499999999999</v>
      </c>
      <c r="M107" s="178">
        <f>'[2]WP - Expenses'!$E$858</f>
        <v>0.83927588220572291</v>
      </c>
      <c r="O107" s="103">
        <f t="shared" si="4"/>
        <v>911.3277166930842</v>
      </c>
      <c r="P107" s="103"/>
      <c r="Q107" s="105">
        <f t="shared" si="5"/>
        <v>3.2266031795558718E-5</v>
      </c>
      <c r="S107" s="106">
        <f>'WP IS ADJ 5.3'!$K$19*'WP IS ADJ 5'!Q107</f>
        <v>929.5364096100476</v>
      </c>
      <c r="U107" s="106">
        <f t="shared" si="6"/>
        <v>18.2086929169634</v>
      </c>
    </row>
    <row r="108" spans="1:21" x14ac:dyDescent="0.25">
      <c r="A108" s="15">
        <f t="shared" si="7"/>
        <v>93</v>
      </c>
      <c r="C108" s="15" t="s">
        <v>360</v>
      </c>
      <c r="E108" s="82">
        <v>553172</v>
      </c>
      <c r="G108" s="86" t="s">
        <v>147</v>
      </c>
      <c r="H108" s="86"/>
      <c r="I108" s="86"/>
      <c r="K108" s="100">
        <f>VLOOKUP(E108,[1]Sheet2!$C$1:$D$65536,2,FALSE)</f>
        <v>12460.3</v>
      </c>
      <c r="M108" s="178">
        <f>'[2]WP - Expenses'!$E$858</f>
        <v>0.83927588220572291</v>
      </c>
      <c r="O108" s="103">
        <f t="shared" si="4"/>
        <v>10457.629275047968</v>
      </c>
      <c r="P108" s="103"/>
      <c r="Q108" s="105">
        <f t="shared" si="5"/>
        <v>3.7025780354763574E-4</v>
      </c>
      <c r="S108" s="106">
        <f>'WP IS ADJ 5.3'!$K$19*'WP IS ADJ 5'!Q108</f>
        <v>10666.576897973086</v>
      </c>
      <c r="U108" s="106">
        <f t="shared" si="6"/>
        <v>208.94762292511768</v>
      </c>
    </row>
    <row r="109" spans="1:21" x14ac:dyDescent="0.25">
      <c r="A109" s="15">
        <f t="shared" si="7"/>
        <v>94</v>
      </c>
      <c r="C109" s="15" t="s">
        <v>360</v>
      </c>
      <c r="E109" s="82">
        <v>553173</v>
      </c>
      <c r="G109" s="86" t="s">
        <v>148</v>
      </c>
      <c r="H109" s="86"/>
      <c r="I109" s="86"/>
      <c r="K109" s="100">
        <f>VLOOKUP(E109,[1]Sheet2!$C$1:$D$65536,2,FALSE)</f>
        <v>1019.7699999999999</v>
      </c>
      <c r="M109" s="178">
        <f>'[2]WP - Expenses'!$E$858</f>
        <v>0.83927588220572291</v>
      </c>
      <c r="O109" s="103">
        <f t="shared" si="4"/>
        <v>855.8683663969299</v>
      </c>
      <c r="P109" s="103"/>
      <c r="Q109" s="105">
        <f t="shared" si="5"/>
        <v>3.0302464653641764E-5</v>
      </c>
      <c r="S109" s="106">
        <f>'WP IS ADJ 5.3'!$K$19*'WP IS ADJ 5'!Q109</f>
        <v>872.96895927433638</v>
      </c>
      <c r="U109" s="106">
        <f t="shared" si="6"/>
        <v>17.100592877406484</v>
      </c>
    </row>
    <row r="110" spans="1:21" x14ac:dyDescent="0.25">
      <c r="A110" s="15">
        <f t="shared" si="7"/>
        <v>95</v>
      </c>
      <c r="C110" s="15" t="s">
        <v>360</v>
      </c>
      <c r="E110" s="82">
        <v>553174</v>
      </c>
      <c r="G110" s="86" t="s">
        <v>149</v>
      </c>
      <c r="H110" s="86"/>
      <c r="I110" s="120" t="s">
        <v>442</v>
      </c>
      <c r="K110" s="100">
        <f>VLOOKUP(E110,[1]Sheet2!$C$1:$D$65536,2,FALSE)</f>
        <v>40240.800000000003</v>
      </c>
      <c r="M110" s="178">
        <f>'[2]WP - Expenses'!$E$858</f>
        <v>0.83927588220572291</v>
      </c>
      <c r="O110" s="103">
        <f t="shared" si="4"/>
        <v>33773.132920664058</v>
      </c>
      <c r="P110" s="103"/>
      <c r="Q110" s="105">
        <f t="shared" si="5"/>
        <v>1.1957553366291104E-3</v>
      </c>
      <c r="S110" s="106">
        <f>'WP IS ADJ 5.3'!$K$19*'WP IS ADJ 5'!Q110</f>
        <v>34447.933648142942</v>
      </c>
      <c r="U110" s="106">
        <f t="shared" si="6"/>
        <v>674.80072747888335</v>
      </c>
    </row>
    <row r="111" spans="1:21" x14ac:dyDescent="0.25">
      <c r="A111" s="15">
        <f t="shared" si="7"/>
        <v>96</v>
      </c>
      <c r="C111" s="15" t="s">
        <v>360</v>
      </c>
      <c r="E111" s="82">
        <v>553175</v>
      </c>
      <c r="G111" s="86" t="s">
        <v>150</v>
      </c>
      <c r="H111" s="86"/>
      <c r="I111" s="86"/>
      <c r="K111" s="100">
        <f>VLOOKUP(E111,[1]Sheet2!$C$1:$D$65536,2,FALSE)</f>
        <v>9909.0400000000009</v>
      </c>
      <c r="M111" s="178">
        <f>'[2]WP - Expenses'!$E$858</f>
        <v>0.83927588220572291</v>
      </c>
      <c r="O111" s="103">
        <f t="shared" si="4"/>
        <v>8316.4182878117972</v>
      </c>
      <c r="P111" s="103"/>
      <c r="Q111" s="105">
        <f t="shared" si="5"/>
        <v>2.9444711489014431E-4</v>
      </c>
      <c r="S111" s="106">
        <f>'WP IS ADJ 5.3'!$K$19*'WP IS ADJ 5'!Q111</f>
        <v>8482.5836573028937</v>
      </c>
      <c r="U111" s="106">
        <f t="shared" si="6"/>
        <v>166.1653694910965</v>
      </c>
    </row>
    <row r="112" spans="1:21" x14ac:dyDescent="0.25">
      <c r="A112" s="15">
        <f t="shared" si="7"/>
        <v>97</v>
      </c>
      <c r="C112" s="15" t="s">
        <v>360</v>
      </c>
      <c r="E112" s="82">
        <v>553181</v>
      </c>
      <c r="G112" s="86" t="s">
        <v>151</v>
      </c>
      <c r="H112" s="86"/>
      <c r="I112" s="86"/>
      <c r="K112" s="100">
        <f>VLOOKUP(E112,[1]Sheet2!$C$1:$D$65536,2,FALSE)</f>
        <v>3548.8100000000013</v>
      </c>
      <c r="M112" s="178">
        <f>'[2]WP - Expenses'!$E$858</f>
        <v>0.83927588220572291</v>
      </c>
      <c r="O112" s="103">
        <f t="shared" si="4"/>
        <v>2978.4306435304925</v>
      </c>
      <c r="P112" s="103"/>
      <c r="Q112" s="105">
        <f t="shared" si="5"/>
        <v>1.0545288603066425E-4</v>
      </c>
      <c r="S112" s="106">
        <f>'WP IS ADJ 5.3'!$K$19*'WP IS ADJ 5'!Q112</f>
        <v>3037.9408811421781</v>
      </c>
      <c r="U112" s="106">
        <f t="shared" si="6"/>
        <v>59.510237611685625</v>
      </c>
    </row>
    <row r="113" spans="1:21" x14ac:dyDescent="0.25">
      <c r="A113" s="15">
        <f t="shared" si="7"/>
        <v>98</v>
      </c>
      <c r="C113" s="15" t="s">
        <v>360</v>
      </c>
      <c r="E113" s="82">
        <v>553182</v>
      </c>
      <c r="G113" s="86" t="s">
        <v>152</v>
      </c>
      <c r="H113" s="86"/>
      <c r="I113" s="86"/>
      <c r="K113" s="100">
        <f>VLOOKUP(E113,[1]Sheet2!$C$1:$D$65536,2,FALSE)</f>
        <v>8100.46</v>
      </c>
      <c r="M113" s="178">
        <f>'[2]WP - Expenses'!$E$858</f>
        <v>0.83927588220572291</v>
      </c>
      <c r="O113" s="103">
        <f t="shared" si="4"/>
        <v>6798.5207127721706</v>
      </c>
      <c r="P113" s="103"/>
      <c r="Q113" s="105">
        <f t="shared" si="5"/>
        <v>2.4070516177985136E-4</v>
      </c>
      <c r="S113" s="106">
        <f>'WP IS ADJ 5.3'!$K$19*'WP IS ADJ 5'!Q113</f>
        <v>6934.357880545017</v>
      </c>
      <c r="U113" s="106">
        <f t="shared" si="6"/>
        <v>135.83716777284644</v>
      </c>
    </row>
    <row r="114" spans="1:21" x14ac:dyDescent="0.25">
      <c r="A114" s="15">
        <f t="shared" si="7"/>
        <v>99</v>
      </c>
      <c r="C114" s="15" t="s">
        <v>360</v>
      </c>
      <c r="E114" s="82">
        <v>553184</v>
      </c>
      <c r="G114" s="86" t="s">
        <v>153</v>
      </c>
      <c r="H114" s="86"/>
      <c r="I114" s="86"/>
      <c r="K114" s="100">
        <f>VLOOKUP(E114,[1]Sheet2!$C$1:$D$65536,2,FALSE)</f>
        <v>14625.54</v>
      </c>
      <c r="M114" s="178">
        <f>'[2]WP - Expenses'!$E$858</f>
        <v>0.83927588220572291</v>
      </c>
      <c r="O114" s="103">
        <f t="shared" si="4"/>
        <v>12274.86298623509</v>
      </c>
      <c r="P114" s="103"/>
      <c r="Q114" s="105">
        <f t="shared" si="5"/>
        <v>4.3459790824443149E-4</v>
      </c>
      <c r="S114" s="106">
        <f>'WP IS ADJ 5.3'!$K$19*'WP IS ADJ 5'!Q114</f>
        <v>12520.119666812301</v>
      </c>
      <c r="U114" s="106">
        <f t="shared" si="6"/>
        <v>245.25668057721123</v>
      </c>
    </row>
    <row r="115" spans="1:21" x14ac:dyDescent="0.25">
      <c r="A115" s="15">
        <f t="shared" si="7"/>
        <v>100</v>
      </c>
      <c r="C115" s="15" t="s">
        <v>360</v>
      </c>
      <c r="E115" s="82">
        <v>553228</v>
      </c>
      <c r="G115" s="86" t="s">
        <v>154</v>
      </c>
      <c r="H115" s="86"/>
      <c r="I115" s="86"/>
      <c r="K115" s="100">
        <f>VLOOKUP(E115,[1]Sheet2!$C$1:$D$65536,2,FALSE)</f>
        <v>21097.1</v>
      </c>
      <c r="M115" s="178">
        <f>'[2]WP - Expenses'!$E$858</f>
        <v>0.83927588220572291</v>
      </c>
      <c r="O115" s="103">
        <f t="shared" si="4"/>
        <v>17706.287214482356</v>
      </c>
      <c r="P115" s="103"/>
      <c r="Q115" s="105">
        <f t="shared" si="5"/>
        <v>6.2690030795605454E-4</v>
      </c>
      <c r="S115" s="106">
        <f>'WP IS ADJ 5.3'!$K$19*'WP IS ADJ 5'!Q115</f>
        <v>18060.06592732342</v>
      </c>
      <c r="U115" s="106">
        <f t="shared" si="6"/>
        <v>353.77871284106368</v>
      </c>
    </row>
    <row r="116" spans="1:21" x14ac:dyDescent="0.25">
      <c r="A116" s="15">
        <f t="shared" si="7"/>
        <v>101</v>
      </c>
      <c r="C116" s="15" t="s">
        <v>360</v>
      </c>
      <c r="E116" s="82">
        <v>553231</v>
      </c>
      <c r="G116" s="86" t="s">
        <v>155</v>
      </c>
      <c r="H116" s="86"/>
      <c r="I116" s="86"/>
      <c r="K116" s="100">
        <f>VLOOKUP(E116,[1]Sheet2!$C$1:$D$65536,2,FALSE)</f>
        <v>238927.81999999942</v>
      </c>
      <c r="M116" s="178">
        <f>'[2]WP - Expenses'!$E$858</f>
        <v>0.83927588220572291</v>
      </c>
      <c r="O116" s="103">
        <f t="shared" si="4"/>
        <v>200526.35691398967</v>
      </c>
      <c r="P116" s="103"/>
      <c r="Q116" s="105">
        <f t="shared" si="5"/>
        <v>7.0997399612870212E-3</v>
      </c>
      <c r="S116" s="106">
        <f>'WP IS ADJ 5.3'!$K$19*'WP IS ADJ 5'!Q116</f>
        <v>204532.95386909353</v>
      </c>
      <c r="U116" s="106">
        <f t="shared" si="6"/>
        <v>4006.5969551038579</v>
      </c>
    </row>
    <row r="117" spans="1:21" x14ac:dyDescent="0.25">
      <c r="A117" s="15">
        <f t="shared" si="7"/>
        <v>102</v>
      </c>
      <c r="C117" s="15" t="s">
        <v>360</v>
      </c>
      <c r="E117" s="82">
        <v>553232</v>
      </c>
      <c r="G117" s="86" t="s">
        <v>156</v>
      </c>
      <c r="H117" s="86"/>
      <c r="I117" s="86"/>
      <c r="K117" s="100">
        <f>VLOOKUP(E117,[1]Sheet2!$C$1:$D$65536,2,FALSE)</f>
        <v>266.26</v>
      </c>
      <c r="M117" s="178">
        <f>'[2]WP - Expenses'!$E$858</f>
        <v>0.83927588220572291</v>
      </c>
      <c r="O117" s="103">
        <f t="shared" si="4"/>
        <v>223.46559639609578</v>
      </c>
      <c r="P117" s="103"/>
      <c r="Q117" s="105">
        <f t="shared" si="5"/>
        <v>7.9119156659625775E-6</v>
      </c>
      <c r="S117" s="106">
        <f>'WP IS ADJ 5.3'!$K$19*'WP IS ADJ 5'!Q117</f>
        <v>227.93052854701045</v>
      </c>
      <c r="U117" s="106">
        <f t="shared" si="6"/>
        <v>4.4649321509146773</v>
      </c>
    </row>
    <row r="118" spans="1:21" x14ac:dyDescent="0.25">
      <c r="A118" s="15">
        <f t="shared" si="7"/>
        <v>103</v>
      </c>
      <c r="C118" s="15" t="s">
        <v>360</v>
      </c>
      <c r="E118" s="82">
        <v>553260</v>
      </c>
      <c r="G118" s="86" t="s">
        <v>157</v>
      </c>
      <c r="H118" s="86"/>
      <c r="I118" s="86"/>
      <c r="K118" s="100">
        <f>VLOOKUP(E118,[1]Sheet2!$C$1:$D$65536,2,FALSE)</f>
        <v>45181.850000000028</v>
      </c>
      <c r="M118" s="178">
        <f>'[2]WP - Expenses'!$E$858</f>
        <v>0.83927588220572291</v>
      </c>
      <c r="O118" s="103">
        <f t="shared" si="4"/>
        <v>37920.037018436662</v>
      </c>
      <c r="P118" s="103"/>
      <c r="Q118" s="105">
        <f t="shared" si="5"/>
        <v>1.342578633036023E-3</v>
      </c>
      <c r="S118" s="106">
        <f>'WP IS ADJ 5.3'!$K$19*'WP IS ADJ 5'!Q118</f>
        <v>38677.694551309811</v>
      </c>
      <c r="U118" s="106">
        <f t="shared" si="6"/>
        <v>757.65753287314874</v>
      </c>
    </row>
    <row r="119" spans="1:21" x14ac:dyDescent="0.25">
      <c r="A119" s="15">
        <f t="shared" si="7"/>
        <v>104</v>
      </c>
      <c r="C119" s="15" t="s">
        <v>361</v>
      </c>
      <c r="E119" s="82">
        <v>554110</v>
      </c>
      <c r="G119" s="86" t="s">
        <v>158</v>
      </c>
      <c r="H119" s="86"/>
      <c r="I119" s="86"/>
      <c r="K119" s="100">
        <f>VLOOKUP(E119,[1]Sheet2!$C$1:$D$65536,2,FALSE)</f>
        <v>42220.649999999994</v>
      </c>
      <c r="M119" s="178">
        <f>'[2]WP - Expenses'!$E$858</f>
        <v>0.83927588220572291</v>
      </c>
      <c r="O119" s="103">
        <f t="shared" si="4"/>
        <v>35434.773276049047</v>
      </c>
      <c r="P119" s="103"/>
      <c r="Q119" s="105">
        <f t="shared" si="5"/>
        <v>1.2545865776388599E-3</v>
      </c>
      <c r="S119" s="106">
        <f>'WP IS ADJ 5.3'!$K$19*'WP IS ADJ 5'!Q119</f>
        <v>36142.774243590233</v>
      </c>
      <c r="U119" s="106">
        <f t="shared" si="6"/>
        <v>708.00096754118567</v>
      </c>
    </row>
    <row r="120" spans="1:21" x14ac:dyDescent="0.25">
      <c r="A120" s="15">
        <f t="shared" si="7"/>
        <v>105</v>
      </c>
      <c r="C120" s="15" t="s">
        <v>361</v>
      </c>
      <c r="E120" s="82">
        <v>554130</v>
      </c>
      <c r="G120" s="86" t="s">
        <v>159</v>
      </c>
      <c r="H120" s="86"/>
      <c r="I120" s="86"/>
      <c r="K120" s="100">
        <f>VLOOKUP(E120,[1]Sheet2!$C$1:$D$65536,2,FALSE)</f>
        <v>289568.39000000007</v>
      </c>
      <c r="M120" s="178">
        <f>'[2]WP - Expenses'!$E$858</f>
        <v>0.83927588220572291</v>
      </c>
      <c r="O120" s="103">
        <f t="shared" si="4"/>
        <v>243027.76597614089</v>
      </c>
      <c r="P120" s="103"/>
      <c r="Q120" s="105">
        <f t="shared" si="5"/>
        <v>8.6045244543249532E-3</v>
      </c>
      <c r="S120" s="106">
        <f>'WP IS ADJ 5.3'!$K$19*'WP IS ADJ 5'!Q120</f>
        <v>247883.55811314832</v>
      </c>
      <c r="U120" s="106">
        <f t="shared" si="6"/>
        <v>4855.7921370074328</v>
      </c>
    </row>
    <row r="121" spans="1:21" x14ac:dyDescent="0.25">
      <c r="A121" s="15">
        <f t="shared" si="7"/>
        <v>106</v>
      </c>
      <c r="C121" s="15" t="s">
        <v>361</v>
      </c>
      <c r="E121" s="82">
        <v>554131</v>
      </c>
      <c r="G121" s="86" t="s">
        <v>160</v>
      </c>
      <c r="H121" s="86"/>
      <c r="I121" s="86"/>
      <c r="K121" s="100">
        <f>VLOOKUP(E121,[1]Sheet2!$C$1:$D$65536,2,FALSE)</f>
        <v>2574.5600000000004</v>
      </c>
      <c r="M121" s="178">
        <f>'[2]WP - Expenses'!$E$858</f>
        <v>0.83927588220572291</v>
      </c>
      <c r="O121" s="103">
        <f t="shared" si="4"/>
        <v>2160.7661152915662</v>
      </c>
      <c r="P121" s="103"/>
      <c r="Q121" s="105">
        <f t="shared" si="5"/>
        <v>7.6503048137011246E-5</v>
      </c>
      <c r="S121" s="106">
        <f>'WP IS ADJ 5.3'!$K$19*'WP IS ADJ 5'!Q121</f>
        <v>2203.9390880191963</v>
      </c>
      <c r="U121" s="106">
        <f t="shared" si="6"/>
        <v>43.172972727630167</v>
      </c>
    </row>
    <row r="122" spans="1:21" x14ac:dyDescent="0.25">
      <c r="A122" s="15">
        <f t="shared" si="7"/>
        <v>107</v>
      </c>
      <c r="C122" s="15" t="s">
        <v>361</v>
      </c>
      <c r="E122" s="82">
        <v>554234</v>
      </c>
      <c r="G122" s="86" t="s">
        <v>161</v>
      </c>
      <c r="H122" s="86"/>
      <c r="I122" s="86"/>
      <c r="K122" s="100">
        <f>VLOOKUP(E122,[1]Sheet2!$C$1:$D$65536,2,FALSE)</f>
        <v>206855.7499999998</v>
      </c>
      <c r="M122" s="178">
        <f>'[2]WP - Expenses'!$E$858</f>
        <v>0.83927588220572291</v>
      </c>
      <c r="O122" s="103">
        <f t="shared" si="4"/>
        <v>173609.04207057631</v>
      </c>
      <c r="P122" s="103"/>
      <c r="Q122" s="105">
        <f t="shared" si="5"/>
        <v>6.1467184294277657E-3</v>
      </c>
      <c r="S122" s="106">
        <f>'WP IS ADJ 5.3'!$K$19*'WP IS ADJ 5'!Q122</f>
        <v>177077.82029027346</v>
      </c>
      <c r="U122" s="106">
        <f t="shared" si="6"/>
        <v>3468.778219697153</v>
      </c>
    </row>
    <row r="123" spans="1:21" x14ac:dyDescent="0.25">
      <c r="A123" s="15">
        <f t="shared" si="7"/>
        <v>108</v>
      </c>
      <c r="C123" s="15" t="s">
        <v>362</v>
      </c>
      <c r="E123" s="82">
        <v>556001</v>
      </c>
      <c r="G123" s="86" t="s">
        <v>162</v>
      </c>
      <c r="H123" s="86"/>
      <c r="I123" s="86"/>
      <c r="K123" s="100">
        <f>VLOOKUP(E123,[1]Sheet2!$C$1:$D$65536,2,FALSE)</f>
        <v>2500</v>
      </c>
      <c r="M123" s="179">
        <f>'[2]WP - Expenses'!$E$858</f>
        <v>0.83927588220572291</v>
      </c>
      <c r="O123" s="103">
        <f t="shared" si="4"/>
        <v>2098.1897055143072</v>
      </c>
      <c r="P123" s="103"/>
      <c r="Q123" s="105">
        <f t="shared" si="5"/>
        <v>7.4287497802548046E-5</v>
      </c>
      <c r="S123" s="106">
        <f>'WP IS ADJ 5.3'!$K$19*'WP IS ADJ 5'!Q123</f>
        <v>2140.112376502389</v>
      </c>
      <c r="U123" s="106">
        <f t="shared" si="6"/>
        <v>41.922670988081791</v>
      </c>
    </row>
    <row r="124" spans="1:21" x14ac:dyDescent="0.25">
      <c r="A124" s="15">
        <f t="shared" si="7"/>
        <v>109</v>
      </c>
      <c r="C124" s="15" t="s">
        <v>362</v>
      </c>
      <c r="E124" s="82">
        <v>556012</v>
      </c>
      <c r="G124" s="86" t="s">
        <v>163</v>
      </c>
      <c r="H124" s="86"/>
      <c r="I124" s="86"/>
      <c r="K124" s="100">
        <f>VLOOKUP(E124,[1]Sheet2!$C$1:$D$65536,2,FALSE)</f>
        <v>99787.439999999973</v>
      </c>
      <c r="M124" s="178">
        <f>'[2]WP - Expenses'!$E$858</f>
        <v>0.83927588220572291</v>
      </c>
      <c r="O124" s="103">
        <f t="shared" si="4"/>
        <v>83749.191739050613</v>
      </c>
      <c r="P124" s="103"/>
      <c r="Q124" s="105">
        <f t="shared" si="5"/>
        <v>2.9651836918887569E-3</v>
      </c>
      <c r="S124" s="106">
        <f>'WP IS ADJ 5.3'!$K$19*'WP IS ADJ 5'!Q124</f>
        <v>85422.534145395795</v>
      </c>
      <c r="U124" s="106">
        <f t="shared" si="6"/>
        <v>1673.3424063451821</v>
      </c>
    </row>
    <row r="125" spans="1:21" x14ac:dyDescent="0.25">
      <c r="A125" s="15">
        <f t="shared" si="7"/>
        <v>110</v>
      </c>
      <c r="C125" s="15" t="s">
        <v>362</v>
      </c>
      <c r="E125" s="82">
        <v>556023</v>
      </c>
      <c r="G125" s="86" t="s">
        <v>164</v>
      </c>
      <c r="H125" s="86"/>
      <c r="I125" s="86"/>
      <c r="K125" s="100">
        <f>VLOOKUP(E125,[1]Sheet2!$C$1:$D$65536,2,FALSE)</f>
        <v>790.83999999999992</v>
      </c>
      <c r="M125" s="178">
        <f>'[2]WP - Expenses'!$E$858</f>
        <v>0.83927588220572291</v>
      </c>
      <c r="O125" s="103">
        <f t="shared" si="4"/>
        <v>663.73293868357382</v>
      </c>
      <c r="P125" s="103"/>
      <c r="Q125" s="105">
        <f t="shared" si="5"/>
        <v>2.3499809904866835E-5</v>
      </c>
      <c r="S125" s="106">
        <f>'WP IS ADJ 5.3'!$K$19*'WP IS ADJ 5'!Q125</f>
        <v>676.99458873325966</v>
      </c>
      <c r="U125" s="106">
        <f t="shared" si="6"/>
        <v>13.261650049685841</v>
      </c>
    </row>
    <row r="126" spans="1:21" x14ac:dyDescent="0.25">
      <c r="A126" s="15">
        <f t="shared" si="7"/>
        <v>111</v>
      </c>
      <c r="C126" s="15" t="s">
        <v>362</v>
      </c>
      <c r="E126" s="82">
        <v>556025</v>
      </c>
      <c r="G126" s="86" t="s">
        <v>165</v>
      </c>
      <c r="H126" s="86"/>
      <c r="I126" s="86"/>
      <c r="K126" s="100">
        <f>VLOOKUP(E126,[1]Sheet2!$C$1:$D$65536,2,FALSE)</f>
        <v>944.20999999999992</v>
      </c>
      <c r="M126" s="178">
        <f>'[2]WP - Expenses'!$E$858</f>
        <v>0.83927588220572291</v>
      </c>
      <c r="O126" s="103">
        <f t="shared" si="4"/>
        <v>792.45268073746558</v>
      </c>
      <c r="P126" s="103"/>
      <c r="Q126" s="105">
        <f t="shared" si="5"/>
        <v>2.8057199320057556E-5</v>
      </c>
      <c r="S126" s="106">
        <f>'WP IS ADJ 5.3'!$K$19*'WP IS ADJ 5'!Q126</f>
        <v>808.28620280692826</v>
      </c>
      <c r="U126" s="106">
        <f t="shared" si="6"/>
        <v>15.833522069462674</v>
      </c>
    </row>
    <row r="127" spans="1:21" x14ac:dyDescent="0.25">
      <c r="A127" s="15">
        <f t="shared" si="7"/>
        <v>112</v>
      </c>
      <c r="C127" s="15" t="s">
        <v>362</v>
      </c>
      <c r="E127" s="82">
        <v>556401</v>
      </c>
      <c r="G127" s="86" t="s">
        <v>166</v>
      </c>
      <c r="H127" s="86"/>
      <c r="I127" s="86"/>
      <c r="K127" s="100">
        <f>VLOOKUP(E127,[1]Sheet2!$C$1:$D$65536,2,FALSE)</f>
        <v>246134.7</v>
      </c>
      <c r="M127" s="178">
        <f>'[2]WP - Expenses'!$E$858</f>
        <v>0.83927588220572291</v>
      </c>
      <c r="O127" s="103">
        <f t="shared" si="4"/>
        <v>206574.91748394095</v>
      </c>
      <c r="P127" s="103"/>
      <c r="Q127" s="105">
        <f t="shared" si="5"/>
        <v>7.3138923941523295E-3</v>
      </c>
      <c r="S127" s="106">
        <f>'WP IS ADJ 5.3'!$K$19*'WP IS ADJ 5'!Q127</f>
        <v>210702.36710268105</v>
      </c>
      <c r="U127" s="106">
        <f t="shared" si="6"/>
        <v>4127.4496187400946</v>
      </c>
    </row>
    <row r="128" spans="1:21" x14ac:dyDescent="0.25">
      <c r="A128" s="15">
        <f t="shared" si="7"/>
        <v>113</v>
      </c>
      <c r="C128" s="15" t="s">
        <v>362</v>
      </c>
      <c r="E128" s="82">
        <v>556410</v>
      </c>
      <c r="G128" s="86" t="s">
        <v>167</v>
      </c>
      <c r="H128" s="86"/>
      <c r="I128" s="86"/>
      <c r="K128" s="100">
        <f>VLOOKUP(E128,[1]Sheet2!$C$1:$D$65536,2,FALSE)</f>
        <v>112571.99000000003</v>
      </c>
      <c r="M128" s="178">
        <f>'[2]WP - Expenses'!$E$858</f>
        <v>0.83927588220572291</v>
      </c>
      <c r="O128" s="103">
        <f t="shared" si="4"/>
        <v>94478.956218903841</v>
      </c>
      <c r="P128" s="103"/>
      <c r="Q128" s="105">
        <f t="shared" si="5"/>
        <v>3.3450765839013854E-3</v>
      </c>
      <c r="S128" s="106">
        <f>'WP IS ADJ 5.3'!$K$19*'WP IS ADJ 5'!Q128</f>
        <v>96366.683618601295</v>
      </c>
      <c r="U128" s="106">
        <f t="shared" si="6"/>
        <v>1887.7273996974545</v>
      </c>
    </row>
    <row r="129" spans="1:21" x14ac:dyDescent="0.25">
      <c r="A129" s="15">
        <f t="shared" si="7"/>
        <v>114</v>
      </c>
      <c r="C129" s="15" t="s">
        <v>362</v>
      </c>
      <c r="E129" s="82">
        <v>556412</v>
      </c>
      <c r="G129" s="86" t="s">
        <v>168</v>
      </c>
      <c r="H129" s="86"/>
      <c r="I129" s="86"/>
      <c r="K129" s="100">
        <f>VLOOKUP(E129,[1]Sheet2!$C$1:$D$65536,2,FALSE)</f>
        <v>601663.3899999999</v>
      </c>
      <c r="M129" s="178">
        <f>'[2]WP - Expenses'!$E$858</f>
        <v>0.83927588220572291</v>
      </c>
      <c r="O129" s="103">
        <f t="shared" si="4"/>
        <v>504961.57243313582</v>
      </c>
      <c r="P129" s="103"/>
      <c r="Q129" s="105">
        <f t="shared" si="5"/>
        <v>1.7878427104999442E-2</v>
      </c>
      <c r="S129" s="106">
        <f>'WP IS ADJ 5.3'!$K$19*'WP IS ADJ 5'!Q129</f>
        <v>515050.90697095345</v>
      </c>
      <c r="U129" s="106">
        <f t="shared" si="6"/>
        <v>10089.334537817631</v>
      </c>
    </row>
    <row r="130" spans="1:21" x14ac:dyDescent="0.25">
      <c r="A130" s="15">
        <f t="shared" si="7"/>
        <v>115</v>
      </c>
      <c r="C130" s="15" t="s">
        <v>362</v>
      </c>
      <c r="E130" s="82">
        <v>556413</v>
      </c>
      <c r="G130" s="86" t="s">
        <v>169</v>
      </c>
      <c r="H130" s="86"/>
      <c r="I130" s="86"/>
      <c r="K130" s="100">
        <f>VLOOKUP(E130,[1]Sheet2!$C$1:$D$65536,2,FALSE)</f>
        <v>521375.01</v>
      </c>
      <c r="M130" s="178">
        <f>'[2]WP - Expenses'!$E$858</f>
        <v>0.83927588220572291</v>
      </c>
      <c r="O130" s="103">
        <f t="shared" si="4"/>
        <v>437577.47147776763</v>
      </c>
      <c r="P130" s="103"/>
      <c r="Q130" s="105">
        <f t="shared" si="5"/>
        <v>1.5492657963871387E-2</v>
      </c>
      <c r="S130" s="106">
        <f>'WP IS ADJ 5.3'!$K$19*'WP IS ADJ 5'!Q130</f>
        <v>446320.44468002277</v>
      </c>
      <c r="U130" s="106">
        <f t="shared" si="6"/>
        <v>8742.973202255147</v>
      </c>
    </row>
    <row r="131" spans="1:21" x14ac:dyDescent="0.25">
      <c r="A131" s="15">
        <f>+A130+1</f>
        <v>116</v>
      </c>
      <c r="C131" s="15"/>
      <c r="E131" s="82"/>
      <c r="G131" s="108" t="s">
        <v>403</v>
      </c>
      <c r="H131" s="86"/>
      <c r="I131" s="86"/>
      <c r="K131" s="109">
        <f>SUM(K17:K130)</f>
        <v>12320172.689999996</v>
      </c>
      <c r="M131" s="98"/>
      <c r="O131" s="109">
        <f>SUM(O17:O130)</f>
        <v>10318359.522770299</v>
      </c>
      <c r="P131" s="103"/>
      <c r="Q131" s="105"/>
      <c r="S131" s="109">
        <f>SUM(S17:S130)</f>
        <v>10524524.480244352</v>
      </c>
      <c r="U131" s="109">
        <f>SUM(U17:U130)</f>
        <v>206164.95747404674</v>
      </c>
    </row>
    <row r="132" spans="1:21" x14ac:dyDescent="0.25">
      <c r="A132" s="15"/>
      <c r="C132" s="15"/>
      <c r="E132" s="82"/>
      <c r="G132" s="16"/>
      <c r="H132" s="86"/>
      <c r="I132" s="86"/>
      <c r="K132" s="101"/>
      <c r="M132" s="98"/>
      <c r="O132" s="103"/>
      <c r="P132" s="103"/>
      <c r="Q132" s="105"/>
      <c r="S132" s="106"/>
      <c r="U132" s="106"/>
    </row>
    <row r="133" spans="1:21" x14ac:dyDescent="0.25">
      <c r="A133" s="15">
        <f>+A131+1</f>
        <v>117</v>
      </c>
      <c r="C133" s="15"/>
      <c r="E133" s="82"/>
      <c r="G133" s="22" t="s">
        <v>404</v>
      </c>
      <c r="H133" s="86"/>
      <c r="I133" s="86"/>
      <c r="K133" s="101"/>
      <c r="M133" s="98"/>
      <c r="O133" s="103"/>
      <c r="P133" s="103"/>
      <c r="Q133" s="105"/>
      <c r="S133" s="106"/>
      <c r="U133" s="106"/>
    </row>
    <row r="134" spans="1:21" x14ac:dyDescent="0.25">
      <c r="A134" s="15">
        <f>+A133+1</f>
        <v>118</v>
      </c>
      <c r="C134" s="15" t="s">
        <v>363</v>
      </c>
      <c r="E134" s="82">
        <v>560011</v>
      </c>
      <c r="G134" s="86" t="s">
        <v>170</v>
      </c>
      <c r="H134" s="86"/>
      <c r="I134" s="120"/>
      <c r="K134" s="100">
        <f>VLOOKUP(E134,[1]Sheet2!$C$1:$D$65536,2,FALSE)</f>
        <v>20863.909999999996</v>
      </c>
      <c r="M134" s="178">
        <f>'[2]WP - Expenses'!$E$858</f>
        <v>0.83927588220572291</v>
      </c>
      <c r="O134" s="103">
        <f t="shared" si="4"/>
        <v>17510.576471510802</v>
      </c>
      <c r="P134" s="103"/>
      <c r="Q134" s="105">
        <f t="shared" ref="Q134:Q165" si="8">+O134/$O$318</f>
        <v>6.1997106731102403E-4</v>
      </c>
      <c r="S134" s="106">
        <f>'WP IS ADJ 5.3'!$K$19*'WP IS ADJ 5'!Q134</f>
        <v>17860.44480529278</v>
      </c>
      <c r="U134" s="106">
        <f t="shared" si="6"/>
        <v>349.86833378197844</v>
      </c>
    </row>
    <row r="135" spans="1:21" x14ac:dyDescent="0.25">
      <c r="A135" s="15">
        <f t="shared" si="7"/>
        <v>119</v>
      </c>
      <c r="C135" s="15" t="s">
        <v>363</v>
      </c>
      <c r="E135" s="82">
        <v>560628</v>
      </c>
      <c r="G135" s="86" t="s">
        <v>171</v>
      </c>
      <c r="H135" s="86"/>
      <c r="I135" s="86"/>
      <c r="K135" s="100">
        <f>VLOOKUP(E135,[1]Sheet2!$C$1:$D$65536,2,FALSE)</f>
        <v>37911.03</v>
      </c>
      <c r="M135" s="178">
        <f>'[2]WP - Expenses'!$E$858</f>
        <v>0.83927588220572291</v>
      </c>
      <c r="O135" s="103">
        <f t="shared" si="4"/>
        <v>31817.813148577625</v>
      </c>
      <c r="P135" s="103"/>
      <c r="Q135" s="105">
        <f t="shared" si="8"/>
        <v>1.1265262231269333E-3</v>
      </c>
      <c r="S135" s="106">
        <f>'WP IS ADJ 5.3'!$K$19*'WP IS ADJ 5'!Q135</f>
        <v>32453.545803581346</v>
      </c>
      <c r="U135" s="106">
        <f t="shared" si="6"/>
        <v>635.73265500372145</v>
      </c>
    </row>
    <row r="136" spans="1:21" x14ac:dyDescent="0.25">
      <c r="A136" s="15">
        <f t="shared" si="7"/>
        <v>120</v>
      </c>
      <c r="C136" s="15" t="s">
        <v>363</v>
      </c>
      <c r="E136" s="82">
        <v>560629</v>
      </c>
      <c r="G136" s="86" t="s">
        <v>172</v>
      </c>
      <c r="H136" s="86"/>
      <c r="I136" s="86"/>
      <c r="K136" s="100">
        <f>VLOOKUP(E136,[1]Sheet2!$C$1:$D$65536,2,FALSE)</f>
        <v>99170.449999999968</v>
      </c>
      <c r="M136" s="178">
        <f>'[2]WP - Expenses'!$E$858</f>
        <v>0.83927588220572291</v>
      </c>
      <c r="O136" s="103">
        <f t="shared" si="4"/>
        <v>83231.366912488505</v>
      </c>
      <c r="P136" s="103"/>
      <c r="Q136" s="105">
        <f t="shared" si="8"/>
        <v>2.9468498345810797E-3</v>
      </c>
      <c r="S136" s="106">
        <f>'WP IS ADJ 5.3'!$K$19*'WP IS ADJ 5'!Q136</f>
        <v>84894.362971324517</v>
      </c>
      <c r="U136" s="106">
        <f t="shared" si="6"/>
        <v>1662.9960588360118</v>
      </c>
    </row>
    <row r="137" spans="1:21" x14ac:dyDescent="0.25">
      <c r="A137" s="15">
        <f t="shared" si="7"/>
        <v>121</v>
      </c>
      <c r="C137" s="15" t="s">
        <v>364</v>
      </c>
      <c r="E137" s="82">
        <v>561404</v>
      </c>
      <c r="G137" s="86" t="s">
        <v>173</v>
      </c>
      <c r="H137" s="86"/>
      <c r="I137" s="86"/>
      <c r="K137" s="100">
        <f>VLOOKUP(E137,[1]Sheet2!$C$1:$D$65536,2,FALSE)</f>
        <v>462971.73000000004</v>
      </c>
      <c r="M137" s="178">
        <f>'[2]WP - Expenses'!$E$858</f>
        <v>0.83927588220572291</v>
      </c>
      <c r="O137" s="103">
        <f t="shared" si="4"/>
        <v>388561.00713205978</v>
      </c>
      <c r="P137" s="103"/>
      <c r="Q137" s="105">
        <f t="shared" si="8"/>
        <v>1.3757204550006749E-2</v>
      </c>
      <c r="S137" s="106">
        <f>'WP IS ADJ 5.3'!$K$19*'WP IS ADJ 5'!Q137</f>
        <v>396324.611737489</v>
      </c>
      <c r="U137" s="106">
        <f t="shared" si="6"/>
        <v>7763.6046054292237</v>
      </c>
    </row>
    <row r="138" spans="1:21" x14ac:dyDescent="0.25">
      <c r="A138" s="15">
        <f t="shared" si="7"/>
        <v>122</v>
      </c>
      <c r="C138" s="15" t="s">
        <v>364</v>
      </c>
      <c r="E138" s="82">
        <v>561505</v>
      </c>
      <c r="G138" s="86" t="s">
        <v>174</v>
      </c>
      <c r="H138" s="86"/>
      <c r="I138" s="86"/>
      <c r="K138" s="100">
        <f>VLOOKUP(E138,[1]Sheet2!$C$1:$D$65536,2,FALSE)</f>
        <v>7677.8600000000006</v>
      </c>
      <c r="M138" s="178">
        <f>'[2]WP - Expenses'!$E$858</f>
        <v>0.83927588220572291</v>
      </c>
      <c r="O138" s="103">
        <f t="shared" si="4"/>
        <v>6443.8427249520319</v>
      </c>
      <c r="P138" s="103"/>
      <c r="Q138" s="105">
        <f t="shared" si="8"/>
        <v>2.2814760315130862E-4</v>
      </c>
      <c r="S138" s="106">
        <f>'WP IS ADJ 5.3'!$K$19*'WP IS ADJ 5'!Q138</f>
        <v>6572.5932844210529</v>
      </c>
      <c r="U138" s="106">
        <f t="shared" si="6"/>
        <v>128.75055946902103</v>
      </c>
    </row>
    <row r="139" spans="1:21" x14ac:dyDescent="0.25">
      <c r="A139" s="15">
        <f t="shared" si="7"/>
        <v>123</v>
      </c>
      <c r="C139" s="15" t="s">
        <v>365</v>
      </c>
      <c r="E139" s="82">
        <v>562010</v>
      </c>
      <c r="G139" s="86" t="s">
        <v>175</v>
      </c>
      <c r="H139" s="86"/>
      <c r="I139" s="86"/>
      <c r="K139" s="100">
        <f>VLOOKUP(E139,[1]Sheet2!$C$1:$D$65536,2,FALSE)</f>
        <v>66646.98</v>
      </c>
      <c r="M139" s="178">
        <f>'[2]WP - Expenses'!$E$858</f>
        <v>0.83927588220572291</v>
      </c>
      <c r="O139" s="103">
        <f t="shared" si="4"/>
        <v>55935.20293584717</v>
      </c>
      <c r="P139" s="103"/>
      <c r="Q139" s="105">
        <f t="shared" si="8"/>
        <v>1.9804149521185856E-3</v>
      </c>
      <c r="S139" s="106">
        <f>'WP IS ADJ 5.3'!$K$19*'WP IS ADJ 5'!Q139</f>
        <v>57052.810701802882</v>
      </c>
      <c r="U139" s="106">
        <f t="shared" si="6"/>
        <v>1117.6077659557122</v>
      </c>
    </row>
    <row r="140" spans="1:21" x14ac:dyDescent="0.25">
      <c r="A140" s="15">
        <f t="shared" si="7"/>
        <v>124</v>
      </c>
      <c r="C140" s="15" t="s">
        <v>365</v>
      </c>
      <c r="E140" s="82">
        <v>562111</v>
      </c>
      <c r="G140" s="86" t="s">
        <v>176</v>
      </c>
      <c r="H140" s="86"/>
      <c r="I140" s="86"/>
      <c r="K140" s="100">
        <f>VLOOKUP(E140,[1]Sheet2!$C$1:$D$65536,2,FALSE)</f>
        <v>4193.43</v>
      </c>
      <c r="M140" s="178">
        <f>'[2]WP - Expenses'!$E$858</f>
        <v>0.83927588220572291</v>
      </c>
      <c r="O140" s="103">
        <f t="shared" si="4"/>
        <v>3519.444662717945</v>
      </c>
      <c r="P140" s="103"/>
      <c r="Q140" s="105">
        <f t="shared" si="8"/>
        <v>1.2460776876405564E-4</v>
      </c>
      <c r="S140" s="106">
        <f>'WP IS ADJ 5.3'!$K$19*'WP IS ADJ 5'!Q140</f>
        <v>3589.7645771985658</v>
      </c>
      <c r="U140" s="106">
        <f t="shared" si="6"/>
        <v>70.31991448062081</v>
      </c>
    </row>
    <row r="141" spans="1:21" x14ac:dyDescent="0.25">
      <c r="A141" s="15">
        <f t="shared" si="7"/>
        <v>125</v>
      </c>
      <c r="C141" s="15" t="s">
        <v>365</v>
      </c>
      <c r="E141" s="82">
        <v>562121</v>
      </c>
      <c r="G141" s="86" t="s">
        <v>177</v>
      </c>
      <c r="H141" s="86"/>
      <c r="I141" s="86"/>
      <c r="K141" s="100">
        <f>VLOOKUP(E141,[1]Sheet2!$C$1:$D$65536,2,FALSE)</f>
        <v>3386.9699999999993</v>
      </c>
      <c r="M141" s="178">
        <f>'[2]WP - Expenses'!$E$858</f>
        <v>0.83927588220572291</v>
      </c>
      <c r="O141" s="103">
        <f t="shared" si="4"/>
        <v>2842.6022347543167</v>
      </c>
      <c r="P141" s="103"/>
      <c r="Q141" s="105">
        <f t="shared" si="8"/>
        <v>1.0064381057291844E-4</v>
      </c>
      <c r="S141" s="106">
        <f>'WP IS ADJ 5.3'!$K$19*'WP IS ADJ 5'!Q141</f>
        <v>2899.3985663369181</v>
      </c>
      <c r="U141" s="106">
        <f t="shared" si="6"/>
        <v>56.796331582601397</v>
      </c>
    </row>
    <row r="142" spans="1:21" x14ac:dyDescent="0.25">
      <c r="A142" s="15">
        <f t="shared" si="7"/>
        <v>126</v>
      </c>
      <c r="C142" s="15" t="s">
        <v>365</v>
      </c>
      <c r="E142" s="82">
        <v>562134</v>
      </c>
      <c r="G142" s="86" t="s">
        <v>178</v>
      </c>
      <c r="H142" s="86"/>
      <c r="I142" s="86"/>
      <c r="K142" s="100">
        <f>VLOOKUP(E142,[1]Sheet2!$C$1:$D$65536,2,FALSE)</f>
        <v>17060.18</v>
      </c>
      <c r="M142" s="178">
        <f>'[2]WP - Expenses'!$E$858</f>
        <v>0.83927588220572291</v>
      </c>
      <c r="O142" s="103">
        <f t="shared" si="4"/>
        <v>14318.197620088431</v>
      </c>
      <c r="P142" s="103"/>
      <c r="Q142" s="105">
        <f t="shared" si="8"/>
        <v>5.0694323370442977E-4</v>
      </c>
      <c r="S142" s="106">
        <f>'WP IS ADJ 5.3'!$K$19*'WP IS ADJ 5'!Q142</f>
        <v>14604.280945343415</v>
      </c>
      <c r="U142" s="106">
        <f t="shared" si="6"/>
        <v>286.08332525498372</v>
      </c>
    </row>
    <row r="143" spans="1:21" x14ac:dyDescent="0.25">
      <c r="A143" s="15">
        <f t="shared" si="7"/>
        <v>127</v>
      </c>
      <c r="C143" s="15" t="s">
        <v>366</v>
      </c>
      <c r="E143" s="82">
        <v>563011</v>
      </c>
      <c r="G143" s="86" t="s">
        <v>179</v>
      </c>
      <c r="H143" s="86"/>
      <c r="I143" s="86"/>
      <c r="K143" s="100">
        <f>VLOOKUP(E143,[1]Sheet2!$C$1:$D$65536,2,FALSE)</f>
        <v>3236.7</v>
      </c>
      <c r="M143" s="178">
        <f>'[2]WP - Expenses'!$E$858</f>
        <v>0.83927588220572291</v>
      </c>
      <c r="O143" s="103">
        <f t="shared" si="4"/>
        <v>2716.4842479352633</v>
      </c>
      <c r="P143" s="103"/>
      <c r="Q143" s="105">
        <f t="shared" si="8"/>
        <v>9.6178537655002903E-5</v>
      </c>
      <c r="S143" s="106">
        <f>'WP IS ADJ 5.3'!$K$19*'WP IS ADJ 5'!Q143</f>
        <v>2770.7606916101131</v>
      </c>
      <c r="U143" s="106">
        <f t="shared" si="6"/>
        <v>54.276443674849816</v>
      </c>
    </row>
    <row r="144" spans="1:21" x14ac:dyDescent="0.25">
      <c r="A144" s="15">
        <f t="shared" si="7"/>
        <v>128</v>
      </c>
      <c r="C144" s="15" t="s">
        <v>366</v>
      </c>
      <c r="E144" s="82">
        <v>563012</v>
      </c>
      <c r="G144" s="86" t="s">
        <v>180</v>
      </c>
      <c r="H144" s="86"/>
      <c r="I144" s="86"/>
      <c r="K144" s="100">
        <f>VLOOKUP(E144,[1]Sheet2!$C$1:$D$65536,2,FALSE)</f>
        <v>10877.510000000004</v>
      </c>
      <c r="M144" s="178">
        <f>'[2]WP - Expenses'!$E$858</f>
        <v>0.83927588220572291</v>
      </c>
      <c r="O144" s="103">
        <f t="shared" si="4"/>
        <v>9129.2318014515768</v>
      </c>
      <c r="P144" s="103"/>
      <c r="Q144" s="105">
        <f t="shared" si="8"/>
        <v>3.2322520008887793E-4</v>
      </c>
      <c r="S144" s="106">
        <f>'WP IS ADJ 5.3'!$K$19*'WP IS ADJ 5'!Q144</f>
        <v>9311.6375106114047</v>
      </c>
      <c r="U144" s="106">
        <f t="shared" si="6"/>
        <v>182.40570915982789</v>
      </c>
    </row>
    <row r="145" spans="1:21" x14ac:dyDescent="0.25">
      <c r="A145" s="15">
        <f t="shared" si="7"/>
        <v>129</v>
      </c>
      <c r="C145" s="15" t="s">
        <v>366</v>
      </c>
      <c r="E145" s="82">
        <v>563014</v>
      </c>
      <c r="G145" s="86" t="s">
        <v>181</v>
      </c>
      <c r="H145" s="86"/>
      <c r="I145" s="86"/>
      <c r="K145" s="100">
        <f>VLOOKUP(E145,[1]Sheet2!$C$1:$D$65536,2,FALSE)</f>
        <v>1058.29</v>
      </c>
      <c r="M145" s="178">
        <f>'[2]WP - Expenses'!$E$858</f>
        <v>0.83927588220572291</v>
      </c>
      <c r="O145" s="103">
        <f t="shared" si="4"/>
        <v>888.1972733794945</v>
      </c>
      <c r="P145" s="103"/>
      <c r="Q145" s="105">
        <f t="shared" si="8"/>
        <v>3.1447086419783431E-5</v>
      </c>
      <c r="S145" s="106">
        <f>'WP IS ADJ 5.3'!$K$19*'WP IS ADJ 5'!Q145</f>
        <v>905.94381077148535</v>
      </c>
      <c r="U145" s="106">
        <f t="shared" si="6"/>
        <v>17.746537391990842</v>
      </c>
    </row>
    <row r="146" spans="1:21" x14ac:dyDescent="0.25">
      <c r="A146" s="15">
        <f t="shared" si="7"/>
        <v>130</v>
      </c>
      <c r="C146" s="15" t="s">
        <v>366</v>
      </c>
      <c r="E146" s="82">
        <v>563015</v>
      </c>
      <c r="G146" s="86" t="s">
        <v>182</v>
      </c>
      <c r="H146" s="86"/>
      <c r="I146" s="86"/>
      <c r="K146" s="100">
        <f>VLOOKUP(E146,[1]Sheet2!$C$1:$D$65536,2,FALSE)</f>
        <v>766.16</v>
      </c>
      <c r="M146" s="178">
        <f>'[2]WP - Expenses'!$E$858</f>
        <v>0.83927588220572291</v>
      </c>
      <c r="O146" s="103">
        <f t="shared" si="4"/>
        <v>643.01960991073668</v>
      </c>
      <c r="P146" s="103"/>
      <c r="Q146" s="105">
        <f t="shared" si="8"/>
        <v>2.2766443726560085E-5</v>
      </c>
      <c r="S146" s="106">
        <f>'WP IS ADJ 5.3'!$K$19*'WP IS ADJ 5'!Q146</f>
        <v>655.86739935242815</v>
      </c>
      <c r="U146" s="106">
        <f t="shared" si="6"/>
        <v>12.847789441691475</v>
      </c>
    </row>
    <row r="147" spans="1:21" x14ac:dyDescent="0.25">
      <c r="A147" s="15">
        <f t="shared" si="7"/>
        <v>131</v>
      </c>
      <c r="C147" s="15" t="s">
        <v>367</v>
      </c>
      <c r="E147" s="82">
        <v>566450</v>
      </c>
      <c r="G147" s="86" t="s">
        <v>183</v>
      </c>
      <c r="H147" s="86"/>
      <c r="I147" s="86"/>
      <c r="K147" s="100">
        <f>VLOOKUP(E147,[1]Sheet2!$C$1:$D$65536,2,FALSE)</f>
        <v>12876.670000000004</v>
      </c>
      <c r="M147" s="178">
        <f>'[2]WP - Expenses'!$E$858</f>
        <v>0.83927588220572291</v>
      </c>
      <c r="O147" s="103">
        <f t="shared" si="4"/>
        <v>10807.07857412197</v>
      </c>
      <c r="P147" s="103"/>
      <c r="Q147" s="105">
        <f t="shared" si="8"/>
        <v>3.8263023773165469E-4</v>
      </c>
      <c r="S147" s="106">
        <f>'WP IS ADJ 5.3'!$K$19*'WP IS ADJ 5'!Q147</f>
        <v>11023.008334054812</v>
      </c>
      <c r="U147" s="106">
        <f t="shared" si="6"/>
        <v>215.92975993284199</v>
      </c>
    </row>
    <row r="148" spans="1:21" x14ac:dyDescent="0.25">
      <c r="A148" s="15">
        <f t="shared" si="7"/>
        <v>132</v>
      </c>
      <c r="C148" s="15" t="s">
        <v>367</v>
      </c>
      <c r="E148" s="82">
        <v>566459</v>
      </c>
      <c r="G148" s="86" t="s">
        <v>184</v>
      </c>
      <c r="H148" s="86"/>
      <c r="I148" s="86"/>
      <c r="K148" s="100">
        <f>VLOOKUP(E148,[1]Sheet2!$C$1:$D$65536,2,FALSE)</f>
        <v>1976.78</v>
      </c>
      <c r="M148" s="178">
        <f>'[2]WP - Expenses'!$E$858</f>
        <v>0.83927588220572291</v>
      </c>
      <c r="O148" s="103">
        <f t="shared" si="4"/>
        <v>1659.0637784266289</v>
      </c>
      <c r="P148" s="103"/>
      <c r="Q148" s="105">
        <f t="shared" si="8"/>
        <v>5.8740015962448374E-5</v>
      </c>
      <c r="S148" s="106">
        <f>'WP IS ADJ 5.3'!$K$19*'WP IS ADJ 5'!Q148</f>
        <v>1692.2125374489572</v>
      </c>
      <c r="U148" s="106">
        <f t="shared" si="6"/>
        <v>33.14875902232825</v>
      </c>
    </row>
    <row r="149" spans="1:21" x14ac:dyDescent="0.25">
      <c r="A149" s="15">
        <f t="shared" si="7"/>
        <v>133</v>
      </c>
      <c r="C149" s="15" t="s">
        <v>368</v>
      </c>
      <c r="E149" s="82">
        <v>568631</v>
      </c>
      <c r="G149" s="86" t="s">
        <v>185</v>
      </c>
      <c r="H149" s="86"/>
      <c r="I149" s="86"/>
      <c r="K149" s="100">
        <f>VLOOKUP(E149,[1]Sheet2!$C$1:$D$65536,2,FALSE)</f>
        <v>98912.729999999967</v>
      </c>
      <c r="M149" s="178">
        <f>'[2]WP - Expenses'!$E$858</f>
        <v>0.83927588220572291</v>
      </c>
      <c r="O149" s="103">
        <f t="shared" ref="O149:O215" si="9">+K149*M149</f>
        <v>83015.068732126441</v>
      </c>
      <c r="P149" s="103"/>
      <c r="Q149" s="105">
        <f t="shared" si="8"/>
        <v>2.9391916850076104E-3</v>
      </c>
      <c r="S149" s="106">
        <f>'WP IS ADJ 5.3'!$K$19*'WP IS ADJ 5'!Q149</f>
        <v>84673.743066655632</v>
      </c>
      <c r="U149" s="106">
        <f t="shared" ref="U149:U215" si="10">+S149-O149</f>
        <v>1658.6743345291907</v>
      </c>
    </row>
    <row r="150" spans="1:21" x14ac:dyDescent="0.25">
      <c r="A150" s="15">
        <f t="shared" ref="A150:A216" si="11">+A149+1</f>
        <v>134</v>
      </c>
      <c r="C150" s="15" t="s">
        <v>369</v>
      </c>
      <c r="E150" s="82">
        <v>569037</v>
      </c>
      <c r="G150" s="86" t="s">
        <v>186</v>
      </c>
      <c r="H150" s="86"/>
      <c r="I150" s="86"/>
      <c r="K150" s="100">
        <f>VLOOKUP(E150,[1]Sheet2!$C$1:$D$65536,2,FALSE)</f>
        <v>2344.6999999999998</v>
      </c>
      <c r="M150" s="178">
        <f>'[2]WP - Expenses'!$E$858</f>
        <v>0.83927588220572291</v>
      </c>
      <c r="O150" s="103">
        <f t="shared" si="9"/>
        <v>1967.8501610077583</v>
      </c>
      <c r="P150" s="103"/>
      <c r="Q150" s="105">
        <f t="shared" si="8"/>
        <v>6.9672758439053755E-5</v>
      </c>
      <c r="S150" s="106">
        <f>'WP IS ADJ 5.3'!$K$19*'WP IS ADJ 5'!Q150</f>
        <v>2007.1685956740603</v>
      </c>
      <c r="U150" s="106">
        <f t="shared" si="10"/>
        <v>39.318434666301982</v>
      </c>
    </row>
    <row r="151" spans="1:21" x14ac:dyDescent="0.25">
      <c r="A151" s="15">
        <f t="shared" si="11"/>
        <v>135</v>
      </c>
      <c r="C151" s="15" t="s">
        <v>370</v>
      </c>
      <c r="E151" s="82">
        <v>570040</v>
      </c>
      <c r="G151" s="86" t="s">
        <v>187</v>
      </c>
      <c r="H151" s="86"/>
      <c r="I151" s="86"/>
      <c r="K151" s="100">
        <f>VLOOKUP(E151,[1]Sheet2!$C$1:$D$65536,2,FALSE)</f>
        <v>190968.6400000001</v>
      </c>
      <c r="M151" s="178">
        <f>'[2]WP - Expenses'!$E$858</f>
        <v>0.83927588220572291</v>
      </c>
      <c r="O151" s="103">
        <f t="shared" si="9"/>
        <v>160275.3738096272</v>
      </c>
      <c r="P151" s="103"/>
      <c r="Q151" s="105">
        <f t="shared" si="8"/>
        <v>5.6746329697422394E-3</v>
      </c>
      <c r="S151" s="106">
        <f>'WP IS ADJ 5.3'!$K$19*'WP IS ADJ 5'!Q151</f>
        <v>163477.73999513179</v>
      </c>
      <c r="U151" s="106">
        <f t="shared" si="10"/>
        <v>3202.3661855045939</v>
      </c>
    </row>
    <row r="152" spans="1:21" x14ac:dyDescent="0.25">
      <c r="A152" s="15">
        <f t="shared" si="11"/>
        <v>136</v>
      </c>
      <c r="C152" s="15" t="s">
        <v>370</v>
      </c>
      <c r="E152" s="82">
        <v>570043</v>
      </c>
      <c r="G152" s="86" t="s">
        <v>188</v>
      </c>
      <c r="H152" s="86"/>
      <c r="I152" s="86"/>
      <c r="K152" s="100">
        <f>VLOOKUP(E152,[1]Sheet2!$C$1:$D$65536,2,FALSE)</f>
        <v>69025.069999999992</v>
      </c>
      <c r="M152" s="178">
        <f>'[2]WP - Expenses'!$E$858</f>
        <v>0.83927588220572291</v>
      </c>
      <c r="O152" s="103">
        <f t="shared" si="9"/>
        <v>57931.076518561771</v>
      </c>
      <c r="P152" s="103"/>
      <c r="Q152" s="105">
        <f t="shared" si="8"/>
        <v>2.0510798943782897E-3</v>
      </c>
      <c r="S152" s="106">
        <f>'WP IS ADJ 5.3'!$K$19*'WP IS ADJ 5'!Q152</f>
        <v>59088.562638377494</v>
      </c>
      <c r="U152" s="106">
        <f t="shared" si="10"/>
        <v>1157.4861198157232</v>
      </c>
    </row>
    <row r="153" spans="1:21" x14ac:dyDescent="0.25">
      <c r="A153" s="15">
        <f t="shared" si="11"/>
        <v>137</v>
      </c>
      <c r="C153" s="15" t="s">
        <v>370</v>
      </c>
      <c r="E153" s="82">
        <v>570044</v>
      </c>
      <c r="G153" s="86" t="s">
        <v>189</v>
      </c>
      <c r="H153" s="86"/>
      <c r="I153" s="86"/>
      <c r="K153" s="100">
        <f>VLOOKUP(E153,[1]Sheet2!$C$1:$D$65536,2,FALSE)</f>
        <v>14977.16</v>
      </c>
      <c r="M153" s="178">
        <f>'[2]WP - Expenses'!$E$858</f>
        <v>0.83927588220572291</v>
      </c>
      <c r="O153" s="103">
        <f t="shared" si="9"/>
        <v>12569.969171936265</v>
      </c>
      <c r="P153" s="103"/>
      <c r="Q153" s="105">
        <f t="shared" si="8"/>
        <v>4.4504629623536425E-4</v>
      </c>
      <c r="S153" s="106">
        <f>'WP IS ADJ 5.3'!$K$19*'WP IS ADJ 5'!Q153</f>
        <v>12821.122192342609</v>
      </c>
      <c r="U153" s="106">
        <f t="shared" si="10"/>
        <v>251.15302040634378</v>
      </c>
    </row>
    <row r="154" spans="1:21" x14ac:dyDescent="0.25">
      <c r="A154" s="15">
        <f t="shared" si="11"/>
        <v>138</v>
      </c>
      <c r="C154" s="15" t="s">
        <v>370</v>
      </c>
      <c r="E154" s="82">
        <v>570060</v>
      </c>
      <c r="G154" s="86" t="s">
        <v>190</v>
      </c>
      <c r="H154" s="86"/>
      <c r="I154" s="86"/>
      <c r="K154" s="100">
        <f>VLOOKUP(E154,[1]Sheet2!$C$1:$D$65536,2,FALSE)</f>
        <v>53499.78</v>
      </c>
      <c r="M154" s="178">
        <f>'[2]WP - Expenses'!$E$858</f>
        <v>0.83927588220572291</v>
      </c>
      <c r="O154" s="103">
        <f t="shared" si="9"/>
        <v>44901.075057312089</v>
      </c>
      <c r="P154" s="103"/>
      <c r="Q154" s="105">
        <f t="shared" si="8"/>
        <v>1.5897459156747216E-3</v>
      </c>
      <c r="S154" s="106">
        <f>'WP IS ADJ 5.3'!$K$19*'WP IS ADJ 5'!Q154</f>
        <v>45798.216527261997</v>
      </c>
      <c r="U154" s="106">
        <f t="shared" si="10"/>
        <v>897.14146994990733</v>
      </c>
    </row>
    <row r="155" spans="1:21" x14ac:dyDescent="0.25">
      <c r="A155" s="15">
        <f t="shared" si="11"/>
        <v>139</v>
      </c>
      <c r="C155" s="15" t="s">
        <v>370</v>
      </c>
      <c r="E155" s="82">
        <v>570177</v>
      </c>
      <c r="G155" s="86" t="s">
        <v>191</v>
      </c>
      <c r="H155" s="86"/>
      <c r="I155" s="86"/>
      <c r="K155" s="100">
        <f>VLOOKUP(E155,[1]Sheet2!$C$1:$D$65536,2,FALSE)</f>
        <v>786.15</v>
      </c>
      <c r="M155" s="178">
        <f>'[2]WP - Expenses'!$E$858</f>
        <v>0.83927588220572291</v>
      </c>
      <c r="O155" s="103">
        <f t="shared" si="9"/>
        <v>659.796734796029</v>
      </c>
      <c r="P155" s="103"/>
      <c r="Q155" s="105">
        <f t="shared" si="8"/>
        <v>2.3360446558989256E-5</v>
      </c>
      <c r="S155" s="106">
        <f>'WP IS ADJ 5.3'!$K$19*'WP IS ADJ 5'!Q155</f>
        <v>672.97973791494121</v>
      </c>
      <c r="U155" s="106">
        <f t="shared" si="10"/>
        <v>13.183003118912211</v>
      </c>
    </row>
    <row r="156" spans="1:21" x14ac:dyDescent="0.25">
      <c r="A156" s="15">
        <f t="shared" si="11"/>
        <v>140</v>
      </c>
      <c r="C156" s="15" t="s">
        <v>370</v>
      </c>
      <c r="E156" s="82">
        <v>570472</v>
      </c>
      <c r="G156" s="86" t="s">
        <v>192</v>
      </c>
      <c r="H156" s="86"/>
      <c r="I156" s="86"/>
      <c r="K156" s="100">
        <f>VLOOKUP(E156,[1]Sheet2!$C$1:$D$65536,2,FALSE)</f>
        <v>346507.66999999993</v>
      </c>
      <c r="M156" s="178">
        <f>'[2]WP - Expenses'!$E$858</f>
        <v>0.83927588220572291</v>
      </c>
      <c r="O156" s="103">
        <f t="shared" si="9"/>
        <v>290815.53043029946</v>
      </c>
      <c r="P156" s="103"/>
      <c r="Q156" s="105">
        <f t="shared" si="8"/>
        <v>1.0296475109476417E-2</v>
      </c>
      <c r="S156" s="106">
        <f>'WP IS ADJ 5.3'!$K$19*'WP IS ADJ 5'!Q156</f>
        <v>296626.14124800218</v>
      </c>
      <c r="U156" s="106">
        <f t="shared" si="10"/>
        <v>5810.6108177027199</v>
      </c>
    </row>
    <row r="157" spans="1:21" x14ac:dyDescent="0.25">
      <c r="A157" s="15">
        <f t="shared" si="11"/>
        <v>141</v>
      </c>
      <c r="C157" s="15" t="s">
        <v>370</v>
      </c>
      <c r="E157" s="82">
        <v>570475</v>
      </c>
      <c r="G157" s="86" t="s">
        <v>193</v>
      </c>
      <c r="H157" s="86"/>
      <c r="I157" s="86"/>
      <c r="K157" s="100">
        <f>VLOOKUP(E157,[1]Sheet2!$C$1:$D$65536,2,FALSE)</f>
        <v>12769.96</v>
      </c>
      <c r="M157" s="178">
        <f>'[2]WP - Expenses'!$E$858</f>
        <v>0.83927588220572291</v>
      </c>
      <c r="O157" s="103">
        <f t="shared" si="9"/>
        <v>10717.519444731792</v>
      </c>
      <c r="P157" s="103"/>
      <c r="Q157" s="105">
        <f t="shared" si="8"/>
        <v>3.7945935017545055E-4</v>
      </c>
      <c r="S157" s="106">
        <f>'WP IS ADJ 5.3'!$K$19*'WP IS ADJ 5'!Q157</f>
        <v>10931.659777376179</v>
      </c>
      <c r="U157" s="106">
        <f t="shared" si="10"/>
        <v>214.14033264438694</v>
      </c>
    </row>
    <row r="158" spans="1:21" x14ac:dyDescent="0.25">
      <c r="A158" s="15">
        <f t="shared" si="11"/>
        <v>142</v>
      </c>
      <c r="C158" s="15" t="s">
        <v>370</v>
      </c>
      <c r="E158" s="82">
        <v>570511</v>
      </c>
      <c r="G158" s="86" t="s">
        <v>194</v>
      </c>
      <c r="H158" s="86"/>
      <c r="I158" s="120" t="s">
        <v>442</v>
      </c>
      <c r="K158" s="100">
        <f>VLOOKUP(E158,[1]Sheet2!$C$1:$D$65536,2,FALSE)</f>
        <v>4781.0200000000004</v>
      </c>
      <c r="M158" s="178">
        <f>'[2]WP - Expenses'!$E$858</f>
        <v>0.83927588220572291</v>
      </c>
      <c r="O158" s="103">
        <f t="shared" si="9"/>
        <v>4012.5947783432057</v>
      </c>
      <c r="P158" s="103"/>
      <c r="Q158" s="105">
        <f t="shared" si="8"/>
        <v>1.4206800509757533E-4</v>
      </c>
      <c r="S158" s="106">
        <f>'WP IS ADJ 5.3'!$K$19*'WP IS ADJ 5'!Q158</f>
        <v>4092.7680297221814</v>
      </c>
      <c r="U158" s="106">
        <f t="shared" si="10"/>
        <v>80.173251378975692</v>
      </c>
    </row>
    <row r="159" spans="1:21" x14ac:dyDescent="0.25">
      <c r="A159" s="15">
        <f t="shared" si="11"/>
        <v>143</v>
      </c>
      <c r="C159" s="15" t="s">
        <v>370</v>
      </c>
      <c r="E159" s="82">
        <v>570517</v>
      </c>
      <c r="G159" s="86" t="s">
        <v>195</v>
      </c>
      <c r="H159" s="86"/>
      <c r="I159" s="86"/>
      <c r="K159" s="100">
        <f>VLOOKUP(E159,[1]Sheet2!$C$1:$D$65536,2,FALSE)</f>
        <v>247004.51999999993</v>
      </c>
      <c r="M159" s="178">
        <f>'[2]WP - Expenses'!$E$858</f>
        <v>0.83927588220572291</v>
      </c>
      <c r="O159" s="103">
        <f t="shared" si="9"/>
        <v>207304.93643180106</v>
      </c>
      <c r="P159" s="103"/>
      <c r="Q159" s="105">
        <f t="shared" si="8"/>
        <v>7.339739094687772E-3</v>
      </c>
      <c r="S159" s="106">
        <f>'WP IS ADJ 5.3'!$K$19*'WP IS ADJ 5'!Q159</f>
        <v>211446.97212161269</v>
      </c>
      <c r="U159" s="106">
        <f t="shared" si="10"/>
        <v>4142.0356898116297</v>
      </c>
    </row>
    <row r="160" spans="1:21" x14ac:dyDescent="0.25">
      <c r="A160" s="15">
        <f t="shared" si="11"/>
        <v>144</v>
      </c>
      <c r="C160" s="15" t="s">
        <v>371</v>
      </c>
      <c r="E160" s="82">
        <v>571001</v>
      </c>
      <c r="G160" s="86" t="s">
        <v>196</v>
      </c>
      <c r="H160" s="86"/>
      <c r="I160" s="86"/>
      <c r="K160" s="100">
        <f>VLOOKUP(E160,[1]Sheet2!$C$1:$D$65536,2,FALSE)</f>
        <v>127690.24000000002</v>
      </c>
      <c r="M160" s="178">
        <f>'[2]WP - Expenses'!$E$858</f>
        <v>0.83927588220572291</v>
      </c>
      <c r="O160" s="103">
        <f t="shared" si="9"/>
        <v>107167.33882506051</v>
      </c>
      <c r="P160" s="103"/>
      <c r="Q160" s="105">
        <f t="shared" si="8"/>
        <v>3.7943153693627339E-3</v>
      </c>
      <c r="S160" s="106">
        <f>'WP IS ADJ 5.3'!$K$19*'WP IS ADJ 5'!Q160</f>
        <v>109308.58519302419</v>
      </c>
      <c r="U160" s="106">
        <f t="shared" si="10"/>
        <v>2141.2463679636858</v>
      </c>
    </row>
    <row r="161" spans="1:21" x14ac:dyDescent="0.25">
      <c r="A161" s="15">
        <f t="shared" si="11"/>
        <v>145</v>
      </c>
      <c r="C161" s="15" t="s">
        <v>371</v>
      </c>
      <c r="E161" s="82">
        <v>571041</v>
      </c>
      <c r="G161" s="86" t="s">
        <v>197</v>
      </c>
      <c r="H161" s="86"/>
      <c r="I161" s="86"/>
      <c r="K161" s="100">
        <f>VLOOKUP(E161,[1]Sheet2!$C$1:$D$65536,2,FALSE)</f>
        <v>2110.0700000000002</v>
      </c>
      <c r="M161" s="178">
        <f>'[2]WP - Expenses'!$E$858</f>
        <v>0.83927588220572291</v>
      </c>
      <c r="O161" s="103">
        <f t="shared" si="9"/>
        <v>1770.9308607658299</v>
      </c>
      <c r="P161" s="103"/>
      <c r="Q161" s="105">
        <f t="shared" si="8"/>
        <v>6.2700728195289027E-5</v>
      </c>
      <c r="S161" s="106">
        <f>'WP IS ADJ 5.3'!$K$19*'WP IS ADJ 5'!Q161</f>
        <v>1806.3147689145585</v>
      </c>
      <c r="U161" s="106">
        <f t="shared" si="10"/>
        <v>35.383908148728551</v>
      </c>
    </row>
    <row r="162" spans="1:21" x14ac:dyDescent="0.25">
      <c r="A162" s="15">
        <f t="shared" si="11"/>
        <v>146</v>
      </c>
      <c r="C162" s="15" t="s">
        <v>371</v>
      </c>
      <c r="E162" s="82">
        <v>571042</v>
      </c>
      <c r="G162" s="86" t="s">
        <v>198</v>
      </c>
      <c r="H162" s="86"/>
      <c r="I162" s="86"/>
      <c r="K162" s="100">
        <f>VLOOKUP(E162,[1]Sheet2!$C$1:$D$65536,2,FALSE)</f>
        <v>6017.01</v>
      </c>
      <c r="M162" s="178">
        <f>'[2]WP - Expenses'!$E$858</f>
        <v>0.83927588220572291</v>
      </c>
      <c r="O162" s="103">
        <f t="shared" si="9"/>
        <v>5049.9313759906572</v>
      </c>
      <c r="P162" s="103"/>
      <c r="Q162" s="105">
        <f t="shared" si="8"/>
        <v>1.7879544686116386E-4</v>
      </c>
      <c r="S162" s="106">
        <f>'WP IS ADJ 5.3'!$K$19*'WP IS ADJ 5'!Q162</f>
        <v>5150.8310282154562</v>
      </c>
      <c r="U162" s="106">
        <f t="shared" si="10"/>
        <v>100.89965222479896</v>
      </c>
    </row>
    <row r="163" spans="1:21" x14ac:dyDescent="0.25">
      <c r="A163" s="15">
        <f t="shared" si="11"/>
        <v>147</v>
      </c>
      <c r="C163" s="15" t="s">
        <v>371</v>
      </c>
      <c r="E163" s="82">
        <v>571044</v>
      </c>
      <c r="G163" s="86" t="s">
        <v>199</v>
      </c>
      <c r="H163" s="86"/>
      <c r="I163" s="86"/>
      <c r="K163" s="100">
        <f>VLOOKUP(E163,[1]Sheet2!$C$1:$D$65536,2,FALSE)</f>
        <v>44.75</v>
      </c>
      <c r="M163" s="178">
        <f>'[2]WP - Expenses'!$E$858</f>
        <v>0.83927588220572291</v>
      </c>
      <c r="O163" s="103">
        <f t="shared" si="9"/>
        <v>37.557595728706097</v>
      </c>
      <c r="P163" s="103"/>
      <c r="Q163" s="105">
        <f t="shared" si="8"/>
        <v>1.32974621066561E-6</v>
      </c>
      <c r="S163" s="106">
        <f>'WP IS ADJ 5.3'!$K$19*'WP IS ADJ 5'!Q163</f>
        <v>38.308011539392758</v>
      </c>
      <c r="U163" s="106">
        <f t="shared" si="10"/>
        <v>0.75041581068666119</v>
      </c>
    </row>
    <row r="164" spans="1:21" x14ac:dyDescent="0.25">
      <c r="A164" s="15">
        <f t="shared" si="11"/>
        <v>148</v>
      </c>
      <c r="C164" s="15" t="s">
        <v>371</v>
      </c>
      <c r="E164" s="82">
        <v>571062</v>
      </c>
      <c r="G164" s="86" t="s">
        <v>200</v>
      </c>
      <c r="H164" s="86"/>
      <c r="I164" s="86"/>
      <c r="K164" s="100">
        <f>VLOOKUP(E164,[1]Sheet2!$C$1:$D$65536,2,FALSE)</f>
        <v>24777.98000000001</v>
      </c>
      <c r="M164" s="178">
        <f>'[2]WP - Expenses'!$E$858</f>
        <v>0.83927588220572291</v>
      </c>
      <c r="O164" s="103">
        <f t="shared" si="9"/>
        <v>20795.561023775768</v>
      </c>
      <c r="P164" s="103"/>
      <c r="Q164" s="105">
        <f t="shared" si="8"/>
        <v>7.3627765392063219E-4</v>
      </c>
      <c r="S164" s="106">
        <f>'WP IS ADJ 5.3'!$K$19*'WP IS ADJ 5'!Q164</f>
        <v>21211.064665091479</v>
      </c>
      <c r="U164" s="106">
        <f t="shared" si="10"/>
        <v>415.50364131571041</v>
      </c>
    </row>
    <row r="165" spans="1:21" x14ac:dyDescent="0.25">
      <c r="A165" s="15">
        <f t="shared" si="11"/>
        <v>149</v>
      </c>
      <c r="C165" s="15" t="s">
        <v>371</v>
      </c>
      <c r="E165" s="82">
        <v>571911</v>
      </c>
      <c r="G165" s="86" t="s">
        <v>201</v>
      </c>
      <c r="H165" s="86"/>
      <c r="I165" s="86"/>
      <c r="K165" s="100">
        <f>VLOOKUP(E165,[1]Sheet2!$C$1:$D$65536,2,FALSE)</f>
        <v>4975.9799999999996</v>
      </c>
      <c r="M165" s="178">
        <f>'[2]WP - Expenses'!$E$858</f>
        <v>0.83927588220572291</v>
      </c>
      <c r="O165" s="103">
        <f t="shared" si="9"/>
        <v>4176.2200043380326</v>
      </c>
      <c r="P165" s="103"/>
      <c r="Q165" s="105">
        <f t="shared" si="8"/>
        <v>1.4786124132620921E-4</v>
      </c>
      <c r="S165" s="106">
        <f>'WP IS ADJ 5.3'!$K$19*'WP IS ADJ 5'!Q165</f>
        <v>4259.6625532913431</v>
      </c>
      <c r="U165" s="106">
        <f t="shared" si="10"/>
        <v>83.442548953310506</v>
      </c>
    </row>
    <row r="166" spans="1:21" x14ac:dyDescent="0.25">
      <c r="A166" s="15">
        <f>+A165+1</f>
        <v>150</v>
      </c>
      <c r="C166" s="15"/>
      <c r="E166" s="82"/>
      <c r="G166" s="108" t="s">
        <v>405</v>
      </c>
      <c r="H166" s="86"/>
      <c r="I166" s="86"/>
      <c r="K166" s="109">
        <f>SUM(K134:K165)</f>
        <v>1957868.08</v>
      </c>
      <c r="M166" s="98"/>
      <c r="O166" s="109">
        <f>SUM(O134:O165)</f>
        <v>1643191.4600844246</v>
      </c>
      <c r="P166" s="103"/>
      <c r="Q166" s="105"/>
      <c r="S166" s="109">
        <f>SUM(S134:S165)</f>
        <v>1676023.0838267878</v>
      </c>
      <c r="U166" s="109">
        <f>SUM(U134:U165)</f>
        <v>32831.623742363015</v>
      </c>
    </row>
    <row r="167" spans="1:21" x14ac:dyDescent="0.25">
      <c r="A167" s="15"/>
      <c r="C167" s="15"/>
      <c r="E167" s="82"/>
      <c r="G167" s="16"/>
      <c r="H167" s="86"/>
      <c r="I167" s="86"/>
      <c r="K167" s="101"/>
      <c r="M167" s="98"/>
      <c r="O167" s="103"/>
      <c r="P167" s="103"/>
      <c r="Q167" s="105"/>
      <c r="S167" s="106"/>
      <c r="U167" s="106"/>
    </row>
    <row r="168" spans="1:21" x14ac:dyDescent="0.25">
      <c r="A168" s="15">
        <f>+A166+1</f>
        <v>151</v>
      </c>
      <c r="C168" s="15"/>
      <c r="E168" s="82"/>
      <c r="G168" s="22" t="s">
        <v>406</v>
      </c>
      <c r="H168" s="86"/>
      <c r="I168" s="86"/>
      <c r="K168" s="101"/>
      <c r="M168" s="98"/>
      <c r="O168" s="103"/>
      <c r="P168" s="103"/>
      <c r="Q168" s="105"/>
      <c r="S168" s="106"/>
      <c r="U168" s="106"/>
    </row>
    <row r="169" spans="1:21" x14ac:dyDescent="0.25">
      <c r="A169" s="15">
        <f>+A168+1</f>
        <v>152</v>
      </c>
      <c r="C169" s="15" t="s">
        <v>372</v>
      </c>
      <c r="E169" s="82">
        <v>580001</v>
      </c>
      <c r="G169" s="86" t="s">
        <v>202</v>
      </c>
      <c r="H169" s="86"/>
      <c r="I169" s="120"/>
      <c r="K169" s="100">
        <f>VLOOKUP(E169,[1]Sheet2!$C$1:$D$65536,2,FALSE)</f>
        <v>657058.71</v>
      </c>
      <c r="M169" s="177">
        <f>'[2]WP - Expenses'!$E$880</f>
        <v>0.88033905054461314</v>
      </c>
      <c r="O169" s="103">
        <f t="shared" si="9"/>
        <v>578434.44091346825</v>
      </c>
      <c r="P169" s="103"/>
      <c r="Q169" s="105">
        <f t="shared" ref="Q169:Q232" si="12">+O169/$O$318</f>
        <v>2.0479772227146871E-2</v>
      </c>
      <c r="S169" s="106">
        <f>'WP IS ADJ 5.3'!$K$19*'WP IS ADJ 5'!Q169</f>
        <v>589991.79280155525</v>
      </c>
      <c r="U169" s="106">
        <f t="shared" si="10"/>
        <v>11557.351888086996</v>
      </c>
    </row>
    <row r="170" spans="1:21" x14ac:dyDescent="0.25">
      <c r="A170" s="15">
        <f t="shared" si="11"/>
        <v>153</v>
      </c>
      <c r="C170" s="15" t="s">
        <v>372</v>
      </c>
      <c r="E170" s="82">
        <v>580002</v>
      </c>
      <c r="G170" s="86" t="s">
        <v>203</v>
      </c>
      <c r="H170" s="86"/>
      <c r="I170" s="86"/>
      <c r="K170" s="100">
        <f>VLOOKUP(E170,[1]Sheet2!$C$1:$D$65536,2,FALSE)</f>
        <v>9272.44</v>
      </c>
      <c r="M170" s="177">
        <f>'[2]WP - Expenses'!$E$880</f>
        <v>0.88033905054461314</v>
      </c>
      <c r="O170" s="103">
        <f t="shared" si="9"/>
        <v>8162.8910258318929</v>
      </c>
      <c r="P170" s="103"/>
      <c r="Q170" s="105">
        <f t="shared" si="12"/>
        <v>2.8901140232945967E-4</v>
      </c>
      <c r="S170" s="106">
        <f>'WP IS ADJ 5.3'!$K$19*'WP IS ADJ 5'!Q170</f>
        <v>8325.9888591155777</v>
      </c>
      <c r="U170" s="106">
        <f t="shared" si="10"/>
        <v>163.09783328368485</v>
      </c>
    </row>
    <row r="171" spans="1:21" x14ac:dyDescent="0.25">
      <c r="A171" s="15">
        <f t="shared" si="11"/>
        <v>154</v>
      </c>
      <c r="C171" s="15" t="s">
        <v>372</v>
      </c>
      <c r="E171" s="82">
        <v>580011</v>
      </c>
      <c r="G171" s="86" t="s">
        <v>204</v>
      </c>
      <c r="H171" s="86"/>
      <c r="I171" s="86"/>
      <c r="K171" s="100">
        <f>VLOOKUP(E171,[1]Sheet2!$C$1:$D$65536,2,FALSE)</f>
        <v>15541.619999999999</v>
      </c>
      <c r="M171" s="177">
        <f>'[2]WP - Expenses'!$E$880</f>
        <v>0.88033905054461314</v>
      </c>
      <c r="O171" s="103">
        <f t="shared" si="9"/>
        <v>13681.894994725169</v>
      </c>
      <c r="P171" s="103"/>
      <c r="Q171" s="105">
        <f t="shared" si="12"/>
        <v>4.8441460830930979E-4</v>
      </c>
      <c r="S171" s="106">
        <f>'WP IS ADJ 5.3'!$K$19*'WP IS ADJ 5'!Q171</f>
        <v>13955.264738580981</v>
      </c>
      <c r="U171" s="106">
        <f t="shared" si="10"/>
        <v>273.36974385581198</v>
      </c>
    </row>
    <row r="172" spans="1:21" x14ac:dyDescent="0.25">
      <c r="A172" s="15">
        <f t="shared" si="11"/>
        <v>155</v>
      </c>
      <c r="C172" s="15" t="s">
        <v>372</v>
      </c>
      <c r="E172" s="82">
        <v>580627</v>
      </c>
      <c r="G172" s="86" t="s">
        <v>205</v>
      </c>
      <c r="H172" s="86"/>
      <c r="I172" s="86"/>
      <c r="K172" s="100">
        <f>VLOOKUP(E172,[1]Sheet2!$C$1:$D$65536,2,FALSE)</f>
        <v>71245.220000000016</v>
      </c>
      <c r="M172" s="177">
        <f>'[2]WP - Expenses'!$E$880</f>
        <v>0.88033905054461314</v>
      </c>
      <c r="O172" s="103">
        <f t="shared" si="9"/>
        <v>62719.949330642099</v>
      </c>
      <c r="P172" s="103"/>
      <c r="Q172" s="105">
        <f t="shared" si="12"/>
        <v>2.2206324270063619E-3</v>
      </c>
      <c r="S172" s="106">
        <f>'WP IS ADJ 5.3'!$K$19*'WP IS ADJ 5'!Q172</f>
        <v>63973.119047978573</v>
      </c>
      <c r="U172" s="106">
        <f t="shared" si="10"/>
        <v>1253.1697173364737</v>
      </c>
    </row>
    <row r="173" spans="1:21" x14ac:dyDescent="0.25">
      <c r="A173" s="15">
        <f t="shared" si="11"/>
        <v>156</v>
      </c>
      <c r="C173" s="15" t="s">
        <v>372</v>
      </c>
      <c r="E173" s="82">
        <v>580628</v>
      </c>
      <c r="G173" s="86" t="s">
        <v>206</v>
      </c>
      <c r="H173" s="86"/>
      <c r="I173" s="86"/>
      <c r="K173" s="100">
        <f>VLOOKUP(E173,[1]Sheet2!$C$1:$D$65536,2,FALSE)</f>
        <v>38152.059999999976</v>
      </c>
      <c r="M173" s="177">
        <f>'[2]WP - Expenses'!$E$880</f>
        <v>0.88033905054461314</v>
      </c>
      <c r="O173" s="103">
        <f t="shared" si="9"/>
        <v>33586.748276721089</v>
      </c>
      <c r="P173" s="103"/>
      <c r="Q173" s="105">
        <f t="shared" si="12"/>
        <v>1.189156291370737E-3</v>
      </c>
      <c r="S173" s="106">
        <f>'WP IS ADJ 5.3'!$K$19*'WP IS ADJ 5'!Q173</f>
        <v>34257.82496433612</v>
      </c>
      <c r="U173" s="106">
        <f t="shared" si="10"/>
        <v>671.0766876150301</v>
      </c>
    </row>
    <row r="174" spans="1:21" x14ac:dyDescent="0.25">
      <c r="A174" s="15">
        <f t="shared" si="11"/>
        <v>157</v>
      </c>
      <c r="C174" s="15" t="s">
        <v>372</v>
      </c>
      <c r="E174" s="82">
        <v>580686</v>
      </c>
      <c r="G174" s="86" t="s">
        <v>56</v>
      </c>
      <c r="H174" s="86"/>
      <c r="I174" s="86"/>
      <c r="K174" s="100">
        <f>VLOOKUP(E174,[1]Sheet2!$C$1:$D$65536,2,FALSE)</f>
        <v>55494.99000000002</v>
      </c>
      <c r="M174" s="177">
        <f>'[2]WP - Expenses'!$E$880</f>
        <v>0.88033905054461314</v>
      </c>
      <c r="O174" s="103">
        <f t="shared" si="9"/>
        <v>48854.406806582818</v>
      </c>
      <c r="P174" s="103"/>
      <c r="Q174" s="105">
        <f t="shared" si="12"/>
        <v>1.7297156824049923E-3</v>
      </c>
      <c r="S174" s="106">
        <f>'WP IS ADJ 5.3'!$K$19*'WP IS ADJ 5'!Q174</f>
        <v>49830.53742884619</v>
      </c>
      <c r="U174" s="106">
        <f t="shared" si="10"/>
        <v>976.13062226337206</v>
      </c>
    </row>
    <row r="175" spans="1:21" x14ac:dyDescent="0.25">
      <c r="A175" s="15">
        <f t="shared" si="11"/>
        <v>158</v>
      </c>
      <c r="C175" s="15" t="s">
        <v>373</v>
      </c>
      <c r="E175" s="82">
        <v>582016</v>
      </c>
      <c r="G175" s="86" t="s">
        <v>207</v>
      </c>
      <c r="H175" s="86"/>
      <c r="I175" s="86"/>
      <c r="K175" s="100">
        <f>VLOOKUP(E175,[1]Sheet2!$C$1:$D$65536,2,FALSE)</f>
        <v>119724.17000000001</v>
      </c>
      <c r="M175" s="177">
        <f>'[2]WP - Expenses'!$E$880</f>
        <v>0.88033905054461314</v>
      </c>
      <c r="O175" s="103">
        <f t="shared" si="9"/>
        <v>105397.86214504187</v>
      </c>
      <c r="P175" s="103"/>
      <c r="Q175" s="105">
        <f t="shared" si="12"/>
        <v>3.7316661271931261E-3</v>
      </c>
      <c r="S175" s="106">
        <f>'WP IS ADJ 5.3'!$K$19*'WP IS ADJ 5'!Q175</f>
        <v>107503.7536599708</v>
      </c>
      <c r="U175" s="106">
        <f t="shared" si="10"/>
        <v>2105.8915149289242</v>
      </c>
    </row>
    <row r="176" spans="1:21" x14ac:dyDescent="0.25">
      <c r="A176" s="15">
        <f t="shared" si="11"/>
        <v>159</v>
      </c>
      <c r="C176" s="15" t="s">
        <v>374</v>
      </c>
      <c r="E176" s="82">
        <v>583019</v>
      </c>
      <c r="G176" s="86" t="s">
        <v>208</v>
      </c>
      <c r="H176" s="86"/>
      <c r="I176" s="86"/>
      <c r="K176" s="100">
        <f>VLOOKUP(E176,[1]Sheet2!$C$1:$D$65536,2,FALSE)</f>
        <v>500574.11000000098</v>
      </c>
      <c r="M176" s="177">
        <f>'[2]WP - Expenses'!$E$880</f>
        <v>0.88033905054461314</v>
      </c>
      <c r="O176" s="103">
        <f t="shared" si="9"/>
        <v>440674.93672461557</v>
      </c>
      <c r="P176" s="103"/>
      <c r="Q176" s="105">
        <f t="shared" si="12"/>
        <v>1.5602325331942991E-2</v>
      </c>
      <c r="S176" s="106">
        <f>'WP IS ADJ 5.3'!$K$19*'WP IS ADJ 5'!Q176</f>
        <v>449479.79852354975</v>
      </c>
      <c r="U176" s="106">
        <f t="shared" si="10"/>
        <v>8804.8617989341728</v>
      </c>
    </row>
    <row r="177" spans="1:21" x14ac:dyDescent="0.25">
      <c r="A177" s="15">
        <f t="shared" si="11"/>
        <v>160</v>
      </c>
      <c r="C177" s="15" t="s">
        <v>374</v>
      </c>
      <c r="E177" s="82">
        <v>583020</v>
      </c>
      <c r="G177" s="86" t="s">
        <v>209</v>
      </c>
      <c r="H177" s="86"/>
      <c r="I177" s="86"/>
      <c r="K177" s="100">
        <f>VLOOKUP(E177,[1]Sheet2!$C$1:$D$65536,2,FALSE)</f>
        <v>70330.11</v>
      </c>
      <c r="M177" s="177">
        <f>'[2]WP - Expenses'!$E$880</f>
        <v>0.88033905054461314</v>
      </c>
      <c r="O177" s="103">
        <f t="shared" si="9"/>
        <v>61914.342262098202</v>
      </c>
      <c r="P177" s="103"/>
      <c r="Q177" s="105">
        <f t="shared" si="12"/>
        <v>2.1921094897443556E-3</v>
      </c>
      <c r="S177" s="106">
        <f>'WP IS ADJ 5.3'!$K$19*'WP IS ADJ 5'!Q177</f>
        <v>63151.41562742633</v>
      </c>
      <c r="U177" s="106">
        <f t="shared" si="10"/>
        <v>1237.0733653281277</v>
      </c>
    </row>
    <row r="178" spans="1:21" x14ac:dyDescent="0.25">
      <c r="A178" s="15">
        <f t="shared" si="11"/>
        <v>161</v>
      </c>
      <c r="C178" s="15" t="s">
        <v>374</v>
      </c>
      <c r="E178" s="82">
        <v>583021</v>
      </c>
      <c r="G178" s="86" t="s">
        <v>210</v>
      </c>
      <c r="H178" s="86"/>
      <c r="I178" s="86"/>
      <c r="K178" s="100">
        <f>VLOOKUP(E178,[1]Sheet2!$C$1:$D$65536,2,FALSE)</f>
        <v>1664.6300000000003</v>
      </c>
      <c r="M178" s="177">
        <f>'[2]WP - Expenses'!$E$880</f>
        <v>0.88033905054461314</v>
      </c>
      <c r="O178" s="103">
        <f t="shared" si="9"/>
        <v>1465.4387937080796</v>
      </c>
      <c r="P178" s="103"/>
      <c r="Q178" s="105">
        <f t="shared" si="12"/>
        <v>5.1884622673178637E-5</v>
      </c>
      <c r="S178" s="106">
        <f>'WP IS ADJ 5.3'!$K$19*'WP IS ADJ 5'!Q178</f>
        <v>1494.7188479569095</v>
      </c>
      <c r="U178" s="106">
        <f t="shared" si="10"/>
        <v>29.280054248829856</v>
      </c>
    </row>
    <row r="179" spans="1:21" x14ac:dyDescent="0.25">
      <c r="A179" s="15">
        <f t="shared" si="11"/>
        <v>162</v>
      </c>
      <c r="C179" s="15" t="s">
        <v>374</v>
      </c>
      <c r="E179" s="82">
        <v>583172</v>
      </c>
      <c r="G179" s="86" t="s">
        <v>211</v>
      </c>
      <c r="H179" s="86"/>
      <c r="I179" s="86"/>
      <c r="K179" s="100">
        <f>VLOOKUP(E179,[1]Sheet2!$C$1:$D$65536,2,FALSE)</f>
        <v>36018.6</v>
      </c>
      <c r="M179" s="177">
        <f>'[2]WP - Expenses'!$E$880</f>
        <v>0.88033905054461314</v>
      </c>
      <c r="O179" s="103">
        <f t="shared" si="9"/>
        <v>31708.580125946202</v>
      </c>
      <c r="P179" s="103"/>
      <c r="Q179" s="105">
        <f t="shared" si="12"/>
        <v>1.1226587711480338E-3</v>
      </c>
      <c r="S179" s="106">
        <f>'WP IS ADJ 5.3'!$K$19*'WP IS ADJ 5'!Q179</f>
        <v>32342.130261391856</v>
      </c>
      <c r="U179" s="106">
        <f t="shared" si="10"/>
        <v>633.55013544565372</v>
      </c>
    </row>
    <row r="180" spans="1:21" x14ac:dyDescent="0.25">
      <c r="A180" s="15">
        <f t="shared" si="11"/>
        <v>163</v>
      </c>
      <c r="C180" s="15" t="s">
        <v>374</v>
      </c>
      <c r="E180" s="82">
        <v>583500</v>
      </c>
      <c r="G180" s="86" t="s">
        <v>212</v>
      </c>
      <c r="H180" s="86"/>
      <c r="I180" s="86"/>
      <c r="K180" s="100">
        <f>VLOOKUP(E180,[1]Sheet2!$C$1:$D$65536,2,FALSE)</f>
        <v>672.83</v>
      </c>
      <c r="M180" s="177">
        <f>'[2]WP - Expenses'!$E$880</f>
        <v>0.88033905054461314</v>
      </c>
      <c r="O180" s="103">
        <f t="shared" si="9"/>
        <v>592.31852337793214</v>
      </c>
      <c r="P180" s="103"/>
      <c r="Q180" s="105">
        <f t="shared" si="12"/>
        <v>2.0971345387980982E-5</v>
      </c>
      <c r="S180" s="106">
        <f>'WP IS ADJ 5.3'!$K$19*'WP IS ADJ 5'!Q180</f>
        <v>604.15328479652987</v>
      </c>
      <c r="U180" s="106">
        <f t="shared" si="10"/>
        <v>11.834761418597736</v>
      </c>
    </row>
    <row r="181" spans="1:21" x14ac:dyDescent="0.25">
      <c r="A181" s="15">
        <f t="shared" si="11"/>
        <v>164</v>
      </c>
      <c r="C181" s="15" t="s">
        <v>374</v>
      </c>
      <c r="E181" s="82">
        <v>583501</v>
      </c>
      <c r="G181" s="86" t="s">
        <v>213</v>
      </c>
      <c r="H181" s="86"/>
      <c r="I181" s="86"/>
      <c r="K181" s="100">
        <f>VLOOKUP(E181,[1]Sheet2!$C$1:$D$65536,2,FALSE)</f>
        <v>974.56999999999994</v>
      </c>
      <c r="M181" s="177">
        <f>'[2]WP - Expenses'!$E$880</f>
        <v>0.88033905054461314</v>
      </c>
      <c r="O181" s="103">
        <f t="shared" si="9"/>
        <v>857.95202848926363</v>
      </c>
      <c r="P181" s="103"/>
      <c r="Q181" s="105">
        <f t="shared" si="12"/>
        <v>3.037623779374377E-5</v>
      </c>
      <c r="S181" s="106">
        <f>'WP IS ADJ 5.3'!$K$19*'WP IS ADJ 5'!Q181</f>
        <v>875.0942537701261</v>
      </c>
      <c r="U181" s="106">
        <f t="shared" si="10"/>
        <v>17.142225280862476</v>
      </c>
    </row>
    <row r="182" spans="1:21" x14ac:dyDescent="0.25">
      <c r="A182" s="15">
        <f t="shared" si="11"/>
        <v>165</v>
      </c>
      <c r="C182" s="15" t="s">
        <v>375</v>
      </c>
      <c r="E182" s="82">
        <v>584022</v>
      </c>
      <c r="G182" s="86" t="s">
        <v>214</v>
      </c>
      <c r="H182" s="86"/>
      <c r="I182" s="86"/>
      <c r="K182" s="100">
        <f>VLOOKUP(E182,[1]Sheet2!$C$1:$D$65536,2,FALSE)</f>
        <v>82356.51999999999</v>
      </c>
      <c r="M182" s="177">
        <f>'[2]WP - Expenses'!$E$880</f>
        <v>0.88033905054461314</v>
      </c>
      <c r="O182" s="103">
        <f t="shared" si="9"/>
        <v>72501.660622958429</v>
      </c>
      <c r="P182" s="103"/>
      <c r="Q182" s="105">
        <f t="shared" si="12"/>
        <v>2.5669590028271076E-3</v>
      </c>
      <c r="S182" s="106">
        <f>'WP IS ADJ 5.3'!$K$19*'WP IS ADJ 5'!Q182</f>
        <v>73950.272851108137</v>
      </c>
      <c r="U182" s="106">
        <f t="shared" si="10"/>
        <v>1448.6122281497082</v>
      </c>
    </row>
    <row r="183" spans="1:21" x14ac:dyDescent="0.25">
      <c r="A183" s="15">
        <f t="shared" si="11"/>
        <v>166</v>
      </c>
      <c r="C183" s="15" t="s">
        <v>375</v>
      </c>
      <c r="E183" s="82">
        <v>584025</v>
      </c>
      <c r="G183" s="86" t="s">
        <v>215</v>
      </c>
      <c r="H183" s="86"/>
      <c r="I183" s="86"/>
      <c r="K183" s="100">
        <f>VLOOKUP(E183,[1]Sheet2!$C$1:$D$65536,2,FALSE)</f>
        <v>347.68</v>
      </c>
      <c r="M183" s="177">
        <f>'[2]WP - Expenses'!$E$880</f>
        <v>0.88033905054461314</v>
      </c>
      <c r="O183" s="103">
        <f t="shared" si="9"/>
        <v>306.0762810933511</v>
      </c>
      <c r="P183" s="103"/>
      <c r="Q183" s="105">
        <f t="shared" si="12"/>
        <v>1.0836789923893445E-5</v>
      </c>
      <c r="S183" s="106">
        <f>'WP IS ADJ 5.3'!$K$19*'WP IS ADJ 5'!Q183</f>
        <v>312.19180782375554</v>
      </c>
      <c r="U183" s="106">
        <f t="shared" si="10"/>
        <v>6.1155267304044401</v>
      </c>
    </row>
    <row r="184" spans="1:21" x14ac:dyDescent="0.25">
      <c r="A184" s="15">
        <f t="shared" si="11"/>
        <v>167</v>
      </c>
      <c r="C184" s="15" t="s">
        <v>376</v>
      </c>
      <c r="E184" s="82">
        <v>585025</v>
      </c>
      <c r="G184" s="86" t="s">
        <v>216</v>
      </c>
      <c r="H184" s="86"/>
      <c r="I184" s="86"/>
      <c r="K184" s="100">
        <f>VLOOKUP(E184,[1]Sheet2!$C$1:$D$65536,2,FALSE)</f>
        <v>2079.6200000000022</v>
      </c>
      <c r="M184" s="177">
        <f>'[2]WP - Expenses'!$E$880</f>
        <v>0.88033905054461314</v>
      </c>
      <c r="O184" s="103">
        <f t="shared" si="9"/>
        <v>1830.7706962935904</v>
      </c>
      <c r="P184" s="103"/>
      <c r="Q184" s="105">
        <f t="shared" si="12"/>
        <v>6.4819388695142971E-5</v>
      </c>
      <c r="S184" s="106">
        <f>'WP IS ADJ 5.3'!$K$19*'WP IS ADJ 5'!Q184</f>
        <v>1867.3502283319121</v>
      </c>
      <c r="U184" s="106">
        <f t="shared" si="10"/>
        <v>36.579532038321759</v>
      </c>
    </row>
    <row r="185" spans="1:21" x14ac:dyDescent="0.25">
      <c r="A185" s="15">
        <f t="shared" si="11"/>
        <v>168</v>
      </c>
      <c r="C185" s="15" t="s">
        <v>377</v>
      </c>
      <c r="E185" s="82">
        <v>586028</v>
      </c>
      <c r="G185" s="86" t="s">
        <v>217</v>
      </c>
      <c r="H185" s="86"/>
      <c r="I185" s="86"/>
      <c r="K185" s="100">
        <f>VLOOKUP(E185,[1]Sheet2!$C$1:$D$65536,2,FALSE)</f>
        <v>958876.88000000012</v>
      </c>
      <c r="M185" s="177">
        <f>'[2]WP - Expenses'!$E$880</f>
        <v>0.88033905054461314</v>
      </c>
      <c r="O185" s="103">
        <f t="shared" si="9"/>
        <v>844136.76212838106</v>
      </c>
      <c r="P185" s="103"/>
      <c r="Q185" s="105">
        <f t="shared" si="12"/>
        <v>2.9887101102848552E-2</v>
      </c>
      <c r="S185" s="106">
        <f>'WP IS ADJ 5.3'!$K$19*'WP IS ADJ 5'!Q185</f>
        <v>861002.95285205462</v>
      </c>
      <c r="U185" s="106">
        <f t="shared" si="10"/>
        <v>16866.190723673557</v>
      </c>
    </row>
    <row r="186" spans="1:21" x14ac:dyDescent="0.25">
      <c r="A186" s="15">
        <f t="shared" si="11"/>
        <v>169</v>
      </c>
      <c r="C186" s="15" t="s">
        <v>377</v>
      </c>
      <c r="E186" s="82">
        <v>586029</v>
      </c>
      <c r="G186" s="86" t="s">
        <v>218</v>
      </c>
      <c r="H186" s="86"/>
      <c r="I186" s="86"/>
      <c r="K186" s="100">
        <f>VLOOKUP(E186,[1]Sheet2!$C$1:$D$65536,2,FALSE)</f>
        <v>986989.47999999928</v>
      </c>
      <c r="M186" s="177">
        <f>'[2]WP - Expenses'!$E$880</f>
        <v>0.88033905054461314</v>
      </c>
      <c r="O186" s="103">
        <f t="shared" si="9"/>
        <v>868885.38172072079</v>
      </c>
      <c r="P186" s="103"/>
      <c r="Q186" s="105">
        <f t="shared" si="12"/>
        <v>3.0763338851394449E-2</v>
      </c>
      <c r="S186" s="106">
        <f>'WP IS ADJ 5.3'!$K$19*'WP IS ADJ 5'!Q186</f>
        <v>886246.05977976357</v>
      </c>
      <c r="U186" s="106">
        <f t="shared" si="10"/>
        <v>17360.678059042781</v>
      </c>
    </row>
    <row r="187" spans="1:21" x14ac:dyDescent="0.25">
      <c r="A187" s="15">
        <f t="shared" si="11"/>
        <v>170</v>
      </c>
      <c r="C187" s="15" t="s">
        <v>377</v>
      </c>
      <c r="E187" s="82">
        <v>586120</v>
      </c>
      <c r="G187" s="86" t="s">
        <v>219</v>
      </c>
      <c r="H187" s="86"/>
      <c r="I187" s="86"/>
      <c r="K187" s="100">
        <f>VLOOKUP(E187,[1]Sheet2!$C$1:$D$65536,2,FALSE)</f>
        <v>140298.21</v>
      </c>
      <c r="M187" s="177">
        <f>'[2]WP - Expenses'!$E$880</f>
        <v>0.88033905054461314</v>
      </c>
      <c r="O187" s="103">
        <f t="shared" si="9"/>
        <v>123509.99298450875</v>
      </c>
      <c r="P187" s="103"/>
      <c r="Q187" s="105">
        <f t="shared" si="12"/>
        <v>4.372935539773028E-3</v>
      </c>
      <c r="S187" s="106">
        <f>'WP IS ADJ 5.3'!$K$19*'WP IS ADJ 5'!Q187</f>
        <v>125977.77213051339</v>
      </c>
      <c r="U187" s="106">
        <f t="shared" si="10"/>
        <v>2467.7791460046428</v>
      </c>
    </row>
    <row r="188" spans="1:21" x14ac:dyDescent="0.25">
      <c r="A188" s="15">
        <f t="shared" si="11"/>
        <v>171</v>
      </c>
      <c r="C188" s="15" t="s">
        <v>377</v>
      </c>
      <c r="E188" s="82">
        <v>586135</v>
      </c>
      <c r="G188" s="86" t="s">
        <v>220</v>
      </c>
      <c r="H188" s="86"/>
      <c r="I188" s="86"/>
      <c r="K188" s="100">
        <f>VLOOKUP(E188,[1]Sheet2!$C$1:$D$65536,2,FALSE)</f>
        <v>46033.009999999995</v>
      </c>
      <c r="M188" s="177">
        <f>'[2]WP - Expenses'!$E$880</f>
        <v>0.88033905054461314</v>
      </c>
      <c r="O188" s="103">
        <f t="shared" si="9"/>
        <v>40524.656317110675</v>
      </c>
      <c r="P188" s="103"/>
      <c r="Q188" s="105">
        <f t="shared" si="12"/>
        <v>1.4347965339809195E-3</v>
      </c>
      <c r="S188" s="106">
        <f>'WP IS ADJ 5.3'!$K$19*'WP IS ADJ 5'!Q188</f>
        <v>41334.355187152025</v>
      </c>
      <c r="U188" s="106">
        <f t="shared" si="10"/>
        <v>809.69887004134944</v>
      </c>
    </row>
    <row r="189" spans="1:21" x14ac:dyDescent="0.25">
      <c r="A189" s="15">
        <f t="shared" si="11"/>
        <v>172</v>
      </c>
      <c r="C189" s="15" t="s">
        <v>377</v>
      </c>
      <c r="E189" s="82">
        <v>586140</v>
      </c>
      <c r="G189" s="86" t="s">
        <v>221</v>
      </c>
      <c r="H189" s="86"/>
      <c r="I189" s="86"/>
      <c r="K189" s="100">
        <f>VLOOKUP(E189,[1]Sheet2!$C$1:$D$65536,2,FALSE)</f>
        <v>7356.56</v>
      </c>
      <c r="M189" s="177">
        <f>'[2]WP - Expenses'!$E$880</f>
        <v>0.88033905054461314</v>
      </c>
      <c r="O189" s="103">
        <f t="shared" si="9"/>
        <v>6476.26704567448</v>
      </c>
      <c r="P189" s="103"/>
      <c r="Q189" s="105">
        <f t="shared" si="12"/>
        <v>2.2929560309053603E-4</v>
      </c>
      <c r="S189" s="106">
        <f>'WP IS ADJ 5.3'!$K$19*'WP IS ADJ 5'!Q189</f>
        <v>6605.6654560628376</v>
      </c>
      <c r="U189" s="106">
        <f t="shared" si="10"/>
        <v>129.39841038835766</v>
      </c>
    </row>
    <row r="190" spans="1:21" x14ac:dyDescent="0.25">
      <c r="A190" s="15">
        <f t="shared" si="11"/>
        <v>173</v>
      </c>
      <c r="C190" s="15" t="s">
        <v>377</v>
      </c>
      <c r="E190" s="82">
        <v>586150</v>
      </c>
      <c r="G190" s="86" t="s">
        <v>222</v>
      </c>
      <c r="H190" s="86"/>
      <c r="I190" s="86"/>
      <c r="K190" s="100">
        <f>VLOOKUP(E190,[1]Sheet2!$C$1:$D$65536,2,FALSE)</f>
        <v>43.68</v>
      </c>
      <c r="M190" s="177">
        <f>'[2]WP - Expenses'!$E$880</f>
        <v>0.88033905054461314</v>
      </c>
      <c r="O190" s="103">
        <f t="shared" si="9"/>
        <v>38.453209727788703</v>
      </c>
      <c r="P190" s="103"/>
      <c r="Q190" s="105">
        <f t="shared" si="12"/>
        <v>1.3614558901163877E-6</v>
      </c>
      <c r="S190" s="106">
        <f>'WP IS ADJ 5.3'!$K$19*'WP IS ADJ 5'!Q190</f>
        <v>39.221520265018533</v>
      </c>
      <c r="U190" s="106">
        <f t="shared" si="10"/>
        <v>0.76831053722983</v>
      </c>
    </row>
    <row r="191" spans="1:21" x14ac:dyDescent="0.25">
      <c r="A191" s="15">
        <f t="shared" si="11"/>
        <v>174</v>
      </c>
      <c r="C191" s="15" t="s">
        <v>377</v>
      </c>
      <c r="E191" s="82">
        <v>586155</v>
      </c>
      <c r="G191" s="86" t="s">
        <v>223</v>
      </c>
      <c r="H191" s="86"/>
      <c r="I191" s="86"/>
      <c r="K191" s="100">
        <f>VLOOKUP(E191,[1]Sheet2!$C$1:$D$65536,2,FALSE)</f>
        <v>20208.75</v>
      </c>
      <c r="M191" s="177">
        <f>'[2]WP - Expenses'!$E$880</f>
        <v>0.88033905054461314</v>
      </c>
      <c r="O191" s="103">
        <f t="shared" si="9"/>
        <v>17790.55178769345</v>
      </c>
      <c r="P191" s="103"/>
      <c r="Q191" s="105">
        <f t="shared" si="12"/>
        <v>6.2988373899701346E-4</v>
      </c>
      <c r="S191" s="106">
        <f>'WP IS ADJ 5.3'!$K$19*'WP IS ADJ 5'!Q191</f>
        <v>18146.014140469168</v>
      </c>
      <c r="U191" s="106">
        <f t="shared" si="10"/>
        <v>355.46235277571759</v>
      </c>
    </row>
    <row r="192" spans="1:21" x14ac:dyDescent="0.25">
      <c r="A192" s="15">
        <f t="shared" si="11"/>
        <v>175</v>
      </c>
      <c r="C192" s="15" t="s">
        <v>378</v>
      </c>
      <c r="E192" s="82">
        <v>587031</v>
      </c>
      <c r="G192" s="86" t="s">
        <v>224</v>
      </c>
      <c r="H192" s="86"/>
      <c r="I192" s="86"/>
      <c r="K192" s="100">
        <f>VLOOKUP(E192,[1]Sheet2!$C$1:$D$65536,2,FALSE)</f>
        <v>27770.490000000009</v>
      </c>
      <c r="M192" s="177">
        <f>'[2]WP - Expenses'!$E$880</f>
        <v>0.88033905054461314</v>
      </c>
      <c r="O192" s="103">
        <f t="shared" si="9"/>
        <v>24447.446799758683</v>
      </c>
      <c r="P192" s="103"/>
      <c r="Q192" s="105">
        <f t="shared" si="12"/>
        <v>8.6557456918311029E-4</v>
      </c>
      <c r="S192" s="106">
        <f>'WP IS ADJ 5.3'!$K$19*'WP IS ADJ 5'!Q192</f>
        <v>24935.916582062611</v>
      </c>
      <c r="U192" s="106">
        <f t="shared" si="10"/>
        <v>488.46978230392779</v>
      </c>
    </row>
    <row r="193" spans="1:21" x14ac:dyDescent="0.25">
      <c r="A193" s="15">
        <f t="shared" si="11"/>
        <v>176</v>
      </c>
      <c r="C193" s="15" t="s">
        <v>378</v>
      </c>
      <c r="E193" s="82">
        <v>587038</v>
      </c>
      <c r="G193" s="86" t="s">
        <v>225</v>
      </c>
      <c r="H193" s="86"/>
      <c r="I193" s="86"/>
      <c r="K193" s="100">
        <f>VLOOKUP(E193,[1]Sheet2!$C$1:$D$65536,2,FALSE)</f>
        <v>43215.439999999973</v>
      </c>
      <c r="M193" s="177">
        <f>'[2]WP - Expenses'!$E$880</f>
        <v>0.88033905054461314</v>
      </c>
      <c r="O193" s="103">
        <f t="shared" si="9"/>
        <v>38044.239418467674</v>
      </c>
      <c r="P193" s="103"/>
      <c r="Q193" s="105">
        <f t="shared" si="12"/>
        <v>1.3469760836074018E-3</v>
      </c>
      <c r="S193" s="106">
        <f>'WP IS ADJ 5.3'!$K$19*'WP IS ADJ 5'!Q193</f>
        <v>38804.378565057035</v>
      </c>
      <c r="U193" s="106">
        <f t="shared" si="10"/>
        <v>760.13914658936119</v>
      </c>
    </row>
    <row r="194" spans="1:21" x14ac:dyDescent="0.25">
      <c r="A194" s="15">
        <f t="shared" si="11"/>
        <v>177</v>
      </c>
      <c r="C194" s="15" t="s">
        <v>378</v>
      </c>
      <c r="E194" s="82">
        <v>587126</v>
      </c>
      <c r="G194" s="86" t="s">
        <v>226</v>
      </c>
      <c r="H194" s="86"/>
      <c r="I194" s="86"/>
      <c r="K194" s="100">
        <f>VLOOKUP(E194,[1]Sheet2!$C$1:$D$65536,2,FALSE)</f>
        <v>69380.990000000005</v>
      </c>
      <c r="M194" s="177">
        <f>'[2]WP - Expenses'!$E$880</f>
        <v>0.88033905054461314</v>
      </c>
      <c r="O194" s="103">
        <f t="shared" si="9"/>
        <v>61078.794862445306</v>
      </c>
      <c r="P194" s="103"/>
      <c r="Q194" s="105">
        <f t="shared" si="12"/>
        <v>2.1625264994873214E-3</v>
      </c>
      <c r="S194" s="106">
        <f>'WP IS ADJ 5.3'!$K$19*'WP IS ADJ 5'!Q194</f>
        <v>62299.173655953484</v>
      </c>
      <c r="U194" s="106">
        <f t="shared" si="10"/>
        <v>1220.3787935081782</v>
      </c>
    </row>
    <row r="195" spans="1:21" x14ac:dyDescent="0.25">
      <c r="A195" s="15">
        <f t="shared" si="11"/>
        <v>178</v>
      </c>
      <c r="C195" s="15" t="s">
        <v>378</v>
      </c>
      <c r="E195" s="82">
        <v>587146</v>
      </c>
      <c r="G195" s="86" t="s">
        <v>227</v>
      </c>
      <c r="H195" s="86"/>
      <c r="I195" s="86"/>
      <c r="K195" s="100">
        <f>VLOOKUP(E195,[1]Sheet2!$C$1:$D$65536,2,FALSE)</f>
        <v>8929.1399999999976</v>
      </c>
      <c r="M195" s="177">
        <f>'[2]WP - Expenses'!$E$880</f>
        <v>0.88033905054461314</v>
      </c>
      <c r="O195" s="103">
        <f t="shared" si="9"/>
        <v>7860.6706297799246</v>
      </c>
      <c r="P195" s="103"/>
      <c r="Q195" s="105">
        <f t="shared" si="12"/>
        <v>2.7831113202092121E-4</v>
      </c>
      <c r="S195" s="106">
        <f>'WP IS ADJ 5.3'!$K$19*'WP IS ADJ 5'!Q195</f>
        <v>8017.7299784612514</v>
      </c>
      <c r="U195" s="106">
        <f t="shared" si="10"/>
        <v>157.05934868132681</v>
      </c>
    </row>
    <row r="196" spans="1:21" x14ac:dyDescent="0.25">
      <c r="A196" s="15">
        <f t="shared" si="11"/>
        <v>179</v>
      </c>
      <c r="C196" s="15" t="s">
        <v>378</v>
      </c>
      <c r="E196" s="82">
        <v>587147</v>
      </c>
      <c r="G196" s="86" t="s">
        <v>228</v>
      </c>
      <c r="H196" s="86"/>
      <c r="I196" s="86"/>
      <c r="K196" s="100">
        <f>VLOOKUP(E196,[1]Sheet2!$C$1:$D$65536,2,FALSE)</f>
        <v>2314.1800000000003</v>
      </c>
      <c r="M196" s="177">
        <f>'[2]WP - Expenses'!$E$880</f>
        <v>0.88033905054461314</v>
      </c>
      <c r="O196" s="103">
        <f t="shared" si="9"/>
        <v>2037.2630239893331</v>
      </c>
      <c r="P196" s="103"/>
      <c r="Q196" s="105">
        <f t="shared" si="12"/>
        <v>7.2130356954888786E-5</v>
      </c>
      <c r="S196" s="106">
        <f>'WP IS ADJ 5.3'!$K$19*'WP IS ADJ 5'!Q196</f>
        <v>2077.9683554693356</v>
      </c>
      <c r="U196" s="106">
        <f t="shared" si="10"/>
        <v>40.705331480002542</v>
      </c>
    </row>
    <row r="197" spans="1:21" x14ac:dyDescent="0.25">
      <c r="A197" s="15">
        <f t="shared" si="11"/>
        <v>180</v>
      </c>
      <c r="C197" s="15" t="s">
        <v>378</v>
      </c>
      <c r="E197" s="82">
        <v>587148</v>
      </c>
      <c r="G197" s="86" t="s">
        <v>229</v>
      </c>
      <c r="H197" s="86"/>
      <c r="I197" s="86"/>
      <c r="K197" s="100">
        <f>VLOOKUP(E197,[1]Sheet2!$C$1:$D$65536,2,FALSE)</f>
        <v>3275.3599999999997</v>
      </c>
      <c r="M197" s="177">
        <f>'[2]WP - Expenses'!$E$880</f>
        <v>0.88033905054461314</v>
      </c>
      <c r="O197" s="103">
        <f t="shared" si="9"/>
        <v>2883.4273125918039</v>
      </c>
      <c r="P197" s="103"/>
      <c r="Q197" s="105">
        <f t="shared" si="12"/>
        <v>1.0208924368707901E-4</v>
      </c>
      <c r="S197" s="106">
        <f>'WP IS ADJ 5.3'!$K$19*'WP IS ADJ 5'!Q197</f>
        <v>2941.0393455867925</v>
      </c>
      <c r="U197" s="106">
        <f t="shared" si="10"/>
        <v>57.612032994988567</v>
      </c>
    </row>
    <row r="198" spans="1:21" x14ac:dyDescent="0.25">
      <c r="A198" s="15">
        <f t="shared" si="11"/>
        <v>181</v>
      </c>
      <c r="C198" s="15" t="s">
        <v>378</v>
      </c>
      <c r="E198" s="82">
        <v>587519</v>
      </c>
      <c r="G198" s="86" t="s">
        <v>230</v>
      </c>
      <c r="H198" s="86"/>
      <c r="I198" s="86"/>
      <c r="K198" s="100">
        <f>VLOOKUP(E198,[1]Sheet2!$C$1:$D$65536,2,FALSE)</f>
        <v>835.18000000000006</v>
      </c>
      <c r="M198" s="177">
        <f>'[2]WP - Expenses'!$E$880</f>
        <v>0.88033905054461314</v>
      </c>
      <c r="O198" s="103">
        <f t="shared" si="9"/>
        <v>735.2415682338501</v>
      </c>
      <c r="P198" s="103"/>
      <c r="Q198" s="105">
        <f t="shared" si="12"/>
        <v>2.6031610126085273E-5</v>
      </c>
      <c r="S198" s="106">
        <f>'WP IS ADJ 5.3'!$K$19*'WP IS ADJ 5'!Q198</f>
        <v>749.93198935298028</v>
      </c>
      <c r="U198" s="106">
        <f t="shared" si="10"/>
        <v>14.690421119130178</v>
      </c>
    </row>
    <row r="199" spans="1:21" x14ac:dyDescent="0.25">
      <c r="A199" s="15">
        <f t="shared" si="11"/>
        <v>182</v>
      </c>
      <c r="C199" s="15" t="s">
        <v>379</v>
      </c>
      <c r="E199" s="82">
        <v>588011</v>
      </c>
      <c r="G199" s="86" t="s">
        <v>231</v>
      </c>
      <c r="H199" s="86"/>
      <c r="I199" s="86"/>
      <c r="K199" s="100">
        <f>VLOOKUP(E199,[1]Sheet2!$C$1:$D$65536,2,FALSE)</f>
        <v>21752.040000000008</v>
      </c>
      <c r="M199" s="177">
        <f>'[2]WP - Expenses'!$E$880</f>
        <v>0.88033905054461314</v>
      </c>
      <c r="O199" s="103">
        <f t="shared" si="9"/>
        <v>19149.170241008454</v>
      </c>
      <c r="P199" s="103"/>
      <c r="Q199" s="105">
        <f t="shared" si="12"/>
        <v>6.7798633196078937E-4</v>
      </c>
      <c r="S199" s="106">
        <f>'WP IS ADJ 5.3'!$K$19*'WP IS ADJ 5'!Q199</f>
        <v>19531.778334832739</v>
      </c>
      <c r="U199" s="106">
        <f t="shared" si="10"/>
        <v>382.60809382428488</v>
      </c>
    </row>
    <row r="200" spans="1:21" x14ac:dyDescent="0.25">
      <c r="A200" s="15">
        <f t="shared" si="11"/>
        <v>183</v>
      </c>
      <c r="C200" s="15" t="s">
        <v>379</v>
      </c>
      <c r="E200" s="82">
        <v>588023</v>
      </c>
      <c r="G200" s="86" t="s">
        <v>232</v>
      </c>
      <c r="H200" s="86"/>
      <c r="I200" s="86"/>
      <c r="K200" s="100">
        <f>VLOOKUP(E200,[1]Sheet2!$C$1:$D$65536,2,FALSE)</f>
        <v>35.54</v>
      </c>
      <c r="M200" s="177">
        <f>'[2]WP - Expenses'!$E$880</f>
        <v>0.88033905054461314</v>
      </c>
      <c r="O200" s="103">
        <f t="shared" si="9"/>
        <v>31.287249856355551</v>
      </c>
      <c r="P200" s="103"/>
      <c r="Q200" s="105">
        <f t="shared" si="12"/>
        <v>1.1077413538172256E-6</v>
      </c>
      <c r="S200" s="106">
        <f>'WP IS ADJ 5.3'!$K$19*'WP IS ADJ 5'!Q200</f>
        <v>31.912381644202348</v>
      </c>
      <c r="U200" s="106">
        <f t="shared" si="10"/>
        <v>0.62513178784679724</v>
      </c>
    </row>
    <row r="201" spans="1:21" x14ac:dyDescent="0.25">
      <c r="A201" s="15">
        <f t="shared" si="11"/>
        <v>184</v>
      </c>
      <c r="C201" s="15" t="s">
        <v>379</v>
      </c>
      <c r="E201" s="82">
        <v>588100</v>
      </c>
      <c r="G201" s="86" t="s">
        <v>233</v>
      </c>
      <c r="H201" s="86"/>
      <c r="I201" s="86"/>
      <c r="K201" s="100">
        <f>VLOOKUP(E201,[1]Sheet2!$C$1:$D$65536,2,FALSE)</f>
        <v>46710.910000000011</v>
      </c>
      <c r="M201" s="177">
        <f>'[2]WP - Expenses'!$E$880</f>
        <v>0.88033905054461314</v>
      </c>
      <c r="O201" s="103">
        <f t="shared" si="9"/>
        <v>41121.438159474885</v>
      </c>
      <c r="P201" s="103"/>
      <c r="Q201" s="105">
        <f t="shared" si="12"/>
        <v>1.4559259054990037E-3</v>
      </c>
      <c r="S201" s="106">
        <f>'WP IS ADJ 5.3'!$K$19*'WP IS ADJ 5'!Q201</f>
        <v>41943.060969836471</v>
      </c>
      <c r="U201" s="106">
        <f t="shared" si="10"/>
        <v>821.62281036158674</v>
      </c>
    </row>
    <row r="202" spans="1:21" x14ac:dyDescent="0.25">
      <c r="A202" s="15">
        <f t="shared" si="11"/>
        <v>185</v>
      </c>
      <c r="C202" s="15" t="s">
        <v>379</v>
      </c>
      <c r="E202" s="82">
        <v>588120</v>
      </c>
      <c r="G202" s="86" t="s">
        <v>234</v>
      </c>
      <c r="H202" s="86"/>
      <c r="I202" s="86"/>
      <c r="K202" s="100">
        <f>VLOOKUP(E202,[1]Sheet2!$C$1:$D$65536,2,FALSE)</f>
        <v>38029.750000000007</v>
      </c>
      <c r="M202" s="177">
        <f>'[2]WP - Expenses'!$E$880</f>
        <v>0.88033905054461314</v>
      </c>
      <c r="O202" s="103">
        <f t="shared" si="9"/>
        <v>33479.07400744901</v>
      </c>
      <c r="P202" s="103"/>
      <c r="Q202" s="105">
        <f t="shared" si="12"/>
        <v>1.1853440278652406E-3</v>
      </c>
      <c r="S202" s="106">
        <f>'WP IS ADJ 5.3'!$K$19*'WP IS ADJ 5'!Q202</f>
        <v>34147.999320022638</v>
      </c>
      <c r="U202" s="106">
        <f t="shared" si="10"/>
        <v>668.92531257362862</v>
      </c>
    </row>
    <row r="203" spans="1:21" x14ac:dyDescent="0.25">
      <c r="A203" s="15">
        <f t="shared" si="11"/>
        <v>186</v>
      </c>
      <c r="C203" s="15" t="s">
        <v>379</v>
      </c>
      <c r="E203" s="82">
        <v>588130</v>
      </c>
      <c r="G203" s="86" t="s">
        <v>235</v>
      </c>
      <c r="H203" s="86"/>
      <c r="I203" s="86"/>
      <c r="K203" s="100">
        <f>VLOOKUP(E203,[1]Sheet2!$C$1:$D$65536,2,FALSE)</f>
        <v>62571.55999999999</v>
      </c>
      <c r="M203" s="177">
        <f>'[2]WP - Expenses'!$E$880</f>
        <v>0.88033905054461314</v>
      </c>
      <c r="O203" s="103">
        <f t="shared" si="9"/>
        <v>55084.187721495284</v>
      </c>
      <c r="P203" s="103"/>
      <c r="Q203" s="105">
        <f t="shared" si="12"/>
        <v>1.9502843158372468E-3</v>
      </c>
      <c r="S203" s="106">
        <f>'WP IS ADJ 5.3'!$K$19*'WP IS ADJ 5'!Q203</f>
        <v>56184.791862495935</v>
      </c>
      <c r="U203" s="106">
        <f t="shared" si="10"/>
        <v>1100.604141000651</v>
      </c>
    </row>
    <row r="204" spans="1:21" x14ac:dyDescent="0.25">
      <c r="A204" s="15">
        <f t="shared" si="11"/>
        <v>187</v>
      </c>
      <c r="C204" s="15" t="s">
        <v>379</v>
      </c>
      <c r="E204" s="82">
        <v>588621</v>
      </c>
      <c r="G204" s="86" t="s">
        <v>236</v>
      </c>
      <c r="H204" s="86"/>
      <c r="I204" s="86"/>
      <c r="K204" s="100">
        <f>VLOOKUP(E204,[1]Sheet2!$C$1:$D$65536,2,FALSE)</f>
        <v>53783.710000000006</v>
      </c>
      <c r="M204" s="178">
        <f>'[2]WP - Expenses'!$E$880</f>
        <v>0.88033905054461314</v>
      </c>
      <c r="O204" s="103">
        <f t="shared" si="9"/>
        <v>47347.900196166818</v>
      </c>
      <c r="P204" s="103"/>
      <c r="Q204" s="105">
        <f t="shared" si="12"/>
        <v>1.6763770323216956E-3</v>
      </c>
      <c r="S204" s="106">
        <f>'WP IS ADJ 5.3'!$K$19*'WP IS ADJ 5'!Q204</f>
        <v>48293.930212749081</v>
      </c>
      <c r="U204" s="106">
        <f t="shared" si="10"/>
        <v>946.03001658226276</v>
      </c>
    </row>
    <row r="205" spans="1:21" x14ac:dyDescent="0.25">
      <c r="A205" s="15">
        <f t="shared" si="11"/>
        <v>188</v>
      </c>
      <c r="C205" s="15" t="s">
        <v>379</v>
      </c>
      <c r="E205" s="82">
        <v>588622</v>
      </c>
      <c r="G205" s="86" t="s">
        <v>237</v>
      </c>
      <c r="H205" s="86"/>
      <c r="I205" s="86"/>
      <c r="K205" s="100">
        <f>VLOOKUP(E205,[1]Sheet2!$C$1:$D$65536,2,FALSE)</f>
        <v>9220.1200000000008</v>
      </c>
      <c r="M205" s="177">
        <f>'[2]WP - Expenses'!$E$880</f>
        <v>0.88033905054461314</v>
      </c>
      <c r="O205" s="103">
        <f t="shared" si="9"/>
        <v>8116.8316867073991</v>
      </c>
      <c r="P205" s="103"/>
      <c r="Q205" s="105">
        <f t="shared" si="12"/>
        <v>2.873806474720675E-4</v>
      </c>
      <c r="S205" s="106">
        <f>'WP IS ADJ 5.3'!$K$19*'WP IS ADJ 5'!Q205</f>
        <v>8279.0092359409955</v>
      </c>
      <c r="U205" s="106">
        <f t="shared" si="10"/>
        <v>162.17754923359644</v>
      </c>
    </row>
    <row r="206" spans="1:21" x14ac:dyDescent="0.25">
      <c r="A206" s="15">
        <f t="shared" si="11"/>
        <v>189</v>
      </c>
      <c r="C206" s="15" t="s">
        <v>379</v>
      </c>
      <c r="E206" s="82">
        <v>588623</v>
      </c>
      <c r="G206" s="86" t="s">
        <v>238</v>
      </c>
      <c r="H206" s="86"/>
      <c r="I206" s="120" t="s">
        <v>442</v>
      </c>
      <c r="K206" s="100">
        <f>VLOOKUP(E206,[1]Sheet2!$C$1:$D$65536,2,FALSE)</f>
        <v>33423.380000000005</v>
      </c>
      <c r="M206" s="177">
        <f>'[2]WP - Expenses'!$E$880</f>
        <v>0.88033905054461314</v>
      </c>
      <c r="O206" s="103">
        <f t="shared" si="9"/>
        <v>29423.906615191816</v>
      </c>
      <c r="P206" s="103"/>
      <c r="Q206" s="105">
        <f t="shared" si="12"/>
        <v>1.0417687172298139E-3</v>
      </c>
      <c r="S206" s="106">
        <f>'WP IS ADJ 5.3'!$K$19*'WP IS ADJ 5'!Q206</f>
        <v>30011.808058503095</v>
      </c>
      <c r="U206" s="106">
        <f t="shared" si="10"/>
        <v>587.90144331127885</v>
      </c>
    </row>
    <row r="207" spans="1:21" x14ac:dyDescent="0.25">
      <c r="A207" s="15">
        <f t="shared" si="11"/>
        <v>190</v>
      </c>
      <c r="C207" s="15" t="s">
        <v>379</v>
      </c>
      <c r="E207" s="82">
        <v>588630</v>
      </c>
      <c r="G207" s="86" t="s">
        <v>239</v>
      </c>
      <c r="H207" s="86"/>
      <c r="I207" s="86"/>
      <c r="K207" s="100">
        <f>VLOOKUP(E207,[1]Sheet2!$C$1:$D$65536,2,FALSE)</f>
        <v>105979.44</v>
      </c>
      <c r="M207" s="177">
        <f>'[2]WP - Expenses'!$E$880</f>
        <v>0.88033905054461314</v>
      </c>
      <c r="O207" s="103">
        <f t="shared" si="9"/>
        <v>93297.839586849805</v>
      </c>
      <c r="P207" s="103"/>
      <c r="Q207" s="105">
        <f t="shared" si="12"/>
        <v>3.3032585352389264E-3</v>
      </c>
      <c r="S207" s="106">
        <f>'WP IS ADJ 5.3'!$K$19*'WP IS ADJ 5'!Q207</f>
        <v>95161.967803006308</v>
      </c>
      <c r="U207" s="106">
        <f t="shared" si="10"/>
        <v>1864.1282161565032</v>
      </c>
    </row>
    <row r="208" spans="1:21" x14ac:dyDescent="0.25">
      <c r="A208" s="15">
        <f t="shared" si="11"/>
        <v>191</v>
      </c>
      <c r="C208" s="15" t="s">
        <v>380</v>
      </c>
      <c r="E208" s="82">
        <v>590001</v>
      </c>
      <c r="G208" s="86" t="s">
        <v>240</v>
      </c>
      <c r="H208" s="86"/>
      <c r="I208" s="86"/>
      <c r="K208" s="100">
        <f>VLOOKUP(E208,[1]Sheet2!$C$1:$D$65536,2,FALSE)</f>
        <v>86733.099999999991</v>
      </c>
      <c r="M208" s="177">
        <f>'[2]WP - Expenses'!$E$880</f>
        <v>0.88033905054461314</v>
      </c>
      <c r="O208" s="103">
        <f t="shared" si="9"/>
        <v>76354.534904790984</v>
      </c>
      <c r="P208" s="103"/>
      <c r="Q208" s="105">
        <f t="shared" si="12"/>
        <v>2.7033720206743055E-3</v>
      </c>
      <c r="S208" s="106">
        <f>'WP IS ADJ 5.3'!$K$19*'WP IS ADJ 5'!Q208</f>
        <v>77880.129104804917</v>
      </c>
      <c r="U208" s="106">
        <f t="shared" si="10"/>
        <v>1525.594200013933</v>
      </c>
    </row>
    <row r="209" spans="1:21" x14ac:dyDescent="0.25">
      <c r="A209" s="15">
        <f t="shared" si="11"/>
        <v>192</v>
      </c>
      <c r="C209" s="15" t="s">
        <v>380</v>
      </c>
      <c r="E209" s="82">
        <v>590620</v>
      </c>
      <c r="G209" s="86" t="s">
        <v>241</v>
      </c>
      <c r="H209" s="86"/>
      <c r="I209" s="86"/>
      <c r="K209" s="100">
        <f>VLOOKUP(E209,[1]Sheet2!$C$1:$D$65536,2,FALSE)</f>
        <v>14854.38</v>
      </c>
      <c r="M209" s="177">
        <f>'[2]WP - Expenses'!$E$880</f>
        <v>0.88033905054461314</v>
      </c>
      <c r="O209" s="103">
        <f t="shared" si="9"/>
        <v>13076.89078562889</v>
      </c>
      <c r="P209" s="103"/>
      <c r="Q209" s="105">
        <f t="shared" si="12"/>
        <v>4.6299411962058302E-4</v>
      </c>
      <c r="S209" s="106">
        <f>'WP IS ADJ 5.3'!$K$19*'WP IS ADJ 5'!Q209</f>
        <v>13338.172302982737</v>
      </c>
      <c r="U209" s="106">
        <f t="shared" si="10"/>
        <v>261.28151735384745</v>
      </c>
    </row>
    <row r="210" spans="1:21" x14ac:dyDescent="0.25">
      <c r="A210" s="15">
        <f t="shared" si="11"/>
        <v>193</v>
      </c>
      <c r="C210" s="15" t="s">
        <v>380</v>
      </c>
      <c r="E210" s="82">
        <v>590630</v>
      </c>
      <c r="G210" s="86" t="s">
        <v>242</v>
      </c>
      <c r="H210" s="86"/>
      <c r="I210" s="86"/>
      <c r="K210" s="100">
        <f>VLOOKUP(E210,[1]Sheet2!$C$1:$D$65536,2,FALSE)</f>
        <v>84536.79</v>
      </c>
      <c r="M210" s="177">
        <f>'[2]WP - Expenses'!$E$880</f>
        <v>0.88033905054461314</v>
      </c>
      <c r="O210" s="103">
        <f t="shared" si="9"/>
        <v>74421.03744468934</v>
      </c>
      <c r="P210" s="103"/>
      <c r="Q210" s="105">
        <f t="shared" si="12"/>
        <v>2.6349155374778416E-3</v>
      </c>
      <c r="S210" s="106">
        <f>'WP IS ADJ 5.3'!$K$19*'WP IS ADJ 5'!Q210</f>
        <v>75907.999590765001</v>
      </c>
      <c r="U210" s="106">
        <f t="shared" si="10"/>
        <v>1486.9621460756607</v>
      </c>
    </row>
    <row r="211" spans="1:21" x14ac:dyDescent="0.25">
      <c r="A211" s="15">
        <f t="shared" si="11"/>
        <v>194</v>
      </c>
      <c r="C211" s="15" t="s">
        <v>381</v>
      </c>
      <c r="E211" s="82">
        <v>591024</v>
      </c>
      <c r="G211" s="86" t="s">
        <v>243</v>
      </c>
      <c r="H211" s="86"/>
      <c r="I211" s="86"/>
      <c r="K211" s="100">
        <f>VLOOKUP(E211,[1]Sheet2!$C$1:$D$65536,2,FALSE)</f>
        <v>73484.60000000002</v>
      </c>
      <c r="M211" s="177">
        <f>'[2]WP - Expenses'!$E$880</f>
        <v>0.88033905054461314</v>
      </c>
      <c r="O211" s="103">
        <f t="shared" si="9"/>
        <v>64691.362993650699</v>
      </c>
      <c r="P211" s="103"/>
      <c r="Q211" s="105">
        <f t="shared" si="12"/>
        <v>2.2904313530871506E-3</v>
      </c>
      <c r="S211" s="106">
        <f>'WP IS ADJ 5.3'!$K$19*'WP IS ADJ 5'!Q211</f>
        <v>65983.922345851228</v>
      </c>
      <c r="U211" s="106">
        <f t="shared" si="10"/>
        <v>1292.5593522005292</v>
      </c>
    </row>
    <row r="212" spans="1:21" x14ac:dyDescent="0.25">
      <c r="A212" s="15">
        <f t="shared" si="11"/>
        <v>195</v>
      </c>
      <c r="C212" s="15" t="s">
        <v>381</v>
      </c>
      <c r="E212" s="82">
        <v>591049</v>
      </c>
      <c r="G212" s="86" t="s">
        <v>244</v>
      </c>
      <c r="H212" s="86"/>
      <c r="I212" s="86"/>
      <c r="K212" s="100">
        <f>VLOOKUP(E212,[1]Sheet2!$C$1:$D$65536,2,FALSE)</f>
        <v>1900.7800000000002</v>
      </c>
      <c r="M212" s="177">
        <f>'[2]WP - Expenses'!$E$880</f>
        <v>0.88033905054461314</v>
      </c>
      <c r="O212" s="103">
        <f t="shared" si="9"/>
        <v>1673.3308604941899</v>
      </c>
      <c r="P212" s="103"/>
      <c r="Q212" s="105">
        <f t="shared" si="12"/>
        <v>5.9245149423430117E-5</v>
      </c>
      <c r="S212" s="106">
        <f>'WP IS ADJ 5.3'!$K$19*'WP IS ADJ 5'!Q212</f>
        <v>1706.7646815325534</v>
      </c>
      <c r="U212" s="106">
        <f t="shared" si="10"/>
        <v>33.433821038363476</v>
      </c>
    </row>
    <row r="213" spans="1:21" x14ac:dyDescent="0.25">
      <c r="A213" s="15">
        <f t="shared" si="11"/>
        <v>196</v>
      </c>
      <c r="C213" s="15" t="s">
        <v>382</v>
      </c>
      <c r="E213" s="82">
        <v>592052</v>
      </c>
      <c r="G213" s="86" t="s">
        <v>245</v>
      </c>
      <c r="H213" s="86"/>
      <c r="I213" s="86"/>
      <c r="K213" s="100">
        <f>VLOOKUP(E213,[1]Sheet2!$C$1:$D$65536,2,FALSE)</f>
        <v>527939.85</v>
      </c>
      <c r="M213" s="177">
        <f>'[2]WP - Expenses'!$E$880</f>
        <v>0.88033905054461314</v>
      </c>
      <c r="O213" s="103">
        <f t="shared" si="9"/>
        <v>464766.06629366544</v>
      </c>
      <c r="P213" s="103"/>
      <c r="Q213" s="105">
        <f t="shared" si="12"/>
        <v>1.6455284304250507E-2</v>
      </c>
      <c r="S213" s="106">
        <f>'WP IS ADJ 5.3'!$K$19*'WP IS ADJ 5'!Q213</f>
        <v>474052.27851387003</v>
      </c>
      <c r="U213" s="106">
        <f t="shared" si="10"/>
        <v>9286.2122202045866</v>
      </c>
    </row>
    <row r="214" spans="1:21" x14ac:dyDescent="0.25">
      <c r="A214" s="15">
        <f t="shared" si="11"/>
        <v>197</v>
      </c>
      <c r="C214" s="15" t="s">
        <v>382</v>
      </c>
      <c r="E214" s="82">
        <v>592053</v>
      </c>
      <c r="G214" s="86" t="s">
        <v>246</v>
      </c>
      <c r="H214" s="86"/>
      <c r="I214" s="86"/>
      <c r="K214" s="100">
        <f>VLOOKUP(E214,[1]Sheet2!$C$1:$D$65536,2,FALSE)</f>
        <v>112326.58000000003</v>
      </c>
      <c r="M214" s="177">
        <f>'[2]WP - Expenses'!$E$880</f>
        <v>0.88033905054461314</v>
      </c>
      <c r="O214" s="103">
        <f t="shared" si="9"/>
        <v>98885.474788123553</v>
      </c>
      <c r="P214" s="103"/>
      <c r="Q214" s="105">
        <f t="shared" si="12"/>
        <v>3.5010916656966497E-3</v>
      </c>
      <c r="S214" s="106">
        <f>'WP IS ADJ 5.3'!$K$19*'WP IS ADJ 5'!Q214</f>
        <v>100861.24619437331</v>
      </c>
      <c r="U214" s="106">
        <f t="shared" si="10"/>
        <v>1975.7714062497544</v>
      </c>
    </row>
    <row r="215" spans="1:21" x14ac:dyDescent="0.25">
      <c r="A215" s="15">
        <f t="shared" si="11"/>
        <v>198</v>
      </c>
      <c r="C215" s="15" t="s">
        <v>382</v>
      </c>
      <c r="E215" s="82">
        <v>592054</v>
      </c>
      <c r="G215" s="86" t="s">
        <v>247</v>
      </c>
      <c r="H215" s="86"/>
      <c r="I215" s="86"/>
      <c r="K215" s="100">
        <f>VLOOKUP(E215,[1]Sheet2!$C$1:$D$65536,2,FALSE)</f>
        <v>70914.640000000029</v>
      </c>
      <c r="M215" s="177">
        <f>'[2]WP - Expenses'!$E$880</f>
        <v>0.88033905054461314</v>
      </c>
      <c r="O215" s="103">
        <f t="shared" si="9"/>
        <v>62428.926847313072</v>
      </c>
      <c r="P215" s="103"/>
      <c r="Q215" s="105">
        <f t="shared" si="12"/>
        <v>2.2103286246218687E-3</v>
      </c>
      <c r="S215" s="106">
        <f>'WP IS ADJ 5.3'!$K$19*'WP IS ADJ 5'!Q215</f>
        <v>63676.281818830008</v>
      </c>
      <c r="U215" s="106">
        <f t="shared" si="10"/>
        <v>1247.3549715169356</v>
      </c>
    </row>
    <row r="216" spans="1:21" x14ac:dyDescent="0.25">
      <c r="A216" s="15">
        <f t="shared" si="11"/>
        <v>199</v>
      </c>
      <c r="C216" s="15" t="s">
        <v>382</v>
      </c>
      <c r="E216" s="82">
        <v>592060</v>
      </c>
      <c r="G216" s="86" t="s">
        <v>248</v>
      </c>
      <c r="H216" s="86"/>
      <c r="I216" s="86"/>
      <c r="K216" s="100">
        <f>VLOOKUP(E216,[1]Sheet2!$C$1:$D$65536,2,FALSE)</f>
        <v>132658.35999999996</v>
      </c>
      <c r="M216" s="177">
        <f>'[2]WP - Expenses'!$E$880</f>
        <v>0.88033905054461314</v>
      </c>
      <c r="O216" s="103">
        <f t="shared" ref="O216:O291" si="13">+K216*M216</f>
        <v>116784.33468920545</v>
      </c>
      <c r="P216" s="103"/>
      <c r="Q216" s="105">
        <f t="shared" si="12"/>
        <v>4.1348101097797652E-3</v>
      </c>
      <c r="S216" s="106">
        <f>'WP IS ADJ 5.3'!$K$19*'WP IS ADJ 5'!Q216</f>
        <v>119117.73248773173</v>
      </c>
      <c r="U216" s="106">
        <f t="shared" ref="U216:U291" si="14">+S216-O216</f>
        <v>2333.3977985262754</v>
      </c>
    </row>
    <row r="217" spans="1:21" x14ac:dyDescent="0.25">
      <c r="A217" s="15">
        <f t="shared" ref="A217:A292" si="15">+A216+1</f>
        <v>200</v>
      </c>
      <c r="C217" s="15" t="s">
        <v>382</v>
      </c>
      <c r="E217" s="82">
        <v>592469</v>
      </c>
      <c r="G217" s="86" t="s">
        <v>249</v>
      </c>
      <c r="H217" s="86"/>
      <c r="I217" s="86"/>
      <c r="K217" s="100">
        <f>VLOOKUP(E217,[1]Sheet2!$C$1:$D$65536,2,FALSE)</f>
        <v>55536.799999999981</v>
      </c>
      <c r="M217" s="177">
        <f>'[2]WP - Expenses'!$E$880</f>
        <v>0.88033905054461314</v>
      </c>
      <c r="O217" s="103">
        <f t="shared" si="13"/>
        <v>48891.213782286053</v>
      </c>
      <c r="P217" s="103"/>
      <c r="Q217" s="105">
        <f t="shared" si="12"/>
        <v>1.7310188525232549E-3</v>
      </c>
      <c r="S217" s="106">
        <f>'WP IS ADJ 5.3'!$K$19*'WP IS ADJ 5'!Q217</f>
        <v>49868.079822671258</v>
      </c>
      <c r="U217" s="106">
        <f t="shared" si="14"/>
        <v>976.86604038520454</v>
      </c>
    </row>
    <row r="218" spans="1:21" x14ac:dyDescent="0.25">
      <c r="A218" s="15">
        <f t="shared" si="15"/>
        <v>201</v>
      </c>
      <c r="C218" s="15" t="s">
        <v>383</v>
      </c>
      <c r="E218" s="82">
        <v>593001</v>
      </c>
      <c r="G218" s="86" t="s">
        <v>250</v>
      </c>
      <c r="H218" s="86"/>
      <c r="I218" s="86"/>
      <c r="K218" s="100">
        <f>VLOOKUP(E218,[1]Sheet2!$C$1:$D$65536,2,FALSE)</f>
        <v>103427.55999999998</v>
      </c>
      <c r="M218" s="177">
        <f>'[2]WP - Expenses'!$E$880</f>
        <v>0.88033905054461314</v>
      </c>
      <c r="O218" s="103">
        <f t="shared" si="13"/>
        <v>91051.319970545999</v>
      </c>
      <c r="P218" s="103"/>
      <c r="Q218" s="105">
        <f t="shared" si="12"/>
        <v>3.223719339797758E-3</v>
      </c>
      <c r="S218" s="106">
        <f>'WP IS ADJ 5.3'!$K$19*'WP IS ADJ 5'!Q218</f>
        <v>92870.561824666191</v>
      </c>
      <c r="U218" s="106">
        <f t="shared" si="14"/>
        <v>1819.2418541201914</v>
      </c>
    </row>
    <row r="219" spans="1:21" x14ac:dyDescent="0.25">
      <c r="A219" s="15">
        <f t="shared" si="15"/>
        <v>202</v>
      </c>
      <c r="C219" s="15" t="s">
        <v>383</v>
      </c>
      <c r="E219" s="82">
        <v>593058</v>
      </c>
      <c r="G219" s="86" t="s">
        <v>251</v>
      </c>
      <c r="H219" s="86"/>
      <c r="I219" s="86"/>
      <c r="K219" s="100">
        <f>VLOOKUP(E219,[1]Sheet2!$C$1:$D$65536,2,FALSE)</f>
        <v>5465.8900000000021</v>
      </c>
      <c r="M219" s="177">
        <f>'[2]WP - Expenses'!$E$880</f>
        <v>0.88033905054461314</v>
      </c>
      <c r="O219" s="103">
        <f t="shared" si="13"/>
        <v>4811.8364129812971</v>
      </c>
      <c r="P219" s="103"/>
      <c r="Q219" s="105">
        <f t="shared" si="12"/>
        <v>1.7036557086145296E-4</v>
      </c>
      <c r="S219" s="106">
        <f>'WP IS ADJ 5.3'!$K$19*'WP IS ADJ 5'!Q219</f>
        <v>4907.978832448769</v>
      </c>
      <c r="U219" s="106">
        <f t="shared" si="14"/>
        <v>96.142419467471882</v>
      </c>
    </row>
    <row r="220" spans="1:21" x14ac:dyDescent="0.25">
      <c r="A220" s="15">
        <f t="shared" si="15"/>
        <v>203</v>
      </c>
      <c r="C220" s="15" t="s">
        <v>383</v>
      </c>
      <c r="E220" s="82">
        <v>593062</v>
      </c>
      <c r="G220" s="86" t="s">
        <v>252</v>
      </c>
      <c r="H220" s="86"/>
      <c r="I220" s="86"/>
      <c r="K220" s="100">
        <f>VLOOKUP(E220,[1]Sheet2!$C$1:$D$65536,2,FALSE)</f>
        <v>232749.1200000002</v>
      </c>
      <c r="M220" s="177">
        <f>'[2]WP - Expenses'!$E$880</f>
        <v>0.88033905054461314</v>
      </c>
      <c r="O220" s="103">
        <f t="shared" si="13"/>
        <v>204898.1393158944</v>
      </c>
      <c r="P220" s="103"/>
      <c r="Q220" s="105">
        <f t="shared" si="12"/>
        <v>7.254525191012046E-3</v>
      </c>
      <c r="S220" s="106">
        <f>'WP IS ADJ 5.3'!$K$19*'WP IS ADJ 5'!Q220</f>
        <v>208992.08623501001</v>
      </c>
      <c r="U220" s="106">
        <f t="shared" si="14"/>
        <v>4093.9469191156095</v>
      </c>
    </row>
    <row r="221" spans="1:21" x14ac:dyDescent="0.25">
      <c r="A221" s="15">
        <f t="shared" si="15"/>
        <v>204</v>
      </c>
      <c r="C221" s="15" t="s">
        <v>383</v>
      </c>
      <c r="E221" s="82">
        <v>593500</v>
      </c>
      <c r="G221" s="86" t="s">
        <v>253</v>
      </c>
      <c r="H221" s="86"/>
      <c r="I221" s="86"/>
      <c r="K221" s="100">
        <f>VLOOKUP(E221,[1]Sheet2!$C$1:$D$65536,2,FALSE)</f>
        <v>1942.53</v>
      </c>
      <c r="M221" s="177">
        <f>'[2]WP - Expenses'!$E$880</f>
        <v>0.88033905054461314</v>
      </c>
      <c r="O221" s="103">
        <f t="shared" si="13"/>
        <v>1710.0850158544274</v>
      </c>
      <c r="P221" s="103"/>
      <c r="Q221" s="105">
        <f t="shared" si="12"/>
        <v>6.0546449409976802E-5</v>
      </c>
      <c r="S221" s="106">
        <f>'WP IS ADJ 5.3'!$K$19*'WP IS ADJ 5'!Q221</f>
        <v>1744.2531996430048</v>
      </c>
      <c r="U221" s="106">
        <f t="shared" si="14"/>
        <v>34.16818378857738</v>
      </c>
    </row>
    <row r="222" spans="1:21" x14ac:dyDescent="0.25">
      <c r="A222" s="15">
        <f t="shared" si="15"/>
        <v>205</v>
      </c>
      <c r="C222" s="15" t="s">
        <v>383</v>
      </c>
      <c r="E222" s="82">
        <v>593510</v>
      </c>
      <c r="G222" s="86" t="s">
        <v>254</v>
      </c>
      <c r="H222" s="86"/>
      <c r="I222" s="86"/>
      <c r="K222" s="100">
        <f>VLOOKUP(E222,[1]Sheet2!$C$1:$D$65536,2,FALSE)</f>
        <v>148.08000000000001</v>
      </c>
      <c r="M222" s="177">
        <f>'[2]WP - Expenses'!$E$880</f>
        <v>0.88033905054461314</v>
      </c>
      <c r="O222" s="103">
        <f t="shared" si="13"/>
        <v>130.36060660464634</v>
      </c>
      <c r="P222" s="103"/>
      <c r="Q222" s="105">
        <f t="shared" si="12"/>
        <v>4.6154850780319302E-6</v>
      </c>
      <c r="S222" s="106">
        <f>'WP IS ADJ 5.3'!$K$19*'WP IS ADJ 5'!Q222</f>
        <v>132.9652637555848</v>
      </c>
      <c r="U222" s="106">
        <f t="shared" si="14"/>
        <v>2.6046571509384648</v>
      </c>
    </row>
    <row r="223" spans="1:21" x14ac:dyDescent="0.25">
      <c r="A223" s="15">
        <f t="shared" si="15"/>
        <v>206</v>
      </c>
      <c r="C223" s="15" t="s">
        <v>383</v>
      </c>
      <c r="E223" s="82">
        <v>593555</v>
      </c>
      <c r="G223" s="86" t="s">
        <v>255</v>
      </c>
      <c r="H223" s="86"/>
      <c r="I223" s="86"/>
      <c r="K223" s="100">
        <f>VLOOKUP(E223,[1]Sheet2!$C$1:$D$65536,2,FALSE)</f>
        <v>570909.9799999994</v>
      </c>
      <c r="M223" s="177">
        <f>'[2]WP - Expenses'!$E$880</f>
        <v>0.88033905054461314</v>
      </c>
      <c r="O223" s="103">
        <f t="shared" si="13"/>
        <v>502594.34973964357</v>
      </c>
      <c r="P223" s="103"/>
      <c r="Q223" s="105">
        <f t="shared" si="12"/>
        <v>1.7794614354332151E-2</v>
      </c>
      <c r="S223" s="106">
        <f>'WP IS ADJ 5.3'!$K$19*'WP IS ADJ 5'!Q223</f>
        <v>512636.38621958112</v>
      </c>
      <c r="U223" s="106">
        <f t="shared" si="14"/>
        <v>10042.036479937553</v>
      </c>
    </row>
    <row r="224" spans="1:21" x14ac:dyDescent="0.25">
      <c r="A224" s="15">
        <f t="shared" si="15"/>
        <v>207</v>
      </c>
      <c r="C224" s="15" t="s">
        <v>383</v>
      </c>
      <c r="E224" s="82">
        <v>593556</v>
      </c>
      <c r="G224" s="86" t="s">
        <v>256</v>
      </c>
      <c r="H224" s="86"/>
      <c r="I224" s="86"/>
      <c r="K224" s="100">
        <f>VLOOKUP(E224,[1]Sheet2!$C$1:$D$65536,2,FALSE)</f>
        <v>87126.760000000024</v>
      </c>
      <c r="M224" s="177">
        <f>'[2]WP - Expenses'!$E$880</f>
        <v>0.88033905054461314</v>
      </c>
      <c r="O224" s="103">
        <f t="shared" si="13"/>
        <v>76701.089175428395</v>
      </c>
      <c r="P224" s="103"/>
      <c r="Q224" s="105">
        <f t="shared" si="12"/>
        <v>2.7156419548708083E-3</v>
      </c>
      <c r="S224" s="106">
        <f>'WP IS ADJ 5.3'!$K$19*'WP IS ADJ 5'!Q224</f>
        <v>78233.607668621946</v>
      </c>
      <c r="U224" s="106">
        <f t="shared" si="14"/>
        <v>1532.518493193551</v>
      </c>
    </row>
    <row r="225" spans="1:21" x14ac:dyDescent="0.25">
      <c r="A225" s="15">
        <f t="shared" si="15"/>
        <v>208</v>
      </c>
      <c r="C225" s="15" t="s">
        <v>383</v>
      </c>
      <c r="E225" s="82">
        <v>593560</v>
      </c>
      <c r="G225" s="86" t="s">
        <v>257</v>
      </c>
      <c r="H225" s="86"/>
      <c r="I225" s="86"/>
      <c r="K225" s="100">
        <f>VLOOKUP(E225,[1]Sheet2!$C$1:$D$65536,2,FALSE)</f>
        <v>4695.18</v>
      </c>
      <c r="M225" s="177">
        <f>'[2]WP - Expenses'!$E$880</f>
        <v>0.88033905054461314</v>
      </c>
      <c r="O225" s="103">
        <f t="shared" si="13"/>
        <v>4133.3503033360566</v>
      </c>
      <c r="P225" s="103"/>
      <c r="Q225" s="105">
        <f t="shared" si="12"/>
        <v>1.4634341726549132E-4</v>
      </c>
      <c r="S225" s="106">
        <f>'WP IS ADJ 5.3'!$K$19*'WP IS ADJ 5'!Q225</f>
        <v>4215.9362984869431</v>
      </c>
      <c r="U225" s="106">
        <f t="shared" si="14"/>
        <v>82.585995150886447</v>
      </c>
    </row>
    <row r="226" spans="1:21" x14ac:dyDescent="0.25">
      <c r="A226" s="15">
        <f t="shared" si="15"/>
        <v>209</v>
      </c>
      <c r="C226" s="15" t="s">
        <v>383</v>
      </c>
      <c r="E226" s="82">
        <v>593570</v>
      </c>
      <c r="G226" s="86" t="s">
        <v>258</v>
      </c>
      <c r="H226" s="86"/>
      <c r="I226" s="86"/>
      <c r="K226" s="100">
        <f>VLOOKUP(E226,[1]Sheet2!$C$1:$D$65536,2,FALSE)</f>
        <v>1411.53</v>
      </c>
      <c r="M226" s="177">
        <f>'[2]WP - Expenses'!$E$880</f>
        <v>0.88033905054461314</v>
      </c>
      <c r="O226" s="103">
        <f t="shared" si="13"/>
        <v>1242.6249800152377</v>
      </c>
      <c r="P226" s="103"/>
      <c r="Q226" s="105">
        <f t="shared" si="12"/>
        <v>4.399578371282016E-5</v>
      </c>
      <c r="S226" s="106">
        <f>'WP IS ADJ 5.3'!$K$19*'WP IS ADJ 5'!Q226</f>
        <v>1267.4531249927106</v>
      </c>
      <c r="U226" s="106">
        <f t="shared" si="14"/>
        <v>24.828144977472903</v>
      </c>
    </row>
    <row r="227" spans="1:21" x14ac:dyDescent="0.25">
      <c r="A227" s="15">
        <f t="shared" si="15"/>
        <v>210</v>
      </c>
      <c r="C227" s="15" t="s">
        <v>383</v>
      </c>
      <c r="E227" s="82">
        <v>593575</v>
      </c>
      <c r="G227" s="86" t="s">
        <v>259</v>
      </c>
      <c r="H227" s="86"/>
      <c r="I227" s="86"/>
      <c r="K227" s="100">
        <f>VLOOKUP(E227,[1]Sheet2!$C$1:$D$65536,2,FALSE)</f>
        <v>7757.11</v>
      </c>
      <c r="M227" s="177">
        <f>'[2]WP - Expenses'!$E$880</f>
        <v>0.88033905054461314</v>
      </c>
      <c r="O227" s="103">
        <f t="shared" si="13"/>
        <v>6828.886852370124</v>
      </c>
      <c r="P227" s="103"/>
      <c r="Q227" s="105">
        <f t="shared" si="12"/>
        <v>2.4178029074589587E-4</v>
      </c>
      <c r="S227" s="106">
        <f>'WP IS ADJ 5.3'!$K$19*'WP IS ADJ 5'!Q227</f>
        <v>6965.3307477787976</v>
      </c>
      <c r="U227" s="106">
        <f t="shared" si="14"/>
        <v>136.4438954086736</v>
      </c>
    </row>
    <row r="228" spans="1:21" x14ac:dyDescent="0.25">
      <c r="A228" s="15">
        <f t="shared" si="15"/>
        <v>211</v>
      </c>
      <c r="C228" s="15" t="s">
        <v>383</v>
      </c>
      <c r="E228" s="82">
        <v>593910</v>
      </c>
      <c r="G228" s="86" t="s">
        <v>260</v>
      </c>
      <c r="H228" s="86"/>
      <c r="I228" s="86"/>
      <c r="K228" s="100">
        <f>VLOOKUP(E228,[1]Sheet2!$C$1:$D$65536,2,FALSE)</f>
        <v>111668.13</v>
      </c>
      <c r="M228" s="177">
        <f>'[2]WP - Expenses'!$E$880</f>
        <v>0.88033905054461314</v>
      </c>
      <c r="O228" s="103">
        <f t="shared" si="13"/>
        <v>98305.815540292431</v>
      </c>
      <c r="P228" s="103"/>
      <c r="Q228" s="105">
        <f t="shared" si="12"/>
        <v>3.4805685285435551E-3</v>
      </c>
      <c r="S228" s="106">
        <f>'WP IS ADJ 5.3'!$K$19*'WP IS ADJ 5'!Q228</f>
        <v>100270.00512252115</v>
      </c>
      <c r="U228" s="106">
        <f t="shared" si="14"/>
        <v>1964.1895822287188</v>
      </c>
    </row>
    <row r="229" spans="1:21" x14ac:dyDescent="0.25">
      <c r="A229" s="15">
        <f t="shared" si="15"/>
        <v>212</v>
      </c>
      <c r="C229" s="15" t="s">
        <v>383</v>
      </c>
      <c r="E229" s="82">
        <v>593940</v>
      </c>
      <c r="G229" s="86" t="s">
        <v>261</v>
      </c>
      <c r="H229" s="86"/>
      <c r="I229" s="86"/>
      <c r="K229" s="100">
        <f>VLOOKUP(E229,[1]Sheet2!$C$1:$D$65536,2,FALSE)</f>
        <v>3998.59</v>
      </c>
      <c r="M229" s="177">
        <f>'[2]WP - Expenses'!$E$880</f>
        <v>0.88033905054461314</v>
      </c>
      <c r="O229" s="103">
        <f t="shared" si="13"/>
        <v>3520.1149241171847</v>
      </c>
      <c r="P229" s="103"/>
      <c r="Q229" s="105">
        <f t="shared" si="12"/>
        <v>1.2463149971750199E-4</v>
      </c>
      <c r="S229" s="106">
        <f>'WP IS ADJ 5.3'!$K$19*'WP IS ADJ 5'!Q229</f>
        <v>3590.4482306891132</v>
      </c>
      <c r="U229" s="106">
        <f t="shared" si="14"/>
        <v>70.33330657192846</v>
      </c>
    </row>
    <row r="230" spans="1:21" x14ac:dyDescent="0.25">
      <c r="A230" s="15">
        <f t="shared" si="15"/>
        <v>213</v>
      </c>
      <c r="C230" s="15" t="s">
        <v>384</v>
      </c>
      <c r="E230" s="82">
        <v>594061</v>
      </c>
      <c r="G230" s="86" t="s">
        <v>262</v>
      </c>
      <c r="H230" s="86"/>
      <c r="I230" s="86"/>
      <c r="K230" s="100">
        <f>VLOOKUP(E230,[1]Sheet2!$C$1:$D$65536,2,FALSE)</f>
        <v>113185.92</v>
      </c>
      <c r="M230" s="177">
        <f>'[2]WP - Expenses'!$E$880</f>
        <v>0.88033905054461314</v>
      </c>
      <c r="O230" s="103">
        <f t="shared" si="13"/>
        <v>99641.98534781854</v>
      </c>
      <c r="P230" s="103"/>
      <c r="Q230" s="105">
        <f t="shared" si="12"/>
        <v>3.5278763155275239E-3</v>
      </c>
      <c r="S230" s="106">
        <f>'WP IS ADJ 5.3'!$K$19*'WP IS ADJ 5'!Q230</f>
        <v>101632.87213815856</v>
      </c>
      <c r="U230" s="106">
        <f t="shared" si="14"/>
        <v>1990.8867903400242</v>
      </c>
    </row>
    <row r="231" spans="1:21" x14ac:dyDescent="0.25">
      <c r="A231" s="15">
        <f t="shared" si="15"/>
        <v>214</v>
      </c>
      <c r="C231" s="15" t="s">
        <v>384</v>
      </c>
      <c r="E231" s="82">
        <v>594062</v>
      </c>
      <c r="G231" s="86" t="s">
        <v>263</v>
      </c>
      <c r="H231" s="86"/>
      <c r="I231" s="86"/>
      <c r="K231" s="100">
        <f>VLOOKUP(E231,[1]Sheet2!$C$1:$D$65536,2,FALSE)</f>
        <v>26544.350000000017</v>
      </c>
      <c r="M231" s="177">
        <f>'[2]WP - Expenses'!$E$880</f>
        <v>0.88033905054461314</v>
      </c>
      <c r="O231" s="103">
        <f t="shared" si="13"/>
        <v>23368.027876323918</v>
      </c>
      <c r="P231" s="103"/>
      <c r="Q231" s="105">
        <f t="shared" si="12"/>
        <v>8.2735718078779665E-4</v>
      </c>
      <c r="S231" s="106">
        <f>'WP IS ADJ 5.3'!$K$19*'WP IS ADJ 5'!Q231</f>
        <v>23834.930436051862</v>
      </c>
      <c r="U231" s="106">
        <f t="shared" si="14"/>
        <v>466.9025597279433</v>
      </c>
    </row>
    <row r="232" spans="1:21" x14ac:dyDescent="0.25">
      <c r="A232" s="15">
        <f t="shared" si="15"/>
        <v>215</v>
      </c>
      <c r="C232" s="15" t="s">
        <v>384</v>
      </c>
      <c r="E232" s="82">
        <v>594910</v>
      </c>
      <c r="G232" s="86" t="s">
        <v>264</v>
      </c>
      <c r="H232" s="86"/>
      <c r="I232" s="86"/>
      <c r="K232" s="100">
        <f>VLOOKUP(E232,[1]Sheet2!$C$1:$D$65536,2,FALSE)</f>
        <v>161963.7000000001</v>
      </c>
      <c r="M232" s="177">
        <f>'[2]WP - Expenses'!$E$880</f>
        <v>0.88033905054461314</v>
      </c>
      <c r="O232" s="103">
        <f t="shared" si="13"/>
        <v>142582.96988069266</v>
      </c>
      <c r="P232" s="103"/>
      <c r="Q232" s="105">
        <f t="shared" si="12"/>
        <v>5.0482242067317702E-3</v>
      </c>
      <c r="S232" s="106">
        <f>'WP IS ADJ 5.3'!$K$19*'WP IS ADJ 5'!Q232</f>
        <v>145431.83474696396</v>
      </c>
      <c r="U232" s="106">
        <f t="shared" si="14"/>
        <v>2848.8648662712949</v>
      </c>
    </row>
    <row r="233" spans="1:21" x14ac:dyDescent="0.25">
      <c r="A233" s="15">
        <f t="shared" si="15"/>
        <v>216</v>
      </c>
      <c r="C233" s="15" t="s">
        <v>385</v>
      </c>
      <c r="E233" s="82">
        <v>595064</v>
      </c>
      <c r="G233" s="86" t="s">
        <v>265</v>
      </c>
      <c r="H233" s="86"/>
      <c r="I233" s="86"/>
      <c r="K233" s="100">
        <f>VLOOKUP(E233,[1]Sheet2!$C$1:$D$65536,2,FALSE)</f>
        <v>1555.08</v>
      </c>
      <c r="M233" s="177">
        <f>'[2]WP - Expenses'!$E$880</f>
        <v>0.88033905054461314</v>
      </c>
      <c r="O233" s="103">
        <f t="shared" si="13"/>
        <v>1368.9976507209169</v>
      </c>
      <c r="P233" s="103"/>
      <c r="Q233" s="105">
        <f t="shared" ref="Q233:Q239" si="16">+O233/$O$318</f>
        <v>4.8470073846204029E-5</v>
      </c>
      <c r="S233" s="106">
        <f>'WP IS ADJ 5.3'!$K$19*'WP IS ADJ 5'!Q233</f>
        <v>1396.3507722922393</v>
      </c>
      <c r="U233" s="106">
        <f t="shared" si="14"/>
        <v>27.35312157132239</v>
      </c>
    </row>
    <row r="234" spans="1:21" x14ac:dyDescent="0.25">
      <c r="A234" s="15">
        <f t="shared" si="15"/>
        <v>217</v>
      </c>
      <c r="C234" s="15" t="s">
        <v>385</v>
      </c>
      <c r="E234" s="82">
        <v>595161</v>
      </c>
      <c r="G234" s="86" t="s">
        <v>266</v>
      </c>
      <c r="H234" s="86"/>
      <c r="I234" s="86"/>
      <c r="K234" s="100">
        <f>VLOOKUP(E234,[1]Sheet2!$C$1:$D$65536,2,FALSE)</f>
        <v>177320.08</v>
      </c>
      <c r="M234" s="177">
        <f>'[2]WP - Expenses'!$E$880</f>
        <v>0.88033905054461314</v>
      </c>
      <c r="O234" s="103">
        <f t="shared" si="13"/>
        <v>156101.79086969484</v>
      </c>
      <c r="P234" s="103"/>
      <c r="Q234" s="105">
        <f t="shared" si="16"/>
        <v>5.5268650950528629E-3</v>
      </c>
      <c r="S234" s="106">
        <f>'WP IS ADJ 5.3'!$K$19*'WP IS ADJ 5'!Q234</f>
        <v>159220.7671958495</v>
      </c>
      <c r="U234" s="106">
        <f t="shared" si="14"/>
        <v>3118.9763261546614</v>
      </c>
    </row>
    <row r="235" spans="1:21" x14ac:dyDescent="0.25">
      <c r="A235" s="15">
        <f t="shared" si="15"/>
        <v>218</v>
      </c>
      <c r="C235" s="15" t="s">
        <v>385</v>
      </c>
      <c r="E235" s="82">
        <v>595164</v>
      </c>
      <c r="G235" s="86" t="s">
        <v>267</v>
      </c>
      <c r="H235" s="86"/>
      <c r="I235" s="86"/>
      <c r="K235" s="100">
        <f>VLOOKUP(E235,[1]Sheet2!$C$1:$D$65536,2,FALSE)</f>
        <v>38561.269999999997</v>
      </c>
      <c r="M235" s="177">
        <f>'[2]WP - Expenses'!$E$880</f>
        <v>0.88033905054461314</v>
      </c>
      <c r="O235" s="103">
        <f t="shared" si="13"/>
        <v>33946.99181959447</v>
      </c>
      <c r="P235" s="103"/>
      <c r="Q235" s="105">
        <f t="shared" si="16"/>
        <v>1.2019109013706123E-3</v>
      </c>
      <c r="S235" s="106">
        <f>'WP IS ADJ 5.3'!$K$19*'WP IS ADJ 5'!Q235</f>
        <v>34625.266317533213</v>
      </c>
      <c r="U235" s="106">
        <f t="shared" si="14"/>
        <v>678.27449793874257</v>
      </c>
    </row>
    <row r="236" spans="1:21" x14ac:dyDescent="0.25">
      <c r="A236" s="15">
        <f t="shared" si="15"/>
        <v>219</v>
      </c>
      <c r="C236" s="15" t="s">
        <v>386</v>
      </c>
      <c r="E236" s="82">
        <v>596067</v>
      </c>
      <c r="G236" s="86" t="s">
        <v>268</v>
      </c>
      <c r="H236" s="86"/>
      <c r="I236" s="86"/>
      <c r="K236" s="100">
        <f>VLOOKUP(E236,[1]Sheet2!$C$1:$D$65536,2,FALSE)</f>
        <v>231980.14</v>
      </c>
      <c r="M236" s="177">
        <f>'[2]WP - Expenses'!$E$880</f>
        <v>0.88033905054461314</v>
      </c>
      <c r="O236" s="103">
        <f t="shared" si="13"/>
        <v>204221.17619280645</v>
      </c>
      <c r="P236" s="103"/>
      <c r="Q236" s="105">
        <f t="shared" si="16"/>
        <v>7.2305569595472585E-3</v>
      </c>
      <c r="S236" s="106">
        <f>'WP IS ADJ 5.3'!$K$19*'WP IS ADJ 5'!Q236</f>
        <v>208301.59711748711</v>
      </c>
      <c r="U236" s="106">
        <f t="shared" si="14"/>
        <v>4080.4209246806568</v>
      </c>
    </row>
    <row r="237" spans="1:21" x14ac:dyDescent="0.25">
      <c r="A237" s="15">
        <f t="shared" si="15"/>
        <v>220</v>
      </c>
      <c r="C237" s="15" t="s">
        <v>387</v>
      </c>
      <c r="E237" s="82">
        <v>597123</v>
      </c>
      <c r="G237" s="86" t="s">
        <v>269</v>
      </c>
      <c r="H237" s="86"/>
      <c r="I237" s="86"/>
      <c r="K237" s="100">
        <f>VLOOKUP(E237,[1]Sheet2!$C$1:$D$65536,2,FALSE)</f>
        <v>266168.8</v>
      </c>
      <c r="M237" s="177">
        <f>'[2]WP - Expenses'!$E$880</f>
        <v>0.88033905054461314</v>
      </c>
      <c r="O237" s="103">
        <f t="shared" si="13"/>
        <v>234318.78867659901</v>
      </c>
      <c r="P237" s="103"/>
      <c r="Q237" s="105">
        <f t="shared" si="16"/>
        <v>8.296178583452626E-3</v>
      </c>
      <c r="S237" s="106">
        <f>'WP IS ADJ 5.3'!$K$19*'WP IS ADJ 5'!Q237</f>
        <v>239000.57195777615</v>
      </c>
      <c r="U237" s="106">
        <f t="shared" si="14"/>
        <v>4681.7832811771368</v>
      </c>
    </row>
    <row r="238" spans="1:21" x14ac:dyDescent="0.25">
      <c r="A238" s="15">
        <f t="shared" si="15"/>
        <v>221</v>
      </c>
      <c r="C238" s="15" t="s">
        <v>387</v>
      </c>
      <c r="E238" s="82">
        <v>597138</v>
      </c>
      <c r="G238" s="86" t="s">
        <v>270</v>
      </c>
      <c r="H238" s="86"/>
      <c r="I238" s="86"/>
      <c r="K238" s="100">
        <f>VLOOKUP(E238,[1]Sheet2!$C$1:$D$65536,2,FALSE)</f>
        <v>8228.8799999999974</v>
      </c>
      <c r="M238" s="177">
        <f>'[2]WP - Expenses'!$E$880</f>
        <v>0.88033905054461314</v>
      </c>
      <c r="O238" s="103">
        <f t="shared" si="13"/>
        <v>7244.2044062455543</v>
      </c>
      <c r="P238" s="103"/>
      <c r="Q238" s="105">
        <f t="shared" si="16"/>
        <v>2.5648482474956359E-4</v>
      </c>
      <c r="S238" s="106">
        <f>'WP IS ADJ 5.3'!$K$19*'WP IS ADJ 5'!Q238</f>
        <v>7388.9465127840112</v>
      </c>
      <c r="U238" s="106">
        <f t="shared" si="14"/>
        <v>144.74210653845694</v>
      </c>
    </row>
    <row r="239" spans="1:21" x14ac:dyDescent="0.25">
      <c r="A239" s="15">
        <f t="shared" si="15"/>
        <v>222</v>
      </c>
      <c r="C239" s="15" t="s">
        <v>388</v>
      </c>
      <c r="E239" s="82">
        <v>598073</v>
      </c>
      <c r="G239" s="86" t="s">
        <v>271</v>
      </c>
      <c r="H239" s="86"/>
      <c r="I239" s="86"/>
      <c r="K239" s="100">
        <f>VLOOKUP(E239,[1]Sheet2!$C$1:$D$65536,2,FALSE)</f>
        <v>134582.89000000001</v>
      </c>
      <c r="M239" s="177">
        <f>'[2]WP - Expenses'!$E$880</f>
        <v>0.88033905054461314</v>
      </c>
      <c r="O239" s="103">
        <f t="shared" si="13"/>
        <v>118478.57360215012</v>
      </c>
      <c r="P239" s="103"/>
      <c r="Q239" s="105">
        <f t="shared" si="16"/>
        <v>4.1947955196745858E-3</v>
      </c>
      <c r="S239" s="106">
        <f>'WP IS ADJ 5.3'!$K$19*'WP IS ADJ 5'!Q239</f>
        <v>120845.82297297986</v>
      </c>
      <c r="U239" s="106">
        <f t="shared" si="14"/>
        <v>2367.2493708297407</v>
      </c>
    </row>
    <row r="240" spans="1:21" x14ac:dyDescent="0.25">
      <c r="A240" s="15">
        <f>+A239+1</f>
        <v>223</v>
      </c>
      <c r="C240" s="15"/>
      <c r="E240" s="82"/>
      <c r="G240" s="108" t="s">
        <v>407</v>
      </c>
      <c r="H240" s="86"/>
      <c r="I240" s="86"/>
      <c r="K240" s="109">
        <f>SUM(K169:K239)</f>
        <v>7800819.129999998</v>
      </c>
      <c r="M240" s="98"/>
      <c r="O240" s="109">
        <f>SUM(O169:O239)</f>
        <v>6867365.7063744562</v>
      </c>
      <c r="P240" s="103"/>
      <c r="Q240" s="105"/>
      <c r="S240" s="109">
        <f>SUM(S169:S239)</f>
        <v>7004578.4247032814</v>
      </c>
      <c r="U240" s="109">
        <f>SUM(U169:U239)</f>
        <v>137212.7183288238</v>
      </c>
    </row>
    <row r="241" spans="1:21" x14ac:dyDescent="0.25">
      <c r="A241" s="15"/>
      <c r="C241" s="15"/>
      <c r="E241" s="82"/>
      <c r="G241" s="16"/>
      <c r="H241" s="86"/>
      <c r="I241" s="86"/>
      <c r="K241" s="101"/>
      <c r="M241" s="98"/>
      <c r="O241" s="103"/>
      <c r="P241" s="103"/>
      <c r="Q241" s="105"/>
      <c r="S241" s="106"/>
      <c r="U241" s="106"/>
    </row>
    <row r="242" spans="1:21" x14ac:dyDescent="0.25">
      <c r="A242" s="15">
        <f>+A240+1</f>
        <v>224</v>
      </c>
      <c r="C242" s="15"/>
      <c r="E242" s="82"/>
      <c r="G242" s="22" t="s">
        <v>408</v>
      </c>
      <c r="H242" s="86"/>
      <c r="I242" s="86"/>
      <c r="K242" s="101"/>
      <c r="M242" s="98"/>
      <c r="O242" s="103"/>
      <c r="P242" s="103"/>
      <c r="Q242" s="105"/>
      <c r="S242" s="106"/>
      <c r="U242" s="106"/>
    </row>
    <row r="243" spans="1:21" x14ac:dyDescent="0.25">
      <c r="A243" s="15">
        <f>+A242+1</f>
        <v>225</v>
      </c>
      <c r="C243" s="15" t="s">
        <v>389</v>
      </c>
      <c r="E243" s="82">
        <v>901001</v>
      </c>
      <c r="G243" s="86" t="s">
        <v>272</v>
      </c>
      <c r="H243" s="86"/>
      <c r="I243" s="120"/>
      <c r="K243" s="100">
        <f>VLOOKUP(E243,[1]Sheet2!$C$1:$D$65536,2,FALSE)</f>
        <v>498651.16999999975</v>
      </c>
      <c r="M243" s="177">
        <v>0.89023357983508333</v>
      </c>
      <c r="O243" s="103">
        <f t="shared" si="13"/>
        <v>443916.01615805249</v>
      </c>
      <c r="P243" s="103"/>
      <c r="Q243" s="105">
        <f t="shared" ref="Q243:Q253" si="17">+O243/$O$318</f>
        <v>1.5717077434985224E-2</v>
      </c>
      <c r="S243" s="106">
        <f>'WP IS ADJ 5.3'!$K$19*'WP IS ADJ 5'!Q243</f>
        <v>452785.63602265494</v>
      </c>
      <c r="U243" s="106">
        <f t="shared" si="14"/>
        <v>8869.6198646024568</v>
      </c>
    </row>
    <row r="244" spans="1:21" x14ac:dyDescent="0.25">
      <c r="A244" s="15">
        <f t="shared" si="15"/>
        <v>226</v>
      </c>
      <c r="C244" s="15" t="s">
        <v>389</v>
      </c>
      <c r="E244" s="82">
        <v>901201</v>
      </c>
      <c r="G244" s="86" t="s">
        <v>273</v>
      </c>
      <c r="H244" s="86"/>
      <c r="I244" s="86"/>
      <c r="K244" s="100">
        <f>VLOOKUP(E244,[1]Sheet2!$C$1:$D$65536,2,FALSE)</f>
        <v>96806.839999999982</v>
      </c>
      <c r="M244" s="177">
        <v>0.89023357983508333</v>
      </c>
      <c r="O244" s="103">
        <f t="shared" si="13"/>
        <v>86180.699725722123</v>
      </c>
      <c r="P244" s="103"/>
      <c r="Q244" s="105">
        <f t="shared" si="17"/>
        <v>3.0512724967961579E-3</v>
      </c>
      <c r="S244" s="106">
        <f>'WP IS ADJ 5.3'!$K$19*'WP IS ADJ 5'!Q244</f>
        <v>87902.624635861997</v>
      </c>
      <c r="U244" s="106">
        <f t="shared" si="14"/>
        <v>1721.9249101398746</v>
      </c>
    </row>
    <row r="245" spans="1:21" x14ac:dyDescent="0.25">
      <c r="A245" s="15">
        <f t="shared" si="15"/>
        <v>227</v>
      </c>
      <c r="C245" s="15" t="s">
        <v>390</v>
      </c>
      <c r="E245" s="82">
        <v>902005</v>
      </c>
      <c r="G245" s="86" t="s">
        <v>274</v>
      </c>
      <c r="H245" s="86"/>
      <c r="I245" s="86"/>
      <c r="K245" s="100">
        <f>VLOOKUP(E245,[1]Sheet2!$C$1:$D$65536,2,FALSE)</f>
        <v>41422.03</v>
      </c>
      <c r="M245" s="177">
        <v>0.89023357983508333</v>
      </c>
      <c r="O245" s="103">
        <f t="shared" si="13"/>
        <v>36875.282050936214</v>
      </c>
      <c r="P245" s="103"/>
      <c r="Q245" s="105">
        <f t="shared" si="17"/>
        <v>1.3055885400294583E-3</v>
      </c>
      <c r="S245" s="106">
        <f>'WP IS ADJ 5.3'!$K$19*'WP IS ADJ 5'!Q245</f>
        <v>37612.064960961587</v>
      </c>
      <c r="U245" s="106">
        <f t="shared" si="14"/>
        <v>736.78291002537298</v>
      </c>
    </row>
    <row r="246" spans="1:21" x14ac:dyDescent="0.25">
      <c r="A246" s="15">
        <f t="shared" si="15"/>
        <v>228</v>
      </c>
      <c r="C246" s="15" t="s">
        <v>390</v>
      </c>
      <c r="E246" s="82">
        <v>902007</v>
      </c>
      <c r="G246" s="86" t="s">
        <v>275</v>
      </c>
      <c r="H246" s="86"/>
      <c r="I246" s="86"/>
      <c r="K246" s="100">
        <f>VLOOKUP(E246,[1]Sheet2!$C$1:$D$65536,2,FALSE)</f>
        <v>1430763.8799999997</v>
      </c>
      <c r="M246" s="177">
        <v>0.89023357983508333</v>
      </c>
      <c r="O246" s="103">
        <f t="shared" si="13"/>
        <v>1273714.0507911332</v>
      </c>
      <c r="P246" s="103"/>
      <c r="Q246" s="105">
        <f t="shared" si="17"/>
        <v>4.509650843321978E-2</v>
      </c>
      <c r="S246" s="106">
        <f>'WP IS ADJ 5.3'!$K$19*'WP IS ADJ 5'!Q246</f>
        <v>1299163.367859022</v>
      </c>
      <c r="U246" s="106">
        <f t="shared" si="14"/>
        <v>25449.317067888798</v>
      </c>
    </row>
    <row r="247" spans="1:21" x14ac:dyDescent="0.25">
      <c r="A247" s="15">
        <f t="shared" si="15"/>
        <v>229</v>
      </c>
      <c r="C247" s="15" t="s">
        <v>391</v>
      </c>
      <c r="E247" s="82">
        <v>903002</v>
      </c>
      <c r="G247" s="86" t="s">
        <v>276</v>
      </c>
      <c r="H247" s="86"/>
      <c r="I247" s="86"/>
      <c r="K247" s="100">
        <f>VLOOKUP(E247,[1]Sheet2!$C$1:$D$65536,2,FALSE)</f>
        <v>507.6</v>
      </c>
      <c r="M247" s="177">
        <v>0.89023357983508333</v>
      </c>
      <c r="O247" s="103">
        <f t="shared" si="13"/>
        <v>451.88256512428831</v>
      </c>
      <c r="P247" s="103"/>
      <c r="Q247" s="105">
        <f t="shared" si="17"/>
        <v>1.5999137244576208E-5</v>
      </c>
      <c r="S247" s="106">
        <f>'WP IS ADJ 5.3'!$K$19*'WP IS ADJ 5'!Q247</f>
        <v>460.9113598291562</v>
      </c>
      <c r="U247" s="106">
        <f t="shared" si="14"/>
        <v>9.0287947048678916</v>
      </c>
    </row>
    <row r="248" spans="1:21" x14ac:dyDescent="0.25">
      <c r="A248" s="15">
        <f t="shared" si="15"/>
        <v>230</v>
      </c>
      <c r="C248" s="15" t="s">
        <v>391</v>
      </c>
      <c r="E248" s="82">
        <v>903013</v>
      </c>
      <c r="G248" s="86" t="s">
        <v>277</v>
      </c>
      <c r="H248" s="86"/>
      <c r="I248" s="86"/>
      <c r="K248" s="100">
        <f>VLOOKUP(E248,[1]Sheet2!$C$1:$D$65536,2,FALSE)</f>
        <v>5042.3700000000008</v>
      </c>
      <c r="M248" s="177">
        <v>0.89023357983508333</v>
      </c>
      <c r="O248" s="103">
        <f t="shared" si="13"/>
        <v>4488.8870959530295</v>
      </c>
      <c r="P248" s="103"/>
      <c r="Q248" s="105">
        <f t="shared" si="17"/>
        <v>1.5893138232453457E-4</v>
      </c>
      <c r="S248" s="106">
        <f>'WP IS ADJ 5.3'!$K$19*'WP IS ADJ 5'!Q248</f>
        <v>4578.5768586716758</v>
      </c>
      <c r="U248" s="106">
        <f t="shared" si="14"/>
        <v>89.689762718646307</v>
      </c>
    </row>
    <row r="249" spans="1:21" x14ac:dyDescent="0.25">
      <c r="A249" s="15">
        <f t="shared" si="15"/>
        <v>231</v>
      </c>
      <c r="C249" s="15" t="s">
        <v>391</v>
      </c>
      <c r="E249" s="82">
        <v>903022</v>
      </c>
      <c r="G249" s="86" t="s">
        <v>278</v>
      </c>
      <c r="H249" s="86"/>
      <c r="I249" s="86"/>
      <c r="K249" s="100">
        <f>VLOOKUP(E249,[1]Sheet2!$C$1:$D$65536,2,FALSE)</f>
        <v>1912156.7300000009</v>
      </c>
      <c r="M249" s="177">
        <v>0.89023357983508333</v>
      </c>
      <c r="O249" s="103">
        <f t="shared" si="13"/>
        <v>1702266.1309536477</v>
      </c>
      <c r="P249" s="103"/>
      <c r="Q249" s="105">
        <f t="shared" si="17"/>
        <v>6.0269617723424089E-2</v>
      </c>
      <c r="S249" s="106">
        <f>'WP IS ADJ 5.3'!$K$19*'WP IS ADJ 5'!Q249</f>
        <v>1736278.0902891511</v>
      </c>
      <c r="U249" s="106">
        <f t="shared" si="14"/>
        <v>34011.959335503401</v>
      </c>
    </row>
    <row r="250" spans="1:21" x14ac:dyDescent="0.25">
      <c r="A250" s="15">
        <f t="shared" si="15"/>
        <v>232</v>
      </c>
      <c r="C250" s="15" t="s">
        <v>391</v>
      </c>
      <c r="E250" s="82">
        <v>903028</v>
      </c>
      <c r="G250" s="86" t="s">
        <v>279</v>
      </c>
      <c r="H250" s="86"/>
      <c r="I250" s="86"/>
      <c r="K250" s="100">
        <f>VLOOKUP(E250,[1]Sheet2!$C$1:$D$65536,2,FALSE)</f>
        <v>213826.50999999995</v>
      </c>
      <c r="M250" s="177">
        <v>0.89023357983508333</v>
      </c>
      <c r="O250" s="103">
        <f t="shared" si="13"/>
        <v>190355.53946094221</v>
      </c>
      <c r="P250" s="103"/>
      <c r="Q250" s="105">
        <f t="shared" si="17"/>
        <v>6.7396368794695564E-3</v>
      </c>
      <c r="S250" s="106">
        <f>'WP IS ADJ 5.3'!$K$19*'WP IS ADJ 5'!Q250</f>
        <v>194158.91940824006</v>
      </c>
      <c r="U250" s="106">
        <f t="shared" si="14"/>
        <v>3803.3799472978571</v>
      </c>
    </row>
    <row r="251" spans="1:21" x14ac:dyDescent="0.25">
      <c r="A251" s="15">
        <f t="shared" si="15"/>
        <v>233</v>
      </c>
      <c r="C251" s="15" t="s">
        <v>391</v>
      </c>
      <c r="E251" s="82">
        <v>903110</v>
      </c>
      <c r="G251" s="86" t="s">
        <v>280</v>
      </c>
      <c r="H251" s="86"/>
      <c r="I251" s="86"/>
      <c r="K251" s="100">
        <f>VLOOKUP(E251,[1]Sheet2!$C$1:$D$65536,2,FALSE)</f>
        <v>205760.61999999994</v>
      </c>
      <c r="M251" s="177">
        <v>0.89023357983508333</v>
      </c>
      <c r="O251" s="103">
        <f t="shared" si="13"/>
        <v>183175.01333168618</v>
      </c>
      <c r="P251" s="103"/>
      <c r="Q251" s="105">
        <f t="shared" si="17"/>
        <v>6.4854066172361927E-3</v>
      </c>
      <c r="S251" s="106">
        <f>'WP IS ADJ 5.3'!$K$19*'WP IS ADJ 5'!Q251</f>
        <v>186834.92348993351</v>
      </c>
      <c r="U251" s="106">
        <f t="shared" si="14"/>
        <v>3659.9101582473377</v>
      </c>
    </row>
    <row r="252" spans="1:21" x14ac:dyDescent="0.25">
      <c r="A252" s="15">
        <f t="shared" si="15"/>
        <v>234</v>
      </c>
      <c r="C252" s="15" t="s">
        <v>392</v>
      </c>
      <c r="E252" s="82">
        <v>905023</v>
      </c>
      <c r="G252" s="86" t="s">
        <v>281</v>
      </c>
      <c r="H252" s="86"/>
      <c r="I252" s="86"/>
      <c r="K252" s="100">
        <f>VLOOKUP(E252,[1]Sheet2!$C$1:$D$65536,2,FALSE)</f>
        <v>546.72</v>
      </c>
      <c r="M252" s="177">
        <v>0.89023357983508333</v>
      </c>
      <c r="O252" s="103">
        <f t="shared" si="13"/>
        <v>486.70850276743681</v>
      </c>
      <c r="P252" s="103"/>
      <c r="Q252" s="105">
        <f t="shared" si="17"/>
        <v>1.7232167679973812E-5</v>
      </c>
      <c r="S252" s="106">
        <f>'WP IS ADJ 5.3'!$K$19*'WP IS ADJ 5'!Q252</f>
        <v>496.43313365996124</v>
      </c>
      <c r="U252" s="106">
        <f t="shared" si="14"/>
        <v>9.7246308925244307</v>
      </c>
    </row>
    <row r="253" spans="1:21" x14ac:dyDescent="0.25">
      <c r="A253" s="15">
        <f t="shared" si="15"/>
        <v>235</v>
      </c>
      <c r="C253" s="15" t="s">
        <v>392</v>
      </c>
      <c r="E253" s="82">
        <v>905042</v>
      </c>
      <c r="G253" s="86" t="s">
        <v>282</v>
      </c>
      <c r="H253" s="86"/>
      <c r="I253" s="86"/>
      <c r="K253" s="100">
        <f>VLOOKUP(E253,[1]Sheet2!$C$1:$D$65536,2,FALSE)</f>
        <v>4259.53</v>
      </c>
      <c r="M253" s="177">
        <v>0.89023357983508333</v>
      </c>
      <c r="O253" s="103">
        <f t="shared" si="13"/>
        <v>3791.9766403149324</v>
      </c>
      <c r="P253" s="103"/>
      <c r="Q253" s="105">
        <f t="shared" si="17"/>
        <v>1.3425690517610263E-4</v>
      </c>
      <c r="S253" s="106">
        <f>'WP IS ADJ 5.3'!$K$19*'WP IS ADJ 5'!Q253</f>
        <v>3867.7418529020601</v>
      </c>
      <c r="U253" s="106">
        <f t="shared" si="14"/>
        <v>75.765212587127735</v>
      </c>
    </row>
    <row r="254" spans="1:21" x14ac:dyDescent="0.25">
      <c r="A254" s="15">
        <f t="shared" si="15"/>
        <v>236</v>
      </c>
      <c r="C254" s="15"/>
      <c r="E254" s="82"/>
      <c r="G254" s="108" t="s">
        <v>409</v>
      </c>
      <c r="H254" s="86"/>
      <c r="I254" s="120"/>
      <c r="K254" s="109">
        <f>SUM(K243:K253)</f>
        <v>4409744.0000000009</v>
      </c>
      <c r="M254" s="98"/>
      <c r="O254" s="109">
        <f>SUM(O243:O253)</f>
        <v>3925702.1872762796</v>
      </c>
      <c r="P254" s="103"/>
      <c r="Q254" s="105"/>
      <c r="S254" s="109">
        <f>SUM(S243:S253)</f>
        <v>4004139.2898708871</v>
      </c>
      <c r="U254" s="109">
        <f>SUM(U243:U253)</f>
        <v>78437.102594608266</v>
      </c>
    </row>
    <row r="255" spans="1:21" x14ac:dyDescent="0.25">
      <c r="A255" s="15"/>
      <c r="C255" s="15"/>
      <c r="E255" s="82"/>
      <c r="G255" s="16"/>
      <c r="H255" s="86"/>
      <c r="I255" s="86"/>
      <c r="K255" s="101"/>
      <c r="M255" s="98"/>
      <c r="O255" s="103"/>
      <c r="P255" s="103"/>
      <c r="Q255" s="105"/>
      <c r="S255" s="106"/>
      <c r="U255" s="106"/>
    </row>
    <row r="256" spans="1:21" x14ac:dyDescent="0.25">
      <c r="A256" s="15">
        <f>+A254+1</f>
        <v>237</v>
      </c>
      <c r="C256" s="15"/>
      <c r="E256" s="82"/>
      <c r="G256" s="22" t="s">
        <v>410</v>
      </c>
      <c r="H256" s="86"/>
      <c r="I256" s="86"/>
      <c r="K256" s="101"/>
      <c r="M256" s="98"/>
      <c r="O256" s="103"/>
      <c r="P256" s="103"/>
      <c r="Q256" s="105"/>
      <c r="S256" s="106"/>
      <c r="U256" s="106"/>
    </row>
    <row r="257" spans="1:21" x14ac:dyDescent="0.25">
      <c r="A257" s="15">
        <f>+A256+1</f>
        <v>238</v>
      </c>
      <c r="C257" s="15" t="s">
        <v>393</v>
      </c>
      <c r="E257" s="82">
        <v>907101</v>
      </c>
      <c r="G257" s="86" t="s">
        <v>283</v>
      </c>
      <c r="H257" s="86"/>
      <c r="I257" s="120" t="s">
        <v>442</v>
      </c>
      <c r="K257" s="100">
        <f>VLOOKUP(E257,[1]Sheet2!$C$1:$D$65536,2,FALSE)</f>
        <v>166261.76000000001</v>
      </c>
      <c r="M257" s="177">
        <f>'[2]WP - Expenses'!$E$891</f>
        <v>0.89023357983508333</v>
      </c>
      <c r="O257" s="103">
        <f t="shared" si="13"/>
        <v>148011.80179448146</v>
      </c>
      <c r="P257" s="103"/>
      <c r="Q257" s="105">
        <f t="shared" ref="Q257:Q262" si="18">+O257/$O$318</f>
        <v>5.240434824201716E-3</v>
      </c>
      <c r="S257" s="106">
        <f>'WP IS ADJ 5.3'!$K$19*'WP IS ADJ 5'!Q257</f>
        <v>150969.13689753509</v>
      </c>
      <c r="U257" s="106">
        <f t="shared" si="14"/>
        <v>2957.3351030536287</v>
      </c>
    </row>
    <row r="258" spans="1:21" x14ac:dyDescent="0.25">
      <c r="A258" s="15">
        <f t="shared" si="15"/>
        <v>239</v>
      </c>
      <c r="C258" s="15" t="s">
        <v>394</v>
      </c>
      <c r="E258" s="82">
        <v>908043</v>
      </c>
      <c r="G258" s="86" t="s">
        <v>284</v>
      </c>
      <c r="H258" s="86"/>
      <c r="I258" s="86"/>
      <c r="K258" s="100">
        <f>VLOOKUP(E258,[1]Sheet2!$C$1:$D$65536,2,FALSE)</f>
        <v>135357.47000000006</v>
      </c>
      <c r="M258" s="177">
        <f>'[2]WP - Expenses'!$E$891</f>
        <v>0.89023357983508333</v>
      </c>
      <c r="O258" s="103">
        <f t="shared" si="13"/>
        <v>120499.76507551994</v>
      </c>
      <c r="P258" s="103"/>
      <c r="Q258" s="105">
        <f t="shared" si="18"/>
        <v>4.2663568550208976E-3</v>
      </c>
      <c r="S258" s="106">
        <f>'WP IS ADJ 5.3'!$K$19*'WP IS ADJ 5'!Q258</f>
        <v>122907.39866180898</v>
      </c>
      <c r="U258" s="106">
        <f t="shared" si="14"/>
        <v>2407.633586289041</v>
      </c>
    </row>
    <row r="259" spans="1:21" x14ac:dyDescent="0.25">
      <c r="A259" s="15">
        <f t="shared" si="15"/>
        <v>240</v>
      </c>
      <c r="C259" s="15" t="s">
        <v>394</v>
      </c>
      <c r="E259" s="82">
        <v>908101</v>
      </c>
      <c r="G259" s="86" t="s">
        <v>285</v>
      </c>
      <c r="H259" s="86"/>
      <c r="I259" s="86"/>
      <c r="K259" s="100">
        <f>VLOOKUP(E259,[1]Sheet2!$C$1:$D$65536,2,FALSE)</f>
        <v>387415.38000000006</v>
      </c>
      <c r="M259" s="177">
        <f>'[2]WP - Expenses'!$E$902</f>
        <v>0.89025411976656377</v>
      </c>
      <c r="O259" s="103">
        <f t="shared" si="13"/>
        <v>344898.1381059289</v>
      </c>
      <c r="P259" s="103"/>
      <c r="Q259" s="105">
        <f t="shared" si="18"/>
        <v>1.2211297962863061E-2</v>
      </c>
      <c r="S259" s="106">
        <f>'WP IS ADJ 5.3'!$K$19*'WP IS ADJ 5'!Q259</f>
        <v>351789.34109401744</v>
      </c>
      <c r="U259" s="106">
        <f t="shared" si="14"/>
        <v>6891.2029880885384</v>
      </c>
    </row>
    <row r="260" spans="1:21" x14ac:dyDescent="0.25">
      <c r="A260" s="15">
        <f t="shared" si="15"/>
        <v>241</v>
      </c>
      <c r="C260" s="15" t="s">
        <v>394</v>
      </c>
      <c r="E260" s="82">
        <v>908104</v>
      </c>
      <c r="G260" s="86" t="s">
        <v>286</v>
      </c>
      <c r="H260" s="86"/>
      <c r="I260" s="86"/>
      <c r="K260" s="100">
        <f>VLOOKUP(E260,[1]Sheet2!$C$1:$D$65536,2,FALSE)</f>
        <v>80928.679999999993</v>
      </c>
      <c r="M260" s="177">
        <f>'[2]WP - Expenses'!$E$913</f>
        <v>0</v>
      </c>
      <c r="O260" s="103">
        <f t="shared" si="13"/>
        <v>0</v>
      </c>
      <c r="P260" s="103"/>
      <c r="Q260" s="105">
        <f t="shared" si="18"/>
        <v>0</v>
      </c>
      <c r="S260" s="106">
        <f>'WP IS ADJ 5.3'!$K$19*'WP IS ADJ 5'!Q260</f>
        <v>0</v>
      </c>
      <c r="U260" s="106">
        <f t="shared" si="14"/>
        <v>0</v>
      </c>
    </row>
    <row r="261" spans="1:21" x14ac:dyDescent="0.25">
      <c r="A261" s="15">
        <f t="shared" si="15"/>
        <v>242</v>
      </c>
      <c r="C261" s="15" t="s">
        <v>394</v>
      </c>
      <c r="E261" s="82">
        <v>908106</v>
      </c>
      <c r="G261" s="86" t="s">
        <v>287</v>
      </c>
      <c r="H261" s="86"/>
      <c r="I261" s="86"/>
      <c r="K261" s="100">
        <f>VLOOKUP(E261,[1]Sheet2!$C$1:$D$65536,2,FALSE)</f>
        <v>468728.81</v>
      </c>
      <c r="M261" s="177">
        <f>'[2]WP - Expenses'!$E$902</f>
        <v>0.89025411976656377</v>
      </c>
      <c r="O261" s="103">
        <f t="shared" si="13"/>
        <v>417287.75415577891</v>
      </c>
      <c r="P261" s="103"/>
      <c r="Q261" s="105">
        <f t="shared" si="18"/>
        <v>1.4774289969304331E-2</v>
      </c>
      <c r="S261" s="106">
        <f>'WP IS ADJ 5.3'!$K$19*'WP IS ADJ 5'!Q261</f>
        <v>425625.33067655412</v>
      </c>
      <c r="U261" s="106">
        <f t="shared" si="14"/>
        <v>8337.576520775212</v>
      </c>
    </row>
    <row r="262" spans="1:21" x14ac:dyDescent="0.25">
      <c r="A262" s="15">
        <f t="shared" si="15"/>
        <v>243</v>
      </c>
      <c r="C262" s="15" t="s">
        <v>394</v>
      </c>
      <c r="E262" s="82">
        <v>908107</v>
      </c>
      <c r="G262" s="86" t="s">
        <v>288</v>
      </c>
      <c r="H262" s="86"/>
      <c r="I262" s="86"/>
      <c r="K262" s="100">
        <f>VLOOKUP(E262,[1]Sheet2!$C$1:$D$65536,2,FALSE)</f>
        <v>214126.41000000003</v>
      </c>
      <c r="M262" s="177">
        <f>'[2]WP - Expenses'!$E$902</f>
        <v>0.89025411976656377</v>
      </c>
      <c r="O262" s="103">
        <f t="shared" si="13"/>
        <v>190626.91865332436</v>
      </c>
      <c r="P262" s="103"/>
      <c r="Q262" s="105">
        <f t="shared" si="18"/>
        <v>6.7492452009215026E-3</v>
      </c>
      <c r="S262" s="106">
        <f>'WP IS ADJ 5.3'!$K$19*'WP IS ADJ 5'!Q262</f>
        <v>194435.72086561823</v>
      </c>
      <c r="U262" s="106">
        <f t="shared" si="14"/>
        <v>3808.802212293871</v>
      </c>
    </row>
    <row r="263" spans="1:21" x14ac:dyDescent="0.25">
      <c r="A263" s="15">
        <f t="shared" si="15"/>
        <v>244</v>
      </c>
      <c r="C263" s="15"/>
      <c r="E263" s="82"/>
      <c r="G263" s="108" t="s">
        <v>411</v>
      </c>
      <c r="H263" s="86"/>
      <c r="I263" s="86"/>
      <c r="K263" s="109">
        <f>SUM(K257:K262)</f>
        <v>1452818.5100000002</v>
      </c>
      <c r="M263" s="98"/>
      <c r="O263" s="109">
        <f>SUM(O257:O262)</f>
        <v>1221324.3777850335</v>
      </c>
      <c r="P263" s="103"/>
      <c r="Q263" s="105"/>
      <c r="S263" s="109">
        <f>SUM(S257:S262)</f>
        <v>1245726.928195534</v>
      </c>
      <c r="U263" s="109">
        <f>SUM(U257:U262)</f>
        <v>24402.550410500291</v>
      </c>
    </row>
    <row r="264" spans="1:21" x14ac:dyDescent="0.25">
      <c r="A264" s="15"/>
      <c r="C264" s="15"/>
      <c r="E264" s="82"/>
      <c r="G264" s="16"/>
      <c r="H264" s="86"/>
      <c r="I264" s="86"/>
      <c r="K264" s="101"/>
      <c r="M264" s="98"/>
      <c r="O264" s="103"/>
      <c r="P264" s="103"/>
      <c r="Q264" s="105"/>
      <c r="S264" s="106"/>
      <c r="U264" s="106"/>
    </row>
    <row r="265" spans="1:21" x14ac:dyDescent="0.25">
      <c r="A265" s="15">
        <f>+A263+1</f>
        <v>245</v>
      </c>
      <c r="C265" s="15"/>
      <c r="E265" s="82"/>
      <c r="G265" s="22" t="s">
        <v>412</v>
      </c>
      <c r="H265" s="86"/>
      <c r="I265" s="86"/>
      <c r="K265" s="101"/>
      <c r="M265" s="98"/>
      <c r="O265" s="103"/>
      <c r="P265" s="103"/>
      <c r="Q265" s="105"/>
      <c r="S265" s="106"/>
      <c r="U265" s="106"/>
    </row>
    <row r="266" spans="1:21" x14ac:dyDescent="0.25">
      <c r="A266" s="15">
        <f>+A265+1</f>
        <v>246</v>
      </c>
      <c r="C266" s="15" t="s">
        <v>395</v>
      </c>
      <c r="E266" s="82">
        <v>912002</v>
      </c>
      <c r="G266" s="86" t="s">
        <v>289</v>
      </c>
      <c r="H266" s="86"/>
      <c r="I266" s="120"/>
      <c r="K266" s="100">
        <f>VLOOKUP(E266,[1]Sheet2!$C$1:$D$65536,2,FALSE)</f>
        <v>6625.0300000000007</v>
      </c>
      <c r="M266" s="177">
        <f>'[2]WP - Expenses'!$E$924</f>
        <v>0.90297740896853496</v>
      </c>
      <c r="O266" s="103">
        <f t="shared" si="13"/>
        <v>5982.2524237388134</v>
      </c>
      <c r="P266" s="103"/>
      <c r="Q266" s="105">
        <f t="shared" ref="Q266:Q267" si="19">+O266/$O$318</f>
        <v>2.1180475846146243E-4</v>
      </c>
      <c r="S266" s="106">
        <f>'WP IS ADJ 5.3'!$K$19*'WP IS ADJ 5'!Q266</f>
        <v>6101.7802240463561</v>
      </c>
      <c r="U266" s="106">
        <f t="shared" si="14"/>
        <v>119.52780030754275</v>
      </c>
    </row>
    <row r="267" spans="1:21" x14ac:dyDescent="0.25">
      <c r="A267" s="15">
        <f t="shared" si="15"/>
        <v>247</v>
      </c>
      <c r="C267" s="15" t="s">
        <v>395</v>
      </c>
      <c r="E267" s="82">
        <v>912025</v>
      </c>
      <c r="G267" s="86" t="s">
        <v>290</v>
      </c>
      <c r="H267" s="86"/>
      <c r="I267" s="86"/>
      <c r="K267" s="100">
        <f>VLOOKUP(E267,[1]Sheet2!$C$1:$D$65536,2,FALSE)</f>
        <v>79836.909999999974</v>
      </c>
      <c r="M267" s="177">
        <f>'[2]WP - Expenses'!$E$924</f>
        <v>0.90297740896853496</v>
      </c>
      <c r="O267" s="103">
        <f t="shared" si="13"/>
        <v>72090.926131854096</v>
      </c>
      <c r="P267" s="103"/>
      <c r="Q267" s="105">
        <f t="shared" si="19"/>
        <v>2.5524167345445242E-3</v>
      </c>
      <c r="S267" s="106">
        <f>'WP IS ADJ 5.3'!$K$19*'WP IS ADJ 5'!Q267</f>
        <v>73531.331720304457</v>
      </c>
      <c r="U267" s="106">
        <f t="shared" si="14"/>
        <v>1440.4055884503614</v>
      </c>
    </row>
    <row r="268" spans="1:21" x14ac:dyDescent="0.25">
      <c r="A268" s="15">
        <f>+A267+1</f>
        <v>248</v>
      </c>
      <c r="C268" s="15"/>
      <c r="E268" s="82"/>
      <c r="G268" s="108" t="s">
        <v>413</v>
      </c>
      <c r="H268" s="86"/>
      <c r="I268" s="86"/>
      <c r="K268" s="109">
        <f>SUM(K266:K267)</f>
        <v>86461.939999999973</v>
      </c>
      <c r="M268" s="98"/>
      <c r="O268" s="109">
        <f>SUM(O266:O267)</f>
        <v>78073.178555592909</v>
      </c>
      <c r="P268" s="103"/>
      <c r="Q268" s="105"/>
      <c r="S268" s="109">
        <f>SUM(S266:S267)</f>
        <v>79633.111944350807</v>
      </c>
      <c r="U268" s="109">
        <f>SUM(U266:U267)</f>
        <v>1559.9333887579041</v>
      </c>
    </row>
    <row r="269" spans="1:21" x14ac:dyDescent="0.25">
      <c r="A269" s="15"/>
      <c r="C269" s="15"/>
      <c r="E269" s="82"/>
      <c r="G269" s="16"/>
      <c r="H269" s="86"/>
      <c r="I269" s="86"/>
      <c r="K269" s="101"/>
      <c r="M269" s="98"/>
      <c r="O269" s="103"/>
      <c r="P269" s="103"/>
      <c r="Q269" s="105"/>
      <c r="S269" s="106"/>
      <c r="U269" s="106"/>
    </row>
    <row r="270" spans="1:21" x14ac:dyDescent="0.25">
      <c r="A270" s="15">
        <f>+A268+1</f>
        <v>249</v>
      </c>
      <c r="C270" s="15"/>
      <c r="E270" s="82"/>
      <c r="G270" s="22" t="s">
        <v>414</v>
      </c>
      <c r="H270" s="86"/>
      <c r="I270" s="86"/>
      <c r="K270" s="101"/>
      <c r="M270" s="98"/>
      <c r="O270" s="103"/>
      <c r="P270" s="103"/>
      <c r="Q270" s="105"/>
      <c r="S270" s="106"/>
      <c r="U270" s="106"/>
    </row>
    <row r="271" spans="1:21" x14ac:dyDescent="0.25">
      <c r="A271" s="15">
        <f>+A270+1</f>
        <v>250</v>
      </c>
      <c r="C271" s="15" t="s">
        <v>396</v>
      </c>
      <c r="E271" s="82">
        <v>920101</v>
      </c>
      <c r="G271" s="86" t="s">
        <v>291</v>
      </c>
      <c r="H271" s="86"/>
      <c r="I271" s="120"/>
      <c r="K271" s="100">
        <f>VLOOKUP(E271,[1]Sheet2!$C$1:$D$65536,2,FALSE)</f>
        <v>263840.67999999976</v>
      </c>
      <c r="M271" s="177">
        <f>'[2]WP - Expenses'!$E$935</f>
        <v>0.85411208828047303</v>
      </c>
      <c r="O271" s="103">
        <f t="shared" si="13"/>
        <v>225349.51416813984</v>
      </c>
      <c r="P271" s="103"/>
      <c r="Q271" s="105">
        <f t="shared" ref="Q271:Q315" si="20">+O271/$O$318</f>
        <v>7.9786167545167225E-3</v>
      </c>
      <c r="S271" s="106">
        <f>'WP IS ADJ 5.3'!$K$19*'WP IS ADJ 5'!Q271</f>
        <v>229852.08775096052</v>
      </c>
      <c r="U271" s="106">
        <f t="shared" si="14"/>
        <v>4502.5735828206816</v>
      </c>
    </row>
    <row r="272" spans="1:21" x14ac:dyDescent="0.25">
      <c r="A272" s="15">
        <f t="shared" si="15"/>
        <v>251</v>
      </c>
      <c r="C272" s="15" t="s">
        <v>396</v>
      </c>
      <c r="E272" s="82">
        <v>920109</v>
      </c>
      <c r="G272" s="86" t="s">
        <v>292</v>
      </c>
      <c r="H272" s="86"/>
      <c r="I272" s="86"/>
      <c r="K272" s="100">
        <f>VLOOKUP(E272,[1]Sheet2!$C$1:$D$65536,2,FALSE)</f>
        <v>801.05</v>
      </c>
      <c r="M272" s="177">
        <f>'[2]WP - Expenses'!$E$935</f>
        <v>0.85411208828047303</v>
      </c>
      <c r="O272" s="103">
        <f t="shared" si="13"/>
        <v>684.18648831707287</v>
      </c>
      <c r="P272" s="103"/>
      <c r="Q272" s="105">
        <f t="shared" si="20"/>
        <v>2.4223978467632911E-5</v>
      </c>
      <c r="S272" s="106">
        <f>'WP IS ADJ 5.3'!$K$19*'WP IS ADJ 5'!Q272</f>
        <v>697.85680848346453</v>
      </c>
      <c r="U272" s="106">
        <f t="shared" si="14"/>
        <v>13.670320166391662</v>
      </c>
    </row>
    <row r="273" spans="1:21" x14ac:dyDescent="0.25">
      <c r="A273" s="15">
        <f t="shared" si="15"/>
        <v>252</v>
      </c>
      <c r="C273" s="15" t="s">
        <v>396</v>
      </c>
      <c r="E273" s="82">
        <v>920201</v>
      </c>
      <c r="G273" s="86" t="s">
        <v>293</v>
      </c>
      <c r="H273" s="86"/>
      <c r="I273" s="86"/>
      <c r="K273" s="100">
        <f>VLOOKUP(E273,[1]Sheet2!$C$1:$D$65536,2,FALSE)</f>
        <v>348157.74000000017</v>
      </c>
      <c r="M273" s="177">
        <f>'[2]WP - Expenses'!$E$935</f>
        <v>0.85411208828047303</v>
      </c>
      <c r="O273" s="103">
        <f t="shared" si="13"/>
        <v>297365.73436241009</v>
      </c>
      <c r="P273" s="103"/>
      <c r="Q273" s="105">
        <f t="shared" si="20"/>
        <v>1.0528388486486163E-2</v>
      </c>
      <c r="S273" s="106">
        <f>'WP IS ADJ 5.3'!$K$19*'WP IS ADJ 5'!Q273</f>
        <v>303307.2208791161</v>
      </c>
      <c r="U273" s="106">
        <f t="shared" si="14"/>
        <v>5941.4865167060052</v>
      </c>
    </row>
    <row r="274" spans="1:21" x14ac:dyDescent="0.25">
      <c r="A274" s="15">
        <f t="shared" si="15"/>
        <v>253</v>
      </c>
      <c r="C274" s="15" t="s">
        <v>396</v>
      </c>
      <c r="E274" s="82">
        <v>920261</v>
      </c>
      <c r="G274" s="86" t="s">
        <v>294</v>
      </c>
      <c r="H274" s="86"/>
      <c r="I274" s="86"/>
      <c r="K274" s="100">
        <f>VLOOKUP(E274,[1]Sheet2!$C$1:$D$65536,2,FALSE)</f>
        <v>600508.85999999952</v>
      </c>
      <c r="M274" s="177">
        <f>'[2]WP - Expenses'!$E$935</f>
        <v>0.85411208828047303</v>
      </c>
      <c r="O274" s="103">
        <f t="shared" si="13"/>
        <v>512901.87644552579</v>
      </c>
      <c r="P274" s="103"/>
      <c r="Q274" s="105">
        <f t="shared" si="20"/>
        <v>1.8159557698349385E-2</v>
      </c>
      <c r="S274" s="106">
        <f>'WP IS ADJ 5.3'!$K$19*'WP IS ADJ 5'!Q274</f>
        <v>523149.8614389156</v>
      </c>
      <c r="U274" s="106">
        <f t="shared" si="14"/>
        <v>10247.984993389808</v>
      </c>
    </row>
    <row r="275" spans="1:21" x14ac:dyDescent="0.25">
      <c r="A275" s="15">
        <f t="shared" si="15"/>
        <v>254</v>
      </c>
      <c r="C275" s="15" t="s">
        <v>396</v>
      </c>
      <c r="E275" s="82">
        <v>920264</v>
      </c>
      <c r="G275" s="86" t="s">
        <v>295</v>
      </c>
      <c r="H275" s="86"/>
      <c r="I275" s="86"/>
      <c r="K275" s="100">
        <f>VLOOKUP(E275,[1]Sheet2!$C$1:$D$65536,2,FALSE)</f>
        <v>178638.97999999998</v>
      </c>
      <c r="M275" s="177">
        <f>'[2]WP - Expenses'!$E$935</f>
        <v>0.85411208828047303</v>
      </c>
      <c r="O275" s="103">
        <f t="shared" si="13"/>
        <v>152577.71225609363</v>
      </c>
      <c r="P275" s="103"/>
      <c r="Q275" s="105">
        <f t="shared" si="20"/>
        <v>5.4020932588476449E-3</v>
      </c>
      <c r="S275" s="106">
        <f>'WP IS ADJ 5.3'!$K$19*'WP IS ADJ 5'!Q275</f>
        <v>155626.27607957239</v>
      </c>
      <c r="U275" s="106">
        <f t="shared" si="14"/>
        <v>3048.5638234787621</v>
      </c>
    </row>
    <row r="276" spans="1:21" x14ac:dyDescent="0.25">
      <c r="A276" s="15">
        <f t="shared" si="15"/>
        <v>255</v>
      </c>
      <c r="C276" s="15" t="s">
        <v>396</v>
      </c>
      <c r="E276" s="82">
        <v>920301</v>
      </c>
      <c r="G276" s="86" t="s">
        <v>296</v>
      </c>
      <c r="H276" s="86"/>
      <c r="I276" s="86"/>
      <c r="K276" s="100">
        <f>VLOOKUP(E276,[1]Sheet2!$C$1:$D$65536,2,FALSE)</f>
        <v>431903.56999999977</v>
      </c>
      <c r="M276" s="177">
        <f>'[2]WP - Expenses'!$E$935</f>
        <v>0.85411208828047303</v>
      </c>
      <c r="O276" s="103">
        <f t="shared" si="13"/>
        <v>368894.06010849128</v>
      </c>
      <c r="P276" s="103"/>
      <c r="Q276" s="105">
        <f t="shared" si="20"/>
        <v>1.3060886061761163E-2</v>
      </c>
      <c r="S276" s="106">
        <f>'WP IS ADJ 5.3'!$K$19*'WP IS ADJ 5'!Q276</f>
        <v>376264.71123252547</v>
      </c>
      <c r="U276" s="106">
        <f t="shared" si="14"/>
        <v>7370.6511240341933</v>
      </c>
    </row>
    <row r="277" spans="1:21" x14ac:dyDescent="0.25">
      <c r="A277" s="15">
        <f t="shared" si="15"/>
        <v>256</v>
      </c>
      <c r="C277" s="15" t="s">
        <v>396</v>
      </c>
      <c r="E277" s="82">
        <v>920504</v>
      </c>
      <c r="G277" s="86" t="s">
        <v>297</v>
      </c>
      <c r="H277" s="86"/>
      <c r="I277" s="86"/>
      <c r="K277" s="100">
        <f>VLOOKUP(E277,[1]Sheet2!$C$1:$D$65536,2,FALSE)</f>
        <v>121558.65000000005</v>
      </c>
      <c r="M277" s="177">
        <f>'[2]WP - Expenses'!$E$935</f>
        <v>0.85411208828047303</v>
      </c>
      <c r="O277" s="103">
        <f t="shared" si="13"/>
        <v>103824.71240005517</v>
      </c>
      <c r="P277" s="103"/>
      <c r="Q277" s="105">
        <f t="shared" si="20"/>
        <v>3.6759679422689305E-3</v>
      </c>
      <c r="S277" s="106">
        <f>'WP IS ADJ 5.3'!$K$19*'WP IS ADJ 5'!Q277</f>
        <v>105899.17175277266</v>
      </c>
      <c r="U277" s="106">
        <f t="shared" si="14"/>
        <v>2074.4593527174875</v>
      </c>
    </row>
    <row r="278" spans="1:21" x14ac:dyDescent="0.25">
      <c r="A278" s="15">
        <f t="shared" si="15"/>
        <v>257</v>
      </c>
      <c r="C278" s="15" t="s">
        <v>396</v>
      </c>
      <c r="E278" s="82">
        <v>920601</v>
      </c>
      <c r="G278" s="86" t="s">
        <v>298</v>
      </c>
      <c r="H278" s="86"/>
      <c r="I278" s="86"/>
      <c r="K278" s="100">
        <f>VLOOKUP(E278,[1]Sheet2!$C$1:$D$65536,2,FALSE)</f>
        <v>179232.73000000004</v>
      </c>
      <c r="M278" s="177">
        <f>'[2]WP - Expenses'!$E$935</f>
        <v>0.85411208828047303</v>
      </c>
      <c r="O278" s="103">
        <f t="shared" si="13"/>
        <v>153084.84130851022</v>
      </c>
      <c r="P278" s="103"/>
      <c r="Q278" s="105">
        <f t="shared" si="20"/>
        <v>5.4200484267087753E-3</v>
      </c>
      <c r="S278" s="106">
        <f>'WP IS ADJ 5.3'!$K$19*'WP IS ADJ 5'!Q278</f>
        <v>156143.53777364528</v>
      </c>
      <c r="U278" s="106">
        <f t="shared" si="14"/>
        <v>3058.6964651350572</v>
      </c>
    </row>
    <row r="279" spans="1:21" x14ac:dyDescent="0.25">
      <c r="A279" s="15">
        <f t="shared" si="15"/>
        <v>258</v>
      </c>
      <c r="C279" s="15" t="s">
        <v>396</v>
      </c>
      <c r="E279" s="82">
        <v>920615</v>
      </c>
      <c r="G279" s="86" t="s">
        <v>299</v>
      </c>
      <c r="H279" s="86"/>
      <c r="I279" s="86"/>
      <c r="K279" s="100">
        <f>VLOOKUP(E279,[1]Sheet2!$C$1:$D$65536,2,FALSE)</f>
        <v>149900.44999999992</v>
      </c>
      <c r="M279" s="177">
        <f>'[2]WP - Expenses'!$E$935</f>
        <v>0.85411208828047303</v>
      </c>
      <c r="O279" s="103">
        <f t="shared" si="13"/>
        <v>128031.78638368257</v>
      </c>
      <c r="P279" s="103"/>
      <c r="Q279" s="105">
        <f t="shared" si="20"/>
        <v>4.5330319868778259E-3</v>
      </c>
      <c r="S279" s="106">
        <f>'WP IS ADJ 5.3'!$K$19*'WP IS ADJ 5'!Q279</f>
        <v>130589.91277352865</v>
      </c>
      <c r="U279" s="106">
        <f t="shared" si="14"/>
        <v>2558.1263898460747</v>
      </c>
    </row>
    <row r="280" spans="1:21" x14ac:dyDescent="0.25">
      <c r="A280" s="15">
        <f t="shared" si="15"/>
        <v>259</v>
      </c>
      <c r="C280" s="15" t="s">
        <v>396</v>
      </c>
      <c r="E280" s="82">
        <v>920620</v>
      </c>
      <c r="G280" s="86" t="s">
        <v>300</v>
      </c>
      <c r="H280" s="86"/>
      <c r="I280" s="86"/>
      <c r="K280" s="100">
        <f>VLOOKUP(E280,[1]Sheet2!$C$1:$D$65536,2,FALSE)</f>
        <v>2688</v>
      </c>
      <c r="M280" s="177">
        <f>'[2]WP - Expenses'!$E$935</f>
        <v>0.85411208828047303</v>
      </c>
      <c r="O280" s="103">
        <f t="shared" si="13"/>
        <v>2295.8532932979115</v>
      </c>
      <c r="P280" s="103"/>
      <c r="Q280" s="105">
        <f t="shared" si="20"/>
        <v>8.1285879933833431E-5</v>
      </c>
      <c r="S280" s="106">
        <f>'WP IS ADJ 5.3'!$K$19*'WP IS ADJ 5'!Q280</f>
        <v>2341.7253619668595</v>
      </c>
      <c r="U280" s="106">
        <f t="shared" si="14"/>
        <v>45.872068668948032</v>
      </c>
    </row>
    <row r="281" spans="1:21" x14ac:dyDescent="0.25">
      <c r="A281" s="15">
        <f t="shared" si="15"/>
        <v>260</v>
      </c>
      <c r="C281" s="15" t="s">
        <v>396</v>
      </c>
      <c r="E281" s="82">
        <v>920666</v>
      </c>
      <c r="G281" s="86" t="s">
        <v>301</v>
      </c>
      <c r="H281" s="86"/>
      <c r="I281" s="86"/>
      <c r="K281" s="100">
        <f>VLOOKUP(E281,[1]Sheet2!$C$1:$D$65536,2,FALSE)</f>
        <v>15435.48</v>
      </c>
      <c r="M281" s="177">
        <f>'[2]WP - Expenses'!$E$935</f>
        <v>0.85411208828047303</v>
      </c>
      <c r="O281" s="103">
        <f t="shared" si="13"/>
        <v>13183.630056411475</v>
      </c>
      <c r="P281" s="103"/>
      <c r="Q281" s="105">
        <f t="shared" si="20"/>
        <v>4.6677327901826159E-4</v>
      </c>
      <c r="S281" s="106">
        <f>'WP IS ADJ 5.3'!$K$19*'WP IS ADJ 5'!Q281</f>
        <v>13447.044267162284</v>
      </c>
      <c r="U281" s="106">
        <f t="shared" si="14"/>
        <v>263.41421075080871</v>
      </c>
    </row>
    <row r="282" spans="1:21" x14ac:dyDescent="0.25">
      <c r="A282" s="15">
        <f t="shared" si="15"/>
        <v>261</v>
      </c>
      <c r="C282" s="15" t="s">
        <v>396</v>
      </c>
      <c r="E282" s="82">
        <v>920669</v>
      </c>
      <c r="G282" s="86" t="s">
        <v>302</v>
      </c>
      <c r="H282" s="86"/>
      <c r="I282" s="86"/>
      <c r="K282" s="100">
        <f>VLOOKUP(E282,[1]Sheet2!$C$1:$D$65536,2,FALSE)</f>
        <v>51286.399999999994</v>
      </c>
      <c r="M282" s="177">
        <f>'[2]WP - Expenses'!$E$935</f>
        <v>0.85411208828047303</v>
      </c>
      <c r="O282" s="103">
        <f t="shared" si="13"/>
        <v>43804.334204387647</v>
      </c>
      <c r="P282" s="103"/>
      <c r="Q282" s="105">
        <f t="shared" si="20"/>
        <v>1.550915235356605E-3</v>
      </c>
      <c r="S282" s="106">
        <f>'WP IS ADJ 5.3'!$K$19*'WP IS ADJ 5'!Q282</f>
        <v>44679.562352670066</v>
      </c>
      <c r="U282" s="106">
        <f t="shared" si="14"/>
        <v>875.22814828241826</v>
      </c>
    </row>
    <row r="283" spans="1:21" x14ac:dyDescent="0.25">
      <c r="A283" s="15">
        <f t="shared" si="15"/>
        <v>262</v>
      </c>
      <c r="C283" s="15" t="s">
        <v>396</v>
      </c>
      <c r="E283" s="82">
        <v>920701</v>
      </c>
      <c r="G283" s="86" t="s">
        <v>303</v>
      </c>
      <c r="H283" s="86"/>
      <c r="I283" s="86"/>
      <c r="K283" s="100">
        <f>VLOOKUP(E283,[1]Sheet2!$C$1:$D$65536,2,FALSE)</f>
        <v>201990.16000000003</v>
      </c>
      <c r="M283" s="177">
        <f>'[2]WP - Expenses'!$E$935</f>
        <v>0.85411208828047303</v>
      </c>
      <c r="O283" s="103">
        <f t="shared" si="13"/>
        <v>172522.23736970691</v>
      </c>
      <c r="P283" s="103"/>
      <c r="Q283" s="105">
        <f t="shared" si="20"/>
        <v>6.1082395437409998E-3</v>
      </c>
      <c r="S283" s="106">
        <f>'WP IS ADJ 5.3'!$K$19*'WP IS ADJ 5'!Q283</f>
        <v>175969.30079603571</v>
      </c>
      <c r="U283" s="106">
        <f t="shared" si="14"/>
        <v>3447.0634263287939</v>
      </c>
    </row>
    <row r="284" spans="1:21" x14ac:dyDescent="0.25">
      <c r="A284" s="15">
        <f t="shared" si="15"/>
        <v>263</v>
      </c>
      <c r="C284" s="15" t="s">
        <v>396</v>
      </c>
      <c r="E284" s="82">
        <v>920703</v>
      </c>
      <c r="G284" s="86" t="s">
        <v>304</v>
      </c>
      <c r="H284" s="86"/>
      <c r="I284" s="86"/>
      <c r="K284" s="100">
        <f>VLOOKUP(E284,[1]Sheet2!$C$1:$D$65536,2,FALSE)</f>
        <v>373123.77999999985</v>
      </c>
      <c r="M284" s="177">
        <f>'[2]WP - Expenses'!$E$935</f>
        <v>0.85411208828047303</v>
      </c>
      <c r="O284" s="103">
        <f t="shared" si="13"/>
        <v>318689.53092290368</v>
      </c>
      <c r="P284" s="103"/>
      <c r="Q284" s="105">
        <f t="shared" si="20"/>
        <v>1.1283368594322198E-2</v>
      </c>
      <c r="S284" s="106">
        <f>'WP IS ADJ 5.3'!$K$19*'WP IS ADJ 5'!Q284</f>
        <v>325057.07543859468</v>
      </c>
      <c r="U284" s="106">
        <f t="shared" si="14"/>
        <v>6367.5445156909991</v>
      </c>
    </row>
    <row r="285" spans="1:21" x14ac:dyDescent="0.25">
      <c r="A285" s="15">
        <f t="shared" si="15"/>
        <v>264</v>
      </c>
      <c r="C285" s="15" t="s">
        <v>396</v>
      </c>
      <c r="E285" s="82">
        <v>920723</v>
      </c>
      <c r="G285" s="86" t="s">
        <v>305</v>
      </c>
      <c r="H285" s="86"/>
      <c r="I285" s="86"/>
      <c r="K285" s="100">
        <f>VLOOKUP(E285,[1]Sheet2!$C$1:$D$65536,2,FALSE)</f>
        <v>3585.89</v>
      </c>
      <c r="M285" s="177">
        <f>'[2]WP - Expenses'!$E$935</f>
        <v>0.85411208828047303</v>
      </c>
      <c r="O285" s="103">
        <f t="shared" si="13"/>
        <v>3062.7519962440651</v>
      </c>
      <c r="P285" s="103"/>
      <c r="Q285" s="105">
        <f t="shared" si="20"/>
        <v>1.084383273794397E-4</v>
      </c>
      <c r="S285" s="106">
        <f>'WP IS ADJ 5.3'!$K$19*'WP IS ADJ 5'!Q285</f>
        <v>3123.9470082676121</v>
      </c>
      <c r="U285" s="106">
        <f t="shared" si="14"/>
        <v>61.195012023546951</v>
      </c>
    </row>
    <row r="286" spans="1:21" x14ac:dyDescent="0.25">
      <c r="A286" s="15">
        <f t="shared" si="15"/>
        <v>265</v>
      </c>
      <c r="C286" s="15" t="s">
        <v>396</v>
      </c>
      <c r="E286" s="82">
        <v>920750</v>
      </c>
      <c r="G286" s="86" t="s">
        <v>306</v>
      </c>
      <c r="H286" s="86"/>
      <c r="I286" s="86"/>
      <c r="K286" s="100">
        <f>VLOOKUP(E286,[1]Sheet2!$C$1:$D$65536,2,FALSE)</f>
        <v>79992.17</v>
      </c>
      <c r="M286" s="177">
        <f>'[2]WP - Expenses'!$E$935</f>
        <v>0.85411208828047303</v>
      </c>
      <c r="O286" s="103">
        <f t="shared" si="13"/>
        <v>68322.279364786606</v>
      </c>
      <c r="P286" s="103"/>
      <c r="Q286" s="105">
        <f t="shared" si="20"/>
        <v>2.4189858356647295E-3</v>
      </c>
      <c r="S286" s="106">
        <f>'WP IS ADJ 5.3'!$K$19*'WP IS ADJ 5'!Q286</f>
        <v>69687.385880864793</v>
      </c>
      <c r="U286" s="106">
        <f t="shared" si="14"/>
        <v>1365.1065160781873</v>
      </c>
    </row>
    <row r="287" spans="1:21" x14ac:dyDescent="0.25">
      <c r="A287" s="15">
        <f t="shared" si="15"/>
        <v>266</v>
      </c>
      <c r="C287" s="15" t="s">
        <v>396</v>
      </c>
      <c r="E287" s="82">
        <v>920881</v>
      </c>
      <c r="G287" s="86" t="s">
        <v>307</v>
      </c>
      <c r="H287" s="86"/>
      <c r="I287" s="86"/>
      <c r="K287" s="100">
        <f>VLOOKUP(E287,[1]Sheet2!$C$1:$D$65536,2,FALSE)</f>
        <v>106121.22999999997</v>
      </c>
      <c r="M287" s="177">
        <f>'[2]WP - Expenses'!$E$935</f>
        <v>0.85411208828047303</v>
      </c>
      <c r="O287" s="103">
        <f t="shared" si="13"/>
        <v>90639.425366192358</v>
      </c>
      <c r="P287" s="103"/>
      <c r="Q287" s="105">
        <f t="shared" si="20"/>
        <v>3.2091359971022021E-3</v>
      </c>
      <c r="S287" s="106">
        <f>'WP IS ADJ 5.3'!$K$19*'WP IS ADJ 5'!Q287</f>
        <v>92450.43740108567</v>
      </c>
      <c r="U287" s="106">
        <f t="shared" si="14"/>
        <v>1811.0120348933124</v>
      </c>
    </row>
    <row r="288" spans="1:21" x14ac:dyDescent="0.25">
      <c r="A288" s="15">
        <f t="shared" si="15"/>
        <v>267</v>
      </c>
      <c r="C288" s="15" t="s">
        <v>396</v>
      </c>
      <c r="E288" s="82">
        <v>920883</v>
      </c>
      <c r="G288" s="86" t="s">
        <v>308</v>
      </c>
      <c r="H288" s="86"/>
      <c r="I288" s="86"/>
      <c r="K288" s="100">
        <f>VLOOKUP(E288,[1]Sheet2!$C$1:$D$65536,2,FALSE)</f>
        <v>5045.3599999999997</v>
      </c>
      <c r="M288" s="177">
        <f>'[2]WP - Expenses'!$E$935</f>
        <v>0.85411208828047303</v>
      </c>
      <c r="O288" s="103">
        <f t="shared" si="13"/>
        <v>4309.3029657267671</v>
      </c>
      <c r="P288" s="103"/>
      <c r="Q288" s="105">
        <f t="shared" si="20"/>
        <v>1.5257311279128193E-4</v>
      </c>
      <c r="S288" s="106">
        <f>'WP IS ADJ 5.3'!$K$19*'WP IS ADJ 5'!Q288</f>
        <v>4395.4045655703558</v>
      </c>
      <c r="U288" s="106">
        <f t="shared" si="14"/>
        <v>86.101599843588701</v>
      </c>
    </row>
    <row r="289" spans="1:21" x14ac:dyDescent="0.25">
      <c r="A289" s="15">
        <f t="shared" si="15"/>
        <v>268</v>
      </c>
      <c r="C289" s="15" t="s">
        <v>397</v>
      </c>
      <c r="E289" s="82">
        <v>922500</v>
      </c>
      <c r="G289" s="86" t="s">
        <v>309</v>
      </c>
      <c r="H289" s="86"/>
      <c r="I289" s="86"/>
      <c r="K289" s="100">
        <f>VLOOKUP(E289,[1]Sheet2!$C$1:$D$65536,2,FALSE)</f>
        <v>99848.349999999962</v>
      </c>
      <c r="M289" s="177">
        <f>'[2]WP - Expenses'!$E$935</f>
        <v>0.85411208828047303</v>
      </c>
      <c r="O289" s="103">
        <f t="shared" si="13"/>
        <v>85281.682729859531</v>
      </c>
      <c r="P289" s="103"/>
      <c r="Q289" s="105">
        <f t="shared" si="20"/>
        <v>3.0194423324744692E-3</v>
      </c>
      <c r="S289" s="106">
        <f>'WP IS ADJ 5.3'!$K$19*'WP IS ADJ 5'!Q289</f>
        <v>86985.644920217106</v>
      </c>
      <c r="U289" s="106">
        <f t="shared" si="14"/>
        <v>1703.9621903575753</v>
      </c>
    </row>
    <row r="290" spans="1:21" x14ac:dyDescent="0.25">
      <c r="A290" s="15">
        <f t="shared" si="15"/>
        <v>269</v>
      </c>
      <c r="C290" s="15" t="s">
        <v>397</v>
      </c>
      <c r="E290" s="82">
        <v>922502</v>
      </c>
      <c r="G290" s="86" t="s">
        <v>310</v>
      </c>
      <c r="H290" s="86"/>
      <c r="I290" s="86"/>
      <c r="K290" s="100">
        <f>VLOOKUP(E290,[1]Sheet2!$C$1:$D$65536,2,FALSE)</f>
        <v>1260.8</v>
      </c>
      <c r="M290" s="177">
        <f>'[2]WP - Expenses'!$E$935</f>
        <v>0.85411208828047303</v>
      </c>
      <c r="O290" s="103">
        <f t="shared" si="13"/>
        <v>1076.8645209040203</v>
      </c>
      <c r="P290" s="103"/>
      <c r="Q290" s="105">
        <f t="shared" si="20"/>
        <v>3.8126948445155198E-5</v>
      </c>
      <c r="S290" s="106">
        <f>'WP IS ADJ 5.3'!$K$19*'WP IS ADJ 5'!Q290</f>
        <v>1098.3807054939791</v>
      </c>
      <c r="U290" s="106">
        <f t="shared" si="14"/>
        <v>21.516184589958812</v>
      </c>
    </row>
    <row r="291" spans="1:21" x14ac:dyDescent="0.25">
      <c r="A291" s="15">
        <f t="shared" si="15"/>
        <v>270</v>
      </c>
      <c r="C291" s="15" t="s">
        <v>397</v>
      </c>
      <c r="E291" s="82">
        <v>922503</v>
      </c>
      <c r="G291" s="86" t="s">
        <v>311</v>
      </c>
      <c r="H291" s="86"/>
      <c r="I291" s="86"/>
      <c r="K291" s="100">
        <f>VLOOKUP(E291,[1]Sheet2!$C$1:$D$65536,2,FALSE)</f>
        <v>12624.630000000001</v>
      </c>
      <c r="M291" s="177">
        <f>'[2]WP - Expenses'!$E$935</f>
        <v>0.85411208828047303</v>
      </c>
      <c r="O291" s="103">
        <f t="shared" si="13"/>
        <v>10782.849093068309</v>
      </c>
      <c r="P291" s="103"/>
      <c r="Q291" s="105">
        <f t="shared" si="20"/>
        <v>3.8177238035307727E-4</v>
      </c>
      <c r="S291" s="106">
        <f>'WP IS ADJ 5.3'!$K$19*'WP IS ADJ 5'!Q291</f>
        <v>10998.294738261786</v>
      </c>
      <c r="U291" s="106">
        <f t="shared" si="14"/>
        <v>215.44564519347659</v>
      </c>
    </row>
    <row r="292" spans="1:21" x14ac:dyDescent="0.25">
      <c r="A292" s="15">
        <f t="shared" si="15"/>
        <v>271</v>
      </c>
      <c r="C292" s="15" t="s">
        <v>397</v>
      </c>
      <c r="E292" s="82">
        <v>922504</v>
      </c>
      <c r="G292" s="86" t="s">
        <v>312</v>
      </c>
      <c r="H292" s="86"/>
      <c r="I292" s="86"/>
      <c r="K292" s="100">
        <f>VLOOKUP(E292,[1]Sheet2!$C$1:$D$65536,2,FALSE)</f>
        <v>10320.799999999999</v>
      </c>
      <c r="M292" s="177">
        <f>'[2]WP - Expenses'!$E$935</f>
        <v>0.85411208828047303</v>
      </c>
      <c r="O292" s="103">
        <f t="shared" ref="O292:O315" si="21">+K292*M292</f>
        <v>8815.1200407251054</v>
      </c>
      <c r="P292" s="103"/>
      <c r="Q292" s="105">
        <f t="shared" si="20"/>
        <v>3.1210390982928124E-4</v>
      </c>
      <c r="S292" s="106">
        <f>'WP IS ADJ 5.3'!$K$19*'WP IS ADJ 5'!Q292</f>
        <v>8991.2496710519208</v>
      </c>
      <c r="U292" s="106">
        <f t="shared" ref="U292:U315" si="22">+S292-O292</f>
        <v>176.12963032681546</v>
      </c>
    </row>
    <row r="293" spans="1:21" x14ac:dyDescent="0.25">
      <c r="A293" s="15">
        <f t="shared" ref="A293:A316" si="23">+A292+1</f>
        <v>272</v>
      </c>
      <c r="C293" s="15" t="s">
        <v>397</v>
      </c>
      <c r="E293" s="82">
        <v>922510</v>
      </c>
      <c r="G293" s="86" t="s">
        <v>335</v>
      </c>
      <c r="H293" s="86"/>
      <c r="I293" s="86"/>
      <c r="K293" s="100">
        <f>VLOOKUP(E293,[1]Sheet2!$C$1:$D$65536,2,FALSE)</f>
        <v>41.44</v>
      </c>
      <c r="M293" s="177">
        <f>'[2]WP - Expenses'!$E$935</f>
        <v>0.85411208828047303</v>
      </c>
      <c r="O293" s="103">
        <f t="shared" si="21"/>
        <v>35.394404938342802</v>
      </c>
      <c r="P293" s="103"/>
      <c r="Q293" s="105">
        <f t="shared" si="20"/>
        <v>1.2531573156465987E-6</v>
      </c>
      <c r="S293" s="106">
        <f>'WP IS ADJ 5.3'!$K$19*'WP IS ADJ 5'!Q293</f>
        <v>36.101599330322422</v>
      </c>
      <c r="U293" s="106">
        <f t="shared" si="22"/>
        <v>0.70719439197961975</v>
      </c>
    </row>
    <row r="294" spans="1:21" x14ac:dyDescent="0.25">
      <c r="A294" s="15">
        <f t="shared" si="23"/>
        <v>273</v>
      </c>
      <c r="C294" s="15" t="s">
        <v>397</v>
      </c>
      <c r="E294" s="82">
        <v>922512</v>
      </c>
      <c r="G294" s="86" t="s">
        <v>313</v>
      </c>
      <c r="H294" s="86"/>
      <c r="I294" s="86"/>
      <c r="K294" s="100">
        <f>VLOOKUP(E294,[1]Sheet2!$C$1:$D$65536,2,FALSE)</f>
        <v>6099.2000000000007</v>
      </c>
      <c r="M294" s="177">
        <f>'[2]WP - Expenses'!$E$935</f>
        <v>0.85411208828047303</v>
      </c>
      <c r="O294" s="103">
        <f t="shared" si="21"/>
        <v>5209.4004488402616</v>
      </c>
      <c r="P294" s="103"/>
      <c r="Q294" s="105">
        <f t="shared" si="20"/>
        <v>1.8444153232605539E-4</v>
      </c>
      <c r="S294" s="106">
        <f>'WP IS ADJ 5.3'!$K$19*'WP IS ADJ 5'!Q294</f>
        <v>5313.4863570343268</v>
      </c>
      <c r="U294" s="106">
        <f t="shared" si="22"/>
        <v>104.08590819406527</v>
      </c>
    </row>
    <row r="295" spans="1:21" x14ac:dyDescent="0.25">
      <c r="A295" s="15">
        <f t="shared" si="23"/>
        <v>274</v>
      </c>
      <c r="C295" s="15" t="s">
        <v>397</v>
      </c>
      <c r="E295" s="82">
        <v>922517</v>
      </c>
      <c r="G295" s="86" t="s">
        <v>314</v>
      </c>
      <c r="H295" s="86"/>
      <c r="I295" s="86"/>
      <c r="K295" s="100">
        <f>VLOOKUP(E295,[1]Sheet2!$C$1:$D$65536,2,FALSE)</f>
        <v>4879.3600000000006</v>
      </c>
      <c r="M295" s="177">
        <f>'[2]WP - Expenses'!$E$935</f>
        <v>0.85411208828047303</v>
      </c>
      <c r="O295" s="103">
        <f t="shared" si="21"/>
        <v>4167.5203590722094</v>
      </c>
      <c r="P295" s="103"/>
      <c r="Q295" s="105">
        <f t="shared" si="20"/>
        <v>1.4755322586084432E-4</v>
      </c>
      <c r="S295" s="106">
        <f>'WP IS ADJ 5.3'!$K$19*'WP IS ADJ 5'!Q295</f>
        <v>4250.7890856274616</v>
      </c>
      <c r="U295" s="106">
        <f t="shared" si="22"/>
        <v>83.268726555252215</v>
      </c>
    </row>
    <row r="296" spans="1:21" x14ac:dyDescent="0.25">
      <c r="A296" s="15">
        <f t="shared" si="23"/>
        <v>275</v>
      </c>
      <c r="C296" s="15" t="s">
        <v>397</v>
      </c>
      <c r="E296" s="82">
        <v>922600</v>
      </c>
      <c r="G296" s="86" t="s">
        <v>315</v>
      </c>
      <c r="H296" s="86"/>
      <c r="I296" s="86"/>
      <c r="K296" s="100">
        <f>VLOOKUP(E296,[1]Sheet2!$C$1:$D$65536,2,FALSE)</f>
        <v>996.8</v>
      </c>
      <c r="M296" s="177">
        <f>'[2]WP - Expenses'!$E$935</f>
        <v>0.85411208828047303</v>
      </c>
      <c r="O296" s="103">
        <f t="shared" si="21"/>
        <v>851.37892959797546</v>
      </c>
      <c r="P296" s="103"/>
      <c r="Q296" s="105">
        <f t="shared" si="20"/>
        <v>3.0143513808796561E-5</v>
      </c>
      <c r="S296" s="106">
        <f>'WP IS ADJ 5.3'!$K$19*'WP IS ADJ 5'!Q296</f>
        <v>868.3898217293771</v>
      </c>
      <c r="U296" s="106">
        <f t="shared" si="22"/>
        <v>17.010892131401647</v>
      </c>
    </row>
    <row r="297" spans="1:21" x14ac:dyDescent="0.25">
      <c r="A297" s="15">
        <f t="shared" si="23"/>
        <v>276</v>
      </c>
      <c r="C297" s="15" t="s">
        <v>397</v>
      </c>
      <c r="E297" s="82">
        <v>922605</v>
      </c>
      <c r="G297" s="86" t="s">
        <v>316</v>
      </c>
      <c r="H297" s="86"/>
      <c r="I297" s="86"/>
      <c r="K297" s="100">
        <f>VLOOKUP(E297,[1]Sheet2!$C$1:$D$65536,2,FALSE)</f>
        <v>82.92</v>
      </c>
      <c r="M297" s="177">
        <f>'[2]WP - Expenses'!$E$935</f>
        <v>0.85411208828047303</v>
      </c>
      <c r="O297" s="103">
        <f t="shared" si="21"/>
        <v>70.822974360216818</v>
      </c>
      <c r="P297" s="103"/>
      <c r="Q297" s="105">
        <f t="shared" si="20"/>
        <v>2.5075242426017366E-6</v>
      </c>
      <c r="S297" s="106">
        <f>'WP IS ADJ 5.3'!$K$19*'WP IS ADJ 5'!Q297</f>
        <v>72.238045764245541</v>
      </c>
      <c r="U297" s="106">
        <f t="shared" si="22"/>
        <v>1.4150714040287227</v>
      </c>
    </row>
    <row r="298" spans="1:21" x14ac:dyDescent="0.25">
      <c r="A298" s="15">
        <f t="shared" si="23"/>
        <v>277</v>
      </c>
      <c r="C298" s="15" t="s">
        <v>397</v>
      </c>
      <c r="E298" s="82">
        <v>922700</v>
      </c>
      <c r="G298" s="86" t="s">
        <v>317</v>
      </c>
      <c r="H298" s="86"/>
      <c r="I298" s="86"/>
      <c r="K298" s="100">
        <f>VLOOKUP(E298,[1]Sheet2!$C$1:$D$65536,2,FALSE)</f>
        <v>1195773.5099999998</v>
      </c>
      <c r="M298" s="177">
        <f>'[2]WP - Expenses'!$E$935</f>
        <v>0.85411208828047303</v>
      </c>
      <c r="O298" s="103">
        <f t="shared" si="21"/>
        <v>1021324.6097365709</v>
      </c>
      <c r="P298" s="103"/>
      <c r="Q298" s="105">
        <f t="shared" si="20"/>
        <v>3.6160529003689934E-2</v>
      </c>
      <c r="S298" s="106">
        <f>'WP IS ADJ 5.3'!$K$19*'WP IS ADJ 5'!Q298</f>
        <v>1041731.0846484865</v>
      </c>
      <c r="U298" s="106">
        <f t="shared" si="22"/>
        <v>20406.474911915604</v>
      </c>
    </row>
    <row r="299" spans="1:21" x14ac:dyDescent="0.25">
      <c r="A299" s="15">
        <f t="shared" si="23"/>
        <v>278</v>
      </c>
      <c r="C299" s="15" t="s">
        <v>397</v>
      </c>
      <c r="E299" s="82">
        <v>922701</v>
      </c>
      <c r="G299" s="86" t="s">
        <v>334</v>
      </c>
      <c r="H299" s="86"/>
      <c r="I299" s="86"/>
      <c r="K299" s="100">
        <f>VLOOKUP(E299,[1]Sheet2!$C$1:$D$65536,2,FALSE)</f>
        <v>0</v>
      </c>
      <c r="M299" s="177">
        <f>'[2]WP - Expenses'!$E$935</f>
        <v>0.85411208828047303</v>
      </c>
      <c r="O299" s="103">
        <f t="shared" si="21"/>
        <v>0</v>
      </c>
      <c r="P299" s="103"/>
      <c r="Q299" s="105">
        <f t="shared" si="20"/>
        <v>0</v>
      </c>
      <c r="S299" s="106">
        <f>'WP IS ADJ 5.3'!$K$19*'WP IS ADJ 5'!Q299</f>
        <v>0</v>
      </c>
      <c r="U299" s="106">
        <f t="shared" si="22"/>
        <v>0</v>
      </c>
    </row>
    <row r="300" spans="1:21" x14ac:dyDescent="0.25">
      <c r="A300" s="15">
        <f t="shared" si="23"/>
        <v>279</v>
      </c>
      <c r="C300" s="15" t="s">
        <v>397</v>
      </c>
      <c r="E300" s="82">
        <v>922705</v>
      </c>
      <c r="G300" s="86" t="s">
        <v>318</v>
      </c>
      <c r="H300" s="86"/>
      <c r="I300" s="86"/>
      <c r="K300" s="100">
        <f>VLOOKUP(E300,[1]Sheet2!$C$1:$D$65536,2,FALSE)</f>
        <v>28001.73</v>
      </c>
      <c r="M300" s="177">
        <f>'[2]WP - Expenses'!$E$935</f>
        <v>0.85411208828047303</v>
      </c>
      <c r="O300" s="103">
        <f t="shared" si="21"/>
        <v>23916.616085765971</v>
      </c>
      <c r="P300" s="103"/>
      <c r="Q300" s="105">
        <f t="shared" si="20"/>
        <v>8.4678023166652591E-4</v>
      </c>
      <c r="S300" s="106">
        <f>'WP IS ADJ 5.3'!$K$19*'WP IS ADJ 5'!Q300</f>
        <v>24394.479657718854</v>
      </c>
      <c r="U300" s="106">
        <f t="shared" si="22"/>
        <v>477.86357195288292</v>
      </c>
    </row>
    <row r="301" spans="1:21" x14ac:dyDescent="0.25">
      <c r="A301" s="15">
        <f t="shared" si="23"/>
        <v>280</v>
      </c>
      <c r="C301" s="15" t="s">
        <v>397</v>
      </c>
      <c r="E301" s="82">
        <v>922706</v>
      </c>
      <c r="G301" s="86" t="s">
        <v>319</v>
      </c>
      <c r="H301" s="86"/>
      <c r="I301" s="86"/>
      <c r="K301" s="100">
        <f>VLOOKUP(E301,[1]Sheet2!$C$1:$D$65536,2,FALSE)</f>
        <v>2102.87</v>
      </c>
      <c r="M301" s="177">
        <f>'[2]WP - Expenses'!$E$935</f>
        <v>0.85411208828047303</v>
      </c>
      <c r="O301" s="103">
        <f t="shared" si="21"/>
        <v>1796.0866870823581</v>
      </c>
      <c r="P301" s="103"/>
      <c r="Q301" s="105">
        <f t="shared" si="20"/>
        <v>6.3591383309695042E-5</v>
      </c>
      <c r="S301" s="106">
        <f>'WP IS ADJ 5.3'!$K$19*'WP IS ADJ 5'!Q301</f>
        <v>1831.9732187199588</v>
      </c>
      <c r="U301" s="106">
        <f t="shared" si="22"/>
        <v>35.886531637600683</v>
      </c>
    </row>
    <row r="302" spans="1:21" x14ac:dyDescent="0.25">
      <c r="A302" s="15">
        <f t="shared" si="23"/>
        <v>281</v>
      </c>
      <c r="C302" s="15" t="s">
        <v>397</v>
      </c>
      <c r="E302" s="82">
        <v>922707</v>
      </c>
      <c r="G302" s="86" t="s">
        <v>320</v>
      </c>
      <c r="H302" s="86"/>
      <c r="I302" s="120" t="s">
        <v>442</v>
      </c>
      <c r="K302" s="100">
        <f>VLOOKUP(E302,[1]Sheet2!$C$1:$D$65536,2,FALSE)</f>
        <v>601.33000000000004</v>
      </c>
      <c r="M302" s="177">
        <f>'[2]WP - Expenses'!$E$935</f>
        <v>0.85411208828047303</v>
      </c>
      <c r="O302" s="103">
        <f t="shared" si="21"/>
        <v>513.60322204569684</v>
      </c>
      <c r="P302" s="103"/>
      <c r="Q302" s="105">
        <f t="shared" si="20"/>
        <v>1.8184389204096747E-5</v>
      </c>
      <c r="S302" s="106">
        <f>'WP IS ADJ 5.3'!$K$19*'WP IS ADJ 5'!Q302</f>
        <v>523.86522020518294</v>
      </c>
      <c r="U302" s="106">
        <f t="shared" si="22"/>
        <v>10.261998159486097</v>
      </c>
    </row>
    <row r="303" spans="1:21" x14ac:dyDescent="0.25">
      <c r="A303" s="15">
        <f t="shared" si="23"/>
        <v>282</v>
      </c>
      <c r="C303" s="15" t="s">
        <v>397</v>
      </c>
      <c r="E303" s="82">
        <v>922708</v>
      </c>
      <c r="G303" s="86" t="s">
        <v>321</v>
      </c>
      <c r="H303" s="86"/>
      <c r="I303" s="86"/>
      <c r="K303" s="100">
        <f>VLOOKUP(E303,[1]Sheet2!$C$1:$D$65536,2,FALSE)</f>
        <v>20832.110000000008</v>
      </c>
      <c r="M303" s="177">
        <f>'[2]WP - Expenses'!$E$935</f>
        <v>0.85411208828047303</v>
      </c>
      <c r="O303" s="103">
        <f t="shared" si="21"/>
        <v>17792.95697538853</v>
      </c>
      <c r="P303" s="103"/>
      <c r="Q303" s="105">
        <f t="shared" si="20"/>
        <v>6.2996889591830771E-4</v>
      </c>
      <c r="S303" s="106">
        <f>'WP IS ADJ 5.3'!$K$19*'WP IS ADJ 5'!Q303</f>
        <v>18148.467384778069</v>
      </c>
      <c r="U303" s="106">
        <f t="shared" si="22"/>
        <v>355.51040938953884</v>
      </c>
    </row>
    <row r="304" spans="1:21" x14ac:dyDescent="0.25">
      <c r="A304" s="15">
        <f t="shared" si="23"/>
        <v>283</v>
      </c>
      <c r="C304" s="15" t="s">
        <v>397</v>
      </c>
      <c r="E304" s="82">
        <v>922709</v>
      </c>
      <c r="G304" s="86" t="s">
        <v>322</v>
      </c>
      <c r="H304" s="86"/>
      <c r="I304" s="86"/>
      <c r="K304" s="100">
        <f>VLOOKUP(E304,[1]Sheet2!$C$1:$D$65536,2,FALSE)</f>
        <v>24849.670000000002</v>
      </c>
      <c r="M304" s="177">
        <f>'[2]WP - Expenses'!$E$935</f>
        <v>0.85411208828047303</v>
      </c>
      <c r="O304" s="103">
        <f t="shared" si="21"/>
        <v>21224.403536780625</v>
      </c>
      <c r="P304" s="103"/>
      <c r="Q304" s="105">
        <f t="shared" si="20"/>
        <v>7.5146104613667514E-4</v>
      </c>
      <c r="S304" s="106">
        <f>'WP IS ADJ 5.3'!$K$19*'WP IS ADJ 5'!Q304</f>
        <v>21648.475623328504</v>
      </c>
      <c r="U304" s="106">
        <f t="shared" si="22"/>
        <v>424.07208654787974</v>
      </c>
    </row>
    <row r="305" spans="1:23" x14ac:dyDescent="0.25">
      <c r="A305" s="15">
        <f t="shared" si="23"/>
        <v>284</v>
      </c>
      <c r="C305" s="15" t="s">
        <v>397</v>
      </c>
      <c r="E305" s="82">
        <v>922800</v>
      </c>
      <c r="G305" s="86" t="s">
        <v>323</v>
      </c>
      <c r="H305" s="86"/>
      <c r="I305" s="86"/>
      <c r="K305" s="100">
        <f>VLOOKUP(E305,[1]Sheet2!$C$1:$D$65536,2,FALSE)</f>
        <v>2314.17</v>
      </c>
      <c r="M305" s="177">
        <f>'[2]WP - Expenses'!$E$935</f>
        <v>0.85411208828047303</v>
      </c>
      <c r="O305" s="103">
        <f t="shared" si="21"/>
        <v>1976.5605713360223</v>
      </c>
      <c r="P305" s="103"/>
      <c r="Q305" s="105">
        <f t="shared" si="20"/>
        <v>6.9981155047053314E-5</v>
      </c>
      <c r="S305" s="106">
        <f>'WP IS ADJ 5.3'!$K$19*'WP IS ADJ 5'!Q305</f>
        <v>2016.0530434906427</v>
      </c>
      <c r="U305" s="106">
        <f t="shared" si="22"/>
        <v>39.492472154620373</v>
      </c>
    </row>
    <row r="306" spans="1:23" x14ac:dyDescent="0.25">
      <c r="A306" s="15">
        <f t="shared" si="23"/>
        <v>285</v>
      </c>
      <c r="C306" s="15" t="s">
        <v>397</v>
      </c>
      <c r="E306" s="82">
        <v>922801</v>
      </c>
      <c r="G306" s="86" t="s">
        <v>333</v>
      </c>
      <c r="H306" s="86"/>
      <c r="I306" s="86"/>
      <c r="K306" s="100">
        <f>VLOOKUP(E306,[1]Sheet2!$C$1:$D$65536,2,FALSE)</f>
        <v>38.479999999999997</v>
      </c>
      <c r="M306" s="178">
        <f>'[2]WP - Expenses'!$E$935</f>
        <v>0.85411208828047303</v>
      </c>
      <c r="O306" s="103">
        <f t="shared" si="21"/>
        <v>32.866233157032596</v>
      </c>
      <c r="P306" s="103"/>
      <c r="Q306" s="105">
        <f t="shared" si="20"/>
        <v>1.1636460788146986E-6</v>
      </c>
      <c r="S306" s="106">
        <f>'WP IS ADJ 5.3'!$K$19*'WP IS ADJ 5'!Q306</f>
        <v>33.52291366387081</v>
      </c>
      <c r="U306" s="106">
        <f t="shared" si="22"/>
        <v>0.65668050683821377</v>
      </c>
    </row>
    <row r="307" spans="1:23" x14ac:dyDescent="0.25">
      <c r="A307" s="15">
        <f t="shared" si="23"/>
        <v>286</v>
      </c>
      <c r="C307" s="15" t="s">
        <v>397</v>
      </c>
      <c r="E307" s="82">
        <v>922802</v>
      </c>
      <c r="G307" s="86" t="s">
        <v>324</v>
      </c>
      <c r="H307" s="86"/>
      <c r="I307" s="86"/>
      <c r="K307" s="100">
        <f>VLOOKUP(E307,[1]Sheet2!$C$1:$D$65536,2,FALSE)</f>
        <v>35355.490000000005</v>
      </c>
      <c r="M307" s="177">
        <f>'[2]WP - Expenses'!$E$935</f>
        <v>0.85411208828047303</v>
      </c>
      <c r="O307" s="103">
        <f t="shared" si="21"/>
        <v>30197.551396079387</v>
      </c>
      <c r="P307" s="103"/>
      <c r="Q307" s="105">
        <f t="shared" si="20"/>
        <v>1.0691600130736045E-3</v>
      </c>
      <c r="S307" s="106">
        <f>'WP IS ADJ 5.3'!$K$19*'WP IS ADJ 5'!Q307</f>
        <v>30800.910572085453</v>
      </c>
      <c r="U307" s="106">
        <f t="shared" si="22"/>
        <v>603.35917600606626</v>
      </c>
    </row>
    <row r="308" spans="1:23" x14ac:dyDescent="0.25">
      <c r="A308" s="15">
        <f t="shared" si="23"/>
        <v>287</v>
      </c>
      <c r="C308" s="15" t="s">
        <v>397</v>
      </c>
      <c r="E308" s="82">
        <v>922803</v>
      </c>
      <c r="G308" s="86" t="s">
        <v>325</v>
      </c>
      <c r="H308" s="86"/>
      <c r="I308" s="86"/>
      <c r="K308" s="100">
        <f>VLOOKUP(E308,[1]Sheet2!$C$1:$D$65536,2,FALSE)</f>
        <v>45.09</v>
      </c>
      <c r="M308" s="177">
        <f>'[2]WP - Expenses'!$E$935</f>
        <v>0.85411208828047303</v>
      </c>
      <c r="O308" s="103">
        <f t="shared" si="21"/>
        <v>38.511914060566532</v>
      </c>
      <c r="P308" s="103"/>
      <c r="Q308" s="105">
        <f t="shared" si="20"/>
        <v>1.3635343475507998E-6</v>
      </c>
      <c r="S308" s="106">
        <f>'WP IS ADJ 5.3'!$K$19*'WP IS ADJ 5'!Q308</f>
        <v>39.281397533886057</v>
      </c>
      <c r="U308" s="106">
        <f t="shared" si="22"/>
        <v>0.76948347331952505</v>
      </c>
    </row>
    <row r="309" spans="1:23" x14ac:dyDescent="0.25">
      <c r="A309" s="15">
        <f t="shared" si="23"/>
        <v>288</v>
      </c>
      <c r="C309" s="15" t="s">
        <v>397</v>
      </c>
      <c r="E309" s="82">
        <v>922900</v>
      </c>
      <c r="G309" s="86" t="s">
        <v>326</v>
      </c>
      <c r="H309" s="86"/>
      <c r="I309" s="86"/>
      <c r="K309" s="100">
        <f>VLOOKUP(E309,[1]Sheet2!$C$1:$D$65536,2,FALSE)</f>
        <v>1803.5</v>
      </c>
      <c r="M309" s="177">
        <f>'[2]WP - Expenses'!$E$935</f>
        <v>0.85411208828047303</v>
      </c>
      <c r="O309" s="103">
        <f t="shared" si="21"/>
        <v>1540.3911512138332</v>
      </c>
      <c r="P309" s="103"/>
      <c r="Q309" s="105">
        <f t="shared" si="20"/>
        <v>5.4538349873760638E-5</v>
      </c>
      <c r="S309" s="106">
        <f>'WP IS ADJ 5.3'!$K$19*'WP IS ADJ 5'!Q309</f>
        <v>1571.1687835964403</v>
      </c>
      <c r="U309" s="106">
        <f t="shared" si="22"/>
        <v>30.77763238260718</v>
      </c>
    </row>
    <row r="310" spans="1:23" x14ac:dyDescent="0.25">
      <c r="A310" s="15">
        <f t="shared" si="23"/>
        <v>289</v>
      </c>
      <c r="C310" s="15" t="s">
        <v>398</v>
      </c>
      <c r="E310" s="82">
        <v>925000</v>
      </c>
      <c r="G310" s="86" t="s">
        <v>327</v>
      </c>
      <c r="H310" s="86"/>
      <c r="I310" s="86"/>
      <c r="K310" s="100">
        <f>VLOOKUP(E310,[1]Sheet2!$C$1:$D$65536,2,FALSE)</f>
        <v>764.51</v>
      </c>
      <c r="M310" s="177">
        <f>'[2]WP - Expenses'!$E$935</f>
        <v>0.85411208828047303</v>
      </c>
      <c r="O310" s="103">
        <f t="shared" si="21"/>
        <v>652.97723261130443</v>
      </c>
      <c r="P310" s="103"/>
      <c r="Q310" s="105">
        <f t="shared" si="20"/>
        <v>2.3118998537282365E-5</v>
      </c>
      <c r="S310" s="106">
        <f>'WP IS ADJ 5.3'!$K$19*'WP IS ADJ 5'!Q310</f>
        <v>666.02397934422766</v>
      </c>
      <c r="U310" s="106">
        <f>+S310-O310</f>
        <v>13.046746732923225</v>
      </c>
    </row>
    <row r="311" spans="1:23" x14ac:dyDescent="0.25">
      <c r="A311" s="15">
        <f t="shared" si="23"/>
        <v>290</v>
      </c>
      <c r="C311" s="15" t="s">
        <v>399</v>
      </c>
      <c r="E311" s="82">
        <v>926437</v>
      </c>
      <c r="G311" s="86" t="s">
        <v>328</v>
      </c>
      <c r="H311" s="86"/>
      <c r="I311" s="86"/>
      <c r="K311" s="100">
        <f>VLOOKUP(E311,[1]Sheet2!$C$1:$D$65536,2,FALSE)</f>
        <v>170085.05999999994</v>
      </c>
      <c r="M311" s="177">
        <f>'[2]WP - Expenses'!$E$935</f>
        <v>0.85411208828047303</v>
      </c>
      <c r="O311" s="103">
        <f t="shared" si="21"/>
        <v>145271.70578190949</v>
      </c>
      <c r="P311" s="103"/>
      <c r="Q311" s="105">
        <f t="shared" si="20"/>
        <v>5.1434202997391555E-3</v>
      </c>
      <c r="S311" s="106">
        <f>'WP IS ADJ 5.3'!$K$19*'WP IS ADJ 5'!Q311</f>
        <v>148174.29266877042</v>
      </c>
      <c r="U311" s="106">
        <f t="shared" si="22"/>
        <v>2902.586886860925</v>
      </c>
    </row>
    <row r="312" spans="1:23" x14ac:dyDescent="0.25">
      <c r="A312" s="15">
        <f t="shared" si="23"/>
        <v>291</v>
      </c>
      <c r="C312" s="15" t="s">
        <v>400</v>
      </c>
      <c r="E312" s="82">
        <v>930104</v>
      </c>
      <c r="G312" s="86" t="s">
        <v>329</v>
      </c>
      <c r="H312" s="86"/>
      <c r="I312" s="86"/>
      <c r="K312" s="100">
        <f>VLOOKUP(E312,[1]Sheet2!$C$1:$D$65536,2,FALSE)</f>
        <v>12135.160000000002</v>
      </c>
      <c r="M312" s="177">
        <f>'[2]WP - Expenses'!$E$935</f>
        <v>0.85411208828047303</v>
      </c>
      <c r="O312" s="103">
        <f t="shared" si="21"/>
        <v>10364.786849217666</v>
      </c>
      <c r="P312" s="103"/>
      <c r="Q312" s="105">
        <f t="shared" si="20"/>
        <v>3.6697066917331034E-4</v>
      </c>
      <c r="S312" s="106">
        <f>'WP IS ADJ 5.3'!$K$19*'WP IS ADJ 5'!Q312</f>
        <v>10571.879443275953</v>
      </c>
      <c r="U312" s="106">
        <f t="shared" si="22"/>
        <v>207.09259405828743</v>
      </c>
    </row>
    <row r="313" spans="1:23" x14ac:dyDescent="0.25">
      <c r="A313" s="15">
        <f t="shared" si="23"/>
        <v>292</v>
      </c>
      <c r="C313" s="15" t="s">
        <v>401</v>
      </c>
      <c r="E313" s="82">
        <v>935024</v>
      </c>
      <c r="G313" s="86" t="s">
        <v>330</v>
      </c>
      <c r="H313" s="86"/>
      <c r="I313" s="86"/>
      <c r="K313" s="100">
        <f>VLOOKUP(E313,[1]Sheet2!$C$1:$D$65536,2,FALSE)</f>
        <v>137403.10999999999</v>
      </c>
      <c r="M313" s="177">
        <f>'[2]WP - Expenses'!$E$935</f>
        <v>0.85411208828047303</v>
      </c>
      <c r="O313" s="103">
        <f t="shared" si="21"/>
        <v>117357.65721833153</v>
      </c>
      <c r="P313" s="103"/>
      <c r="Q313" s="105">
        <f t="shared" si="20"/>
        <v>4.1551088921113486E-3</v>
      </c>
      <c r="S313" s="106">
        <f>'WP IS ADJ 5.3'!$K$19*'WP IS ADJ 5'!Q313</f>
        <v>119702.51023070021</v>
      </c>
      <c r="U313" s="106">
        <f t="shared" si="22"/>
        <v>2344.8530123686796</v>
      </c>
    </row>
    <row r="314" spans="1:23" x14ac:dyDescent="0.25">
      <c r="A314" s="15">
        <f t="shared" si="23"/>
        <v>293</v>
      </c>
      <c r="C314" s="15" t="s">
        <v>401</v>
      </c>
      <c r="E314" s="82">
        <v>935515</v>
      </c>
      <c r="G314" s="86" t="s">
        <v>331</v>
      </c>
      <c r="H314" s="86"/>
      <c r="I314" s="86"/>
      <c r="K314" s="100">
        <f>VLOOKUP(E314,[1]Sheet2!$C$1:$D$65536,2,FALSE)</f>
        <v>8339.0500000000011</v>
      </c>
      <c r="M314" s="177">
        <f>'[2]WP - Expenses'!$E$935</f>
        <v>0.85411208828047303</v>
      </c>
      <c r="O314" s="103">
        <f t="shared" si="21"/>
        <v>7122.4834097752791</v>
      </c>
      <c r="P314" s="103"/>
      <c r="Q314" s="105">
        <f t="shared" si="20"/>
        <v>2.5217522956184289E-4</v>
      </c>
      <c r="S314" s="106">
        <f>'WP IS ADJ 5.3'!$K$19*'WP IS ADJ 5'!Q314</f>
        <v>7264.7934820348737</v>
      </c>
      <c r="U314" s="106">
        <f t="shared" si="22"/>
        <v>142.31007225959456</v>
      </c>
    </row>
    <row r="315" spans="1:23" x14ac:dyDescent="0.25">
      <c r="A315" s="15">
        <f t="shared" si="23"/>
        <v>294</v>
      </c>
      <c r="C315" s="15" t="s">
        <v>401</v>
      </c>
      <c r="E315" s="82">
        <v>935523</v>
      </c>
      <c r="G315" s="86" t="s">
        <v>332</v>
      </c>
      <c r="H315" s="86"/>
      <c r="I315" s="86"/>
      <c r="K315" s="100">
        <f>VLOOKUP(E315,[1]Sheet2!$C$1:$D$65536,2,FALSE)</f>
        <v>15464.369999999999</v>
      </c>
      <c r="M315" s="177">
        <f>'[2]WP - Expenses'!$E$935</f>
        <v>0.85411208828047303</v>
      </c>
      <c r="O315" s="103">
        <f t="shared" si="21"/>
        <v>13208.305354641898</v>
      </c>
      <c r="P315" s="103"/>
      <c r="Q315" s="105">
        <f t="shared" si="20"/>
        <v>4.6764692078585403E-4</v>
      </c>
      <c r="S315" s="106">
        <f>'WP IS ADJ 5.3'!$K$19*'WP IS ADJ 5'!Q315</f>
        <v>13472.212587737888</v>
      </c>
      <c r="U315" s="106">
        <f t="shared" si="22"/>
        <v>263.9072330959898</v>
      </c>
    </row>
    <row r="316" spans="1:23" x14ac:dyDescent="0.25">
      <c r="A316" s="15">
        <f t="shared" si="23"/>
        <v>295</v>
      </c>
      <c r="G316" s="22" t="s">
        <v>415</v>
      </c>
      <c r="K316" s="109">
        <f>SUM(K271:K315)</f>
        <v>4905874.6899999995</v>
      </c>
      <c r="M316" s="98"/>
      <c r="O316" s="109">
        <f>SUM(O271:O315)</f>
        <v>4190166.8763182163</v>
      </c>
      <c r="P316" s="103"/>
      <c r="Q316" s="105"/>
      <c r="S316" s="109">
        <f>SUM(S271:S315)</f>
        <v>4273888.0893617179</v>
      </c>
      <c r="U316" s="109">
        <f>SUM(U271:U315)</f>
        <v>83721.213043502503</v>
      </c>
      <c r="W316" s="26"/>
    </row>
    <row r="318" spans="1:23" ht="15.75" thickBot="1" x14ac:dyDescent="0.3">
      <c r="A318" s="111">
        <f>+A316+1</f>
        <v>296</v>
      </c>
      <c r="G318" s="171" t="s">
        <v>416</v>
      </c>
      <c r="K318" s="183">
        <f>+K131+K166+K240+K254+K263+K268+K316</f>
        <v>32933759.039999999</v>
      </c>
      <c r="L318" s="173"/>
      <c r="M318" s="174">
        <f>+O318/K318</f>
        <v>0.85760581641652467</v>
      </c>
      <c r="N318" s="173"/>
      <c r="O318" s="183">
        <f>+O131+O166+O240+O254+O263+O268+O316</f>
        <v>28244183.309164301</v>
      </c>
      <c r="P318" s="175"/>
      <c r="Q318" s="176">
        <f>SUM(Q17:Q317)</f>
        <v>0.99999999999999967</v>
      </c>
      <c r="R318" s="175"/>
      <c r="S318" s="183">
        <f>+S131+S166+S240+S254+S263+S268+S316</f>
        <v>28808513.40814691</v>
      </c>
      <c r="T318" s="184"/>
      <c r="U318" s="183">
        <f>+U131+U166+U240+U254+U263+U268+U316</f>
        <v>564330.09898260247</v>
      </c>
    </row>
    <row r="319" spans="1:23" ht="15.75" thickTop="1" x14ac:dyDescent="0.25">
      <c r="A319" s="25"/>
    </row>
    <row r="320" spans="1:23" x14ac:dyDescent="0.25">
      <c r="A320" s="111">
        <f>1+A318</f>
        <v>297</v>
      </c>
      <c r="G320" s="171" t="s">
        <v>470</v>
      </c>
      <c r="O320" s="29"/>
      <c r="U320" s="26">
        <f>'WP IS ADJ 5.1'!Q18</f>
        <v>14151.203944967996</v>
      </c>
      <c r="W320" s="26"/>
    </row>
    <row r="321" spans="1:23" x14ac:dyDescent="0.25">
      <c r="A321" s="25"/>
      <c r="O321" s="29"/>
      <c r="W321" s="26"/>
    </row>
    <row r="322" spans="1:23" x14ac:dyDescent="0.25">
      <c r="A322" s="111">
        <f>1+A320</f>
        <v>298</v>
      </c>
      <c r="G322" s="171" t="s">
        <v>469</v>
      </c>
      <c r="O322" s="29"/>
      <c r="U322" s="26">
        <f>+'WP IS ADJ 5.2'!O21</f>
        <v>43171.252572169076</v>
      </c>
      <c r="W322" s="26"/>
    </row>
    <row r="323" spans="1:23" x14ac:dyDescent="0.25">
      <c r="A323" s="25"/>
      <c r="O323" s="29"/>
      <c r="W323" s="26"/>
    </row>
    <row r="324" spans="1:23" ht="15.75" thickBot="1" x14ac:dyDescent="0.3">
      <c r="A324" s="111">
        <f>1+A322</f>
        <v>299</v>
      </c>
      <c r="G324" s="110" t="s">
        <v>468</v>
      </c>
      <c r="O324" s="29"/>
      <c r="U324" s="172">
        <f>SUM(U318:U322)</f>
        <v>621652.55549973948</v>
      </c>
      <c r="W324" s="26"/>
    </row>
    <row r="325" spans="1:23" ht="15.75" thickTop="1" x14ac:dyDescent="0.25">
      <c r="A325" s="25"/>
      <c r="O325" s="29"/>
      <c r="W325" s="26"/>
    </row>
    <row r="326" spans="1:23" x14ac:dyDescent="0.25">
      <c r="O326" s="29"/>
      <c r="W326" s="26"/>
    </row>
    <row r="327" spans="1:23" x14ac:dyDescent="0.25">
      <c r="A327" s="114" t="s">
        <v>418</v>
      </c>
      <c r="B327" s="115"/>
    </row>
    <row r="328" spans="1:23" x14ac:dyDescent="0.25">
      <c r="A328" s="116" t="s">
        <v>423</v>
      </c>
      <c r="B328" s="115"/>
    </row>
    <row r="329" spans="1:23" x14ac:dyDescent="0.25">
      <c r="A329" s="117"/>
      <c r="B329" s="117"/>
    </row>
    <row r="330" spans="1:23" x14ac:dyDescent="0.25">
      <c r="A330" s="23" t="s">
        <v>419</v>
      </c>
      <c r="B330" s="115" t="s">
        <v>420</v>
      </c>
    </row>
    <row r="331" spans="1:23" x14ac:dyDescent="0.25">
      <c r="A331" s="23"/>
      <c r="B331" s="117"/>
    </row>
    <row r="332" spans="1:23" x14ac:dyDescent="0.25">
      <c r="A332" s="118" t="s">
        <v>421</v>
      </c>
      <c r="B332" s="119" t="s">
        <v>426</v>
      </c>
    </row>
  </sheetData>
  <pageMargins left="0.7" right="0.7" top="0.75" bottom="0.75" header="0.3" footer="0.3"/>
  <pageSetup scale="56" fitToHeight="7" orientation="landscape" r:id="rId1"/>
  <headerFooter>
    <oddHeader xml:space="preserve">&amp;RThe Empire District Electric Company
A Liberty Utilities Company
Case No. ER-2019-0374
OPC Data Request – 1000
</oddHeader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6"/>
  <sheetViews>
    <sheetView workbookViewId="0">
      <selection activeCell="G37" sqref="G37"/>
    </sheetView>
  </sheetViews>
  <sheetFormatPr defaultRowHeight="12.75" x14ac:dyDescent="0.2"/>
  <cols>
    <col min="1" max="1" width="8.85546875" customWidth="1"/>
    <col min="2" max="2" width="2.7109375" customWidth="1"/>
    <col min="3" max="3" width="5.28515625" bestFit="1" customWidth="1"/>
    <col min="4" max="4" width="2.7109375" customWidth="1"/>
    <col min="5" max="5" width="8.140625" bestFit="1" customWidth="1"/>
    <col min="6" max="6" width="2.7109375" customWidth="1"/>
    <col min="7" max="7" width="19.42578125" bestFit="1" customWidth="1"/>
    <col min="8" max="8" width="2.7109375" customWidth="1"/>
    <col min="9" max="9" width="13.7109375" bestFit="1" customWidth="1"/>
    <col min="10" max="10" width="2.7109375" customWidth="1"/>
    <col min="11" max="11" width="14.28515625" bestFit="1" customWidth="1"/>
    <col min="12" max="12" width="2.7109375" customWidth="1"/>
    <col min="13" max="13" width="10" bestFit="1" customWidth="1"/>
    <col min="14" max="14" width="2.7109375" customWidth="1"/>
    <col min="15" max="15" width="13.5703125" bestFit="1" customWidth="1"/>
    <col min="16" max="16" width="2.7109375" customWidth="1"/>
    <col min="17" max="17" width="18.5703125" bestFit="1" customWidth="1"/>
    <col min="18" max="18" width="2.7109375" customWidth="1"/>
    <col min="19" max="19" width="18.140625" customWidth="1"/>
  </cols>
  <sheetData>
    <row r="1" spans="1:24" ht="15" x14ac:dyDescent="0.25">
      <c r="A1" s="1"/>
      <c r="B1" s="1"/>
      <c r="C1" s="1"/>
      <c r="D1" s="1"/>
      <c r="E1" s="1"/>
      <c r="F1" s="1"/>
      <c r="G1" s="83"/>
      <c r="H1" s="83"/>
      <c r="I1" s="83"/>
      <c r="J1" s="2"/>
      <c r="K1" s="2"/>
      <c r="L1" s="89"/>
      <c r="M1" s="90"/>
      <c r="N1" s="89"/>
      <c r="O1" s="3"/>
      <c r="P1" s="4"/>
      <c r="Q1" s="4"/>
      <c r="R1" s="4"/>
    </row>
    <row r="2" spans="1:24" ht="15" x14ac:dyDescent="0.25">
      <c r="A2" s="5"/>
      <c r="B2" s="5"/>
      <c r="C2" s="5"/>
      <c r="D2" s="5"/>
      <c r="E2" s="5"/>
      <c r="F2" s="5"/>
      <c r="G2" s="84"/>
      <c r="H2" s="84"/>
      <c r="I2" s="84"/>
      <c r="J2" s="2"/>
      <c r="K2" s="2"/>
      <c r="L2" s="89"/>
      <c r="M2" s="90"/>
      <c r="N2" s="89"/>
      <c r="O2" s="3"/>
      <c r="P2" s="4"/>
      <c r="Q2" s="4"/>
      <c r="R2" s="4"/>
    </row>
    <row r="3" spans="1:24" ht="15" x14ac:dyDescent="0.25">
      <c r="A3" s="5"/>
      <c r="B3" s="5"/>
      <c r="C3" s="5"/>
      <c r="D3" s="5"/>
      <c r="E3" s="5"/>
      <c r="F3" s="5"/>
      <c r="G3" s="84"/>
      <c r="H3" s="84"/>
      <c r="I3" s="84"/>
      <c r="J3" s="2"/>
      <c r="K3" s="2"/>
      <c r="L3" s="89"/>
      <c r="M3" s="90"/>
      <c r="N3" s="89"/>
      <c r="O3" s="6"/>
      <c r="P3" s="4"/>
      <c r="Q3" s="4"/>
      <c r="R3" s="4"/>
    </row>
    <row r="4" spans="1:24" ht="15" x14ac:dyDescent="0.25">
      <c r="A4" s="155" t="s">
        <v>0</v>
      </c>
      <c r="B4" s="5"/>
      <c r="C4" s="5"/>
      <c r="D4" s="5"/>
      <c r="E4" s="5"/>
      <c r="F4" s="5"/>
      <c r="G4" s="84"/>
      <c r="H4" s="84"/>
      <c r="I4" s="84"/>
      <c r="J4" s="2"/>
      <c r="K4" s="2"/>
      <c r="L4" s="89"/>
      <c r="M4" s="90"/>
      <c r="N4" s="89"/>
      <c r="O4" s="6"/>
      <c r="P4" s="4"/>
      <c r="Q4" s="4"/>
      <c r="R4" s="4"/>
    </row>
    <row r="5" spans="1:24" ht="15" x14ac:dyDescent="0.25">
      <c r="A5" s="155" t="s">
        <v>34</v>
      </c>
      <c r="B5" s="5"/>
      <c r="C5" s="5"/>
      <c r="D5" s="5"/>
      <c r="E5" s="5"/>
      <c r="F5" s="5"/>
      <c r="G5" s="84"/>
      <c r="H5" s="84"/>
      <c r="I5" s="84"/>
      <c r="J5" s="2"/>
      <c r="K5" s="2"/>
      <c r="L5" s="89"/>
      <c r="M5" s="90"/>
      <c r="N5" s="89"/>
      <c r="O5" s="7"/>
      <c r="P5" s="4"/>
      <c r="Q5" s="4"/>
      <c r="R5" s="4"/>
      <c r="S5" s="55"/>
    </row>
    <row r="6" spans="1:24" ht="15" x14ac:dyDescent="0.25">
      <c r="A6" s="154" t="s">
        <v>425</v>
      </c>
      <c r="B6" s="5"/>
      <c r="C6" s="5"/>
      <c r="D6" s="5"/>
      <c r="E6" s="5"/>
      <c r="F6" s="5"/>
      <c r="G6" s="84"/>
      <c r="H6" s="84"/>
      <c r="I6" s="84"/>
      <c r="J6" s="2"/>
      <c r="K6" s="2"/>
      <c r="L6" s="89"/>
      <c r="M6" s="90"/>
      <c r="N6" s="89"/>
      <c r="O6" s="7"/>
      <c r="P6" s="4"/>
      <c r="Q6" s="4"/>
      <c r="R6" s="4"/>
      <c r="S6" s="55"/>
    </row>
    <row r="7" spans="1:24" ht="15" x14ac:dyDescent="0.25">
      <c r="A7" s="154" t="s">
        <v>463</v>
      </c>
      <c r="B7" s="5"/>
      <c r="C7" s="5"/>
      <c r="D7" s="5"/>
      <c r="E7" s="5"/>
      <c r="F7" s="5"/>
      <c r="G7" s="84"/>
      <c r="H7" s="84"/>
      <c r="I7" s="84"/>
      <c r="J7" s="5"/>
      <c r="K7" s="5"/>
      <c r="L7" s="91"/>
      <c r="M7" s="92"/>
      <c r="N7" s="91"/>
      <c r="O7" s="5"/>
      <c r="P7" s="4"/>
      <c r="Q7" s="4"/>
      <c r="R7" s="4"/>
      <c r="S7" s="4"/>
    </row>
    <row r="8" spans="1:24" ht="15" x14ac:dyDescent="0.25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U8" s="132"/>
      <c r="V8" s="132"/>
      <c r="W8" s="132"/>
      <c r="X8" s="132"/>
    </row>
    <row r="9" spans="1:24" ht="15" x14ac:dyDescent="0.25">
      <c r="A9" s="8"/>
      <c r="B9" s="8"/>
      <c r="C9" s="8"/>
      <c r="D9" s="8"/>
      <c r="E9" s="8"/>
      <c r="F9" s="8"/>
      <c r="G9" s="22"/>
      <c r="H9" s="22"/>
      <c r="I9" s="22"/>
      <c r="J9" s="8"/>
      <c r="K9" s="8"/>
      <c r="L9" s="93"/>
      <c r="M9" s="93"/>
      <c r="N9" s="93"/>
      <c r="O9" s="8"/>
      <c r="P9" s="4"/>
      <c r="Q9" s="4"/>
      <c r="R9" s="4"/>
      <c r="S9" s="4"/>
      <c r="U9" s="132"/>
      <c r="V9" s="132"/>
      <c r="W9" s="132"/>
      <c r="X9" s="132"/>
    </row>
    <row r="10" spans="1:24" ht="15" x14ac:dyDescent="0.25">
      <c r="A10" s="5"/>
      <c r="B10" s="5"/>
      <c r="C10" s="5"/>
      <c r="D10" s="5"/>
      <c r="E10" s="5"/>
      <c r="F10" s="5"/>
      <c r="G10" s="84"/>
      <c r="H10" s="84"/>
      <c r="I10" s="84"/>
      <c r="J10" s="5"/>
      <c r="K10" s="9" t="s">
        <v>20</v>
      </c>
      <c r="L10" s="9"/>
      <c r="M10" s="60" t="s">
        <v>40</v>
      </c>
      <c r="N10" s="9"/>
      <c r="O10" s="30" t="s">
        <v>39</v>
      </c>
      <c r="P10" s="64"/>
      <c r="Q10" s="150" t="s">
        <v>39</v>
      </c>
      <c r="R10" s="64"/>
      <c r="S10" s="30" t="s">
        <v>39</v>
      </c>
      <c r="U10" s="132"/>
      <c r="V10" s="132"/>
      <c r="W10" s="132"/>
      <c r="X10" s="132"/>
    </row>
    <row r="11" spans="1:24" ht="15" x14ac:dyDescent="0.25">
      <c r="A11" s="9" t="s">
        <v>2</v>
      </c>
      <c r="B11" s="9"/>
      <c r="C11" s="9"/>
      <c r="D11" s="9"/>
      <c r="E11" s="79" t="s">
        <v>3</v>
      </c>
      <c r="F11" s="9"/>
      <c r="G11" s="20"/>
      <c r="H11" s="20"/>
      <c r="I11" s="20"/>
      <c r="J11" s="10"/>
      <c r="K11" s="159">
        <v>43555</v>
      </c>
      <c r="L11" s="9"/>
      <c r="M11" s="9" t="s">
        <v>4</v>
      </c>
      <c r="N11" s="9"/>
      <c r="O11" s="159">
        <v>43555</v>
      </c>
      <c r="P11" s="64"/>
      <c r="Q11" s="133" t="s">
        <v>443</v>
      </c>
      <c r="R11" s="64"/>
      <c r="S11" s="31" t="s">
        <v>445</v>
      </c>
      <c r="U11" s="132"/>
      <c r="V11" s="133"/>
      <c r="W11" s="132"/>
      <c r="X11" s="132"/>
    </row>
    <row r="12" spans="1:24" ht="15" x14ac:dyDescent="0.25">
      <c r="A12" s="11" t="s">
        <v>5</v>
      </c>
      <c r="B12" s="12"/>
      <c r="C12" s="70" t="s">
        <v>6</v>
      </c>
      <c r="D12" s="12"/>
      <c r="E12" s="80" t="s">
        <v>7</v>
      </c>
      <c r="F12" s="12"/>
      <c r="G12" s="11" t="s">
        <v>8</v>
      </c>
      <c r="H12" s="12"/>
      <c r="I12" s="61" t="s">
        <v>42</v>
      </c>
      <c r="J12" s="9"/>
      <c r="K12" s="13" t="s">
        <v>9</v>
      </c>
      <c r="L12" s="9"/>
      <c r="M12" s="160" t="s">
        <v>422</v>
      </c>
      <c r="N12" s="9"/>
      <c r="O12" s="13" t="s">
        <v>9</v>
      </c>
      <c r="P12" s="64"/>
      <c r="Q12" s="161" t="s">
        <v>446</v>
      </c>
      <c r="R12" s="64"/>
      <c r="S12" s="162" t="s">
        <v>444</v>
      </c>
      <c r="U12" s="132"/>
      <c r="V12" s="134"/>
      <c r="W12" s="132"/>
      <c r="X12" s="132"/>
    </row>
    <row r="13" spans="1:24" ht="15" x14ac:dyDescent="0.25">
      <c r="A13" s="12"/>
      <c r="B13" s="12"/>
      <c r="C13" s="9" t="s">
        <v>10</v>
      </c>
      <c r="D13" s="9"/>
      <c r="E13" s="9" t="s">
        <v>11</v>
      </c>
      <c r="F13" s="5"/>
      <c r="G13" s="9" t="s">
        <v>12</v>
      </c>
      <c r="H13" s="9"/>
      <c r="I13" s="9" t="s">
        <v>13</v>
      </c>
      <c r="J13" s="9"/>
      <c r="K13" s="9" t="s">
        <v>14</v>
      </c>
      <c r="L13" s="5"/>
      <c r="M13" s="60" t="s">
        <v>43</v>
      </c>
      <c r="N13" s="5"/>
      <c r="O13" s="60" t="s">
        <v>44</v>
      </c>
      <c r="P13" s="4"/>
      <c r="Q13" s="135" t="s">
        <v>25</v>
      </c>
      <c r="R13" s="4"/>
      <c r="S13" s="135" t="s">
        <v>447</v>
      </c>
      <c r="U13" s="132"/>
      <c r="V13" s="132"/>
      <c r="W13" s="132"/>
      <c r="X13" s="132"/>
    </row>
    <row r="15" spans="1:24" ht="15" x14ac:dyDescent="0.25">
      <c r="A15" s="121" t="s">
        <v>430</v>
      </c>
      <c r="B15" s="4"/>
      <c r="C15" s="4"/>
      <c r="D15" s="4"/>
      <c r="E15" s="4"/>
      <c r="F15" s="4"/>
      <c r="G15" s="87"/>
      <c r="H15" s="87"/>
      <c r="I15" s="87"/>
      <c r="J15" s="4"/>
      <c r="K15" s="4"/>
      <c r="L15" s="97"/>
      <c r="M15" s="99"/>
      <c r="N15" s="97"/>
      <c r="O15" s="4"/>
      <c r="P15" s="4"/>
      <c r="Q15" s="4"/>
      <c r="R15" s="4"/>
      <c r="S15" s="4"/>
    </row>
    <row r="16" spans="1:24" ht="15" x14ac:dyDescent="0.25">
      <c r="A16" s="25">
        <v>1</v>
      </c>
      <c r="B16" s="4"/>
      <c r="C16" s="122">
        <v>926</v>
      </c>
      <c r="D16" s="123"/>
      <c r="E16" s="124">
        <v>926222</v>
      </c>
      <c r="F16" s="125"/>
      <c r="G16" s="126" t="s">
        <v>432</v>
      </c>
      <c r="H16" s="87"/>
      <c r="I16" s="120" t="s">
        <v>442</v>
      </c>
      <c r="J16" s="4"/>
      <c r="K16" s="28">
        <f>'[2]WP - Expenses'!$K$783</f>
        <v>312419.7</v>
      </c>
      <c r="L16" s="97"/>
      <c r="M16" s="98">
        <f>'[3]WP - Expenses'!$E$935</f>
        <v>0.85411208828047303</v>
      </c>
      <c r="N16" s="97"/>
      <c r="O16" s="102">
        <f>+K16*M16</f>
        <v>266841.44238695892</v>
      </c>
      <c r="P16" s="4"/>
      <c r="Q16" s="28">
        <f>+'WP IS ADJ 5.3'!K25</f>
        <v>2752.7322726384559</v>
      </c>
      <c r="R16" s="4"/>
      <c r="S16" s="104">
        <f>+O16+Q16</f>
        <v>269594.1746595974</v>
      </c>
    </row>
    <row r="17" spans="1:19" ht="15" x14ac:dyDescent="0.25">
      <c r="A17" s="25">
        <f>+A16+1</f>
        <v>2</v>
      </c>
      <c r="B17" s="4"/>
      <c r="C17" s="122">
        <v>926</v>
      </c>
      <c r="D17" s="123"/>
      <c r="E17" s="124">
        <v>926555</v>
      </c>
      <c r="F17" s="125"/>
      <c r="G17" s="126" t="s">
        <v>431</v>
      </c>
      <c r="H17" s="87"/>
      <c r="I17" s="87"/>
      <c r="J17" s="4"/>
      <c r="K17" s="26">
        <f>'[2]WP - Expenses'!$K$795</f>
        <v>1526823.6600000001</v>
      </c>
      <c r="L17" s="97"/>
      <c r="M17" s="98">
        <f>'[3]WP - Expenses'!$E$935</f>
        <v>0.85411208828047303</v>
      </c>
      <c r="N17" s="97"/>
      <c r="O17" s="103">
        <f>+K17*M17</f>
        <v>1304078.544678635</v>
      </c>
      <c r="P17" s="4"/>
      <c r="Q17" s="26">
        <f>+'WP IS ADJ 5.3'!K24</f>
        <v>11398.471672329541</v>
      </c>
      <c r="R17" s="4"/>
      <c r="S17" s="106">
        <f>+O17+Q17</f>
        <v>1315477.0163509645</v>
      </c>
    </row>
    <row r="18" spans="1:19" ht="15.75" thickBot="1" x14ac:dyDescent="0.3">
      <c r="A18" s="4"/>
      <c r="B18" s="4"/>
      <c r="C18" s="4"/>
      <c r="D18" s="4"/>
      <c r="E18" s="4"/>
      <c r="F18" s="4"/>
      <c r="G18" s="87"/>
      <c r="H18" s="87"/>
      <c r="I18" s="87"/>
      <c r="J18" s="4"/>
      <c r="K18" s="112">
        <f>SUM(K16:K17)</f>
        <v>1839243.36</v>
      </c>
      <c r="L18" s="97"/>
      <c r="M18" s="99"/>
      <c r="N18" s="97"/>
      <c r="O18" s="112">
        <f>SUM(O16:O17)</f>
        <v>1570919.9870655939</v>
      </c>
      <c r="P18" s="4"/>
      <c r="Q18" s="112">
        <f>SUM(Q16:Q17)</f>
        <v>14151.203944967996</v>
      </c>
      <c r="R18" s="4"/>
      <c r="S18" s="112">
        <f>SUM(S16:S17)</f>
        <v>1585071.191010562</v>
      </c>
    </row>
    <row r="19" spans="1:19" ht="13.5" thickTop="1" x14ac:dyDescent="0.2">
      <c r="O19" s="147"/>
    </row>
    <row r="21" spans="1:19" ht="15" x14ac:dyDescent="0.25">
      <c r="A21" s="114" t="s">
        <v>418</v>
      </c>
      <c r="B21" s="115"/>
      <c r="C21" s="4"/>
    </row>
    <row r="22" spans="1:19" ht="15" x14ac:dyDescent="0.25">
      <c r="A22" s="116" t="s">
        <v>423</v>
      </c>
      <c r="B22" s="115"/>
      <c r="C22" s="4"/>
    </row>
    <row r="23" spans="1:19" ht="15" x14ac:dyDescent="0.25">
      <c r="A23" s="117"/>
      <c r="B23" s="117"/>
      <c r="C23" s="4"/>
    </row>
    <row r="24" spans="1:19" ht="15" x14ac:dyDescent="0.25">
      <c r="A24" s="23" t="s">
        <v>419</v>
      </c>
      <c r="B24" s="115" t="s">
        <v>420</v>
      </c>
      <c r="C24" s="4"/>
    </row>
    <row r="25" spans="1:19" ht="15" x14ac:dyDescent="0.25">
      <c r="A25" s="23"/>
      <c r="B25" s="117"/>
      <c r="C25" s="4"/>
    </row>
    <row r="26" spans="1:19" ht="15" x14ac:dyDescent="0.25">
      <c r="A26" s="118" t="s">
        <v>421</v>
      </c>
      <c r="B26" s="136" t="s">
        <v>448</v>
      </c>
      <c r="C26" s="4"/>
    </row>
  </sheetData>
  <pageMargins left="0.7" right="0.7" top="0.75" bottom="0.75" header="0.3" footer="0.3"/>
  <pageSetup scale="80" orientation="landscape" horizontalDpi="300" verticalDpi="300" r:id="rId1"/>
  <headerFooter>
    <oddFooter>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zoomScaleNormal="100" workbookViewId="0">
      <selection activeCell="G38" sqref="G38"/>
    </sheetView>
  </sheetViews>
  <sheetFormatPr defaultRowHeight="15" x14ac:dyDescent="0.25"/>
  <cols>
    <col min="1" max="1" width="9.140625" style="4"/>
    <col min="2" max="2" width="2.7109375" style="4" customWidth="1"/>
    <col min="3" max="3" width="9.140625" style="4"/>
    <col min="4" max="4" width="2.7109375" style="4" customWidth="1"/>
    <col min="5" max="5" width="9.140625" style="4"/>
    <col min="6" max="6" width="2.7109375" style="4" customWidth="1"/>
    <col min="7" max="7" width="58.28515625" style="4" bestFit="1" customWidth="1"/>
    <col min="8" max="8" width="2.7109375" style="4" customWidth="1"/>
    <col min="9" max="9" width="13.7109375" style="4" bestFit="1" customWidth="1"/>
    <col min="10" max="10" width="2.7109375" style="4" customWidth="1"/>
    <col min="11" max="11" width="16.7109375" style="4" customWidth="1"/>
    <col min="12" max="12" width="2.7109375" style="4" customWidth="1"/>
    <col min="13" max="13" width="10" style="4" bestFit="1" customWidth="1"/>
    <col min="14" max="14" width="2.7109375" style="4" customWidth="1"/>
    <col min="15" max="15" width="17.5703125" style="4" bestFit="1" customWidth="1"/>
    <col min="16" max="16384" width="9.140625" style="4"/>
  </cols>
  <sheetData>
    <row r="1" spans="1:15" x14ac:dyDescent="0.25">
      <c r="A1" s="5"/>
      <c r="B1" s="5"/>
      <c r="C1" s="5"/>
      <c r="D1" s="5"/>
      <c r="E1" s="5"/>
      <c r="F1" s="5"/>
      <c r="G1" s="5"/>
      <c r="H1" s="5"/>
      <c r="I1" s="5"/>
      <c r="J1" s="2"/>
      <c r="K1" s="3"/>
      <c r="L1" s="3"/>
      <c r="M1" s="3"/>
    </row>
    <row r="2" spans="1:15" x14ac:dyDescent="0.25">
      <c r="A2" s="5"/>
      <c r="B2" s="5"/>
      <c r="C2" s="5"/>
      <c r="D2" s="5"/>
      <c r="E2" s="5"/>
      <c r="F2" s="5"/>
      <c r="G2" s="5"/>
      <c r="H2" s="5"/>
      <c r="I2" s="5"/>
      <c r="J2" s="2"/>
      <c r="K2" s="3"/>
      <c r="L2" s="3"/>
      <c r="M2" s="3"/>
    </row>
    <row r="3" spans="1:15" x14ac:dyDescent="0.25">
      <c r="A3" s="5"/>
      <c r="B3" s="5"/>
      <c r="C3" s="5"/>
      <c r="D3" s="5"/>
      <c r="E3" s="5"/>
      <c r="F3" s="5"/>
      <c r="G3" s="5"/>
      <c r="H3" s="5"/>
      <c r="I3" s="5"/>
      <c r="J3" s="2"/>
      <c r="K3" s="6"/>
      <c r="L3" s="6"/>
      <c r="M3" s="6"/>
    </row>
    <row r="4" spans="1:15" x14ac:dyDescent="0.25">
      <c r="A4" s="153" t="s">
        <v>0</v>
      </c>
      <c r="B4" s="5"/>
      <c r="C4" s="5"/>
      <c r="D4" s="5"/>
      <c r="E4" s="5"/>
      <c r="F4" s="5"/>
      <c r="G4" s="5"/>
      <c r="H4" s="5"/>
      <c r="I4" s="5"/>
      <c r="J4" s="2"/>
      <c r="K4" s="6"/>
      <c r="L4" s="6"/>
      <c r="M4" s="6"/>
    </row>
    <row r="5" spans="1:15" x14ac:dyDescent="0.25">
      <c r="A5" s="153" t="s">
        <v>34</v>
      </c>
      <c r="B5" s="5"/>
      <c r="C5" s="5"/>
      <c r="D5" s="5"/>
      <c r="E5" s="5"/>
      <c r="F5" s="5"/>
      <c r="G5" s="5"/>
      <c r="H5" s="5"/>
      <c r="I5" s="5"/>
      <c r="J5" s="2"/>
      <c r="K5" s="7"/>
      <c r="L5" s="7"/>
      <c r="M5" s="7"/>
    </row>
    <row r="6" spans="1:15" x14ac:dyDescent="0.25">
      <c r="A6" s="154" t="s">
        <v>425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5" x14ac:dyDescent="0.25">
      <c r="A7" s="164" t="s">
        <v>441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</row>
    <row r="8" spans="1:15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5" x14ac:dyDescent="0.25">
      <c r="A9" s="5"/>
      <c r="B9" s="5"/>
      <c r="C9" s="5"/>
      <c r="D9" s="5"/>
      <c r="E9" s="5"/>
      <c r="F9" s="5"/>
      <c r="G9" s="5"/>
      <c r="H9" s="5"/>
      <c r="I9" s="5"/>
      <c r="J9" s="5"/>
      <c r="N9" s="64"/>
      <c r="O9" s="150" t="s">
        <v>39</v>
      </c>
    </row>
    <row r="10" spans="1:1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30" t="s">
        <v>39</v>
      </c>
      <c r="L10" s="30"/>
      <c r="M10" s="30" t="s">
        <v>1</v>
      </c>
      <c r="N10" s="64"/>
      <c r="O10" s="31" t="s">
        <v>23</v>
      </c>
    </row>
    <row r="11" spans="1:15" x14ac:dyDescent="0.25">
      <c r="A11" s="9" t="s">
        <v>2</v>
      </c>
      <c r="B11" s="9"/>
      <c r="C11" s="9"/>
      <c r="D11" s="9"/>
      <c r="E11" s="9" t="s">
        <v>3</v>
      </c>
      <c r="F11" s="10"/>
      <c r="G11" s="10"/>
      <c r="H11" s="10"/>
      <c r="I11" s="10"/>
      <c r="J11" s="10"/>
      <c r="K11" s="159">
        <v>43555</v>
      </c>
      <c r="L11" s="31"/>
      <c r="M11" s="31" t="s">
        <v>4</v>
      </c>
      <c r="N11" s="64"/>
      <c r="O11" s="9" t="s">
        <v>22</v>
      </c>
    </row>
    <row r="12" spans="1:15" x14ac:dyDescent="0.25">
      <c r="A12" s="11" t="s">
        <v>5</v>
      </c>
      <c r="B12" s="12"/>
      <c r="C12" s="11" t="s">
        <v>6</v>
      </c>
      <c r="D12" s="12"/>
      <c r="E12" s="11" t="s">
        <v>7</v>
      </c>
      <c r="F12" s="10"/>
      <c r="G12" s="13" t="s">
        <v>8</v>
      </c>
      <c r="H12" s="9"/>
      <c r="I12" s="61" t="s">
        <v>42</v>
      </c>
      <c r="J12" s="10"/>
      <c r="K12" s="13" t="s">
        <v>9</v>
      </c>
      <c r="L12" s="9"/>
      <c r="M12" s="13" t="s">
        <v>21</v>
      </c>
      <c r="N12" s="64"/>
      <c r="O12" s="168" t="s">
        <v>466</v>
      </c>
    </row>
    <row r="13" spans="1:15" x14ac:dyDescent="0.25">
      <c r="A13" s="12"/>
      <c r="B13" s="12"/>
      <c r="C13" s="9" t="s">
        <v>10</v>
      </c>
      <c r="D13" s="9"/>
      <c r="E13" s="9" t="s">
        <v>11</v>
      </c>
      <c r="F13" s="5"/>
      <c r="G13" s="9" t="s">
        <v>12</v>
      </c>
      <c r="H13" s="9"/>
      <c r="I13" s="9" t="s">
        <v>13</v>
      </c>
      <c r="J13" s="5"/>
      <c r="K13" s="169" t="s">
        <v>14</v>
      </c>
      <c r="L13" s="9"/>
      <c r="M13" s="182" t="s">
        <v>43</v>
      </c>
      <c r="O13" s="170" t="s">
        <v>467</v>
      </c>
    </row>
    <row r="14" spans="1:15" x14ac:dyDescent="0.25">
      <c r="A14" s="12"/>
      <c r="B14" s="12"/>
      <c r="C14" s="12"/>
      <c r="D14" s="12"/>
      <c r="E14" s="12"/>
      <c r="F14" s="5"/>
      <c r="G14" s="9"/>
      <c r="H14" s="9"/>
      <c r="I14" s="9"/>
      <c r="J14" s="5"/>
      <c r="K14" s="9"/>
      <c r="L14" s="9"/>
      <c r="M14" s="9"/>
    </row>
    <row r="15" spans="1:15" x14ac:dyDescent="0.25">
      <c r="A15" s="14" t="s">
        <v>24</v>
      </c>
      <c r="B15" s="14"/>
      <c r="C15" s="14"/>
      <c r="D15" s="14"/>
      <c r="E15" s="14"/>
      <c r="F15" s="5"/>
      <c r="G15" s="9"/>
      <c r="H15" s="9"/>
      <c r="I15" s="9"/>
      <c r="J15" s="5"/>
      <c r="K15" s="9"/>
      <c r="L15" s="9"/>
      <c r="M15" s="9"/>
    </row>
    <row r="16" spans="1:15" x14ac:dyDescent="0.25">
      <c r="A16" s="15">
        <v>1</v>
      </c>
      <c r="B16" s="15"/>
      <c r="C16" s="15">
        <v>408</v>
      </c>
      <c r="D16" s="15"/>
      <c r="E16" s="15">
        <v>408000</v>
      </c>
      <c r="F16" s="15"/>
      <c r="G16" s="16" t="s">
        <v>15</v>
      </c>
      <c r="H16" s="16"/>
      <c r="I16" s="185" t="s">
        <v>465</v>
      </c>
      <c r="J16" s="5"/>
      <c r="K16" s="28">
        <f>'[4]WP 4.5- Taxes Other'!O16</f>
        <v>-33097.75732080279</v>
      </c>
      <c r="L16" s="26"/>
      <c r="M16" s="18">
        <f>+K16/$K$21</f>
        <v>-1.3283946480975093E-2</v>
      </c>
      <c r="O16" s="28">
        <f>+M16*'WP IS ADJ 5.3'!$K$29</f>
        <v>-573.48460868535233</v>
      </c>
    </row>
    <row r="17" spans="1:15" x14ac:dyDescent="0.25">
      <c r="A17" s="15">
        <f t="shared" ref="A17:A21" si="0">+A16+1</f>
        <v>2</v>
      </c>
      <c r="B17" s="15"/>
      <c r="C17" s="15">
        <v>408</v>
      </c>
      <c r="D17" s="15"/>
      <c r="E17" s="15">
        <v>408141</v>
      </c>
      <c r="F17" s="15"/>
      <c r="G17" s="16" t="s">
        <v>16</v>
      </c>
      <c r="H17" s="16"/>
      <c r="I17" s="16"/>
      <c r="J17" s="5"/>
      <c r="K17" s="26">
        <f>'[4]WP 4.5- Taxes Other'!O17</f>
        <v>2227920.3609285671</v>
      </c>
      <c r="L17" s="26"/>
      <c r="M17" s="18">
        <f>+K17/$K$21</f>
        <v>0.89418671336526534</v>
      </c>
      <c r="O17" s="26">
        <f>+M17*'WP IS ADJ 5.3'!$K$29</f>
        <v>38603.160449369621</v>
      </c>
    </row>
    <row r="18" spans="1:15" x14ac:dyDescent="0.25">
      <c r="A18" s="15">
        <f t="shared" si="0"/>
        <v>3</v>
      </c>
      <c r="B18" s="15"/>
      <c r="C18" s="15">
        <v>408</v>
      </c>
      <c r="D18" s="15"/>
      <c r="E18" s="15">
        <v>408144</v>
      </c>
      <c r="F18" s="15"/>
      <c r="G18" s="20" t="s">
        <v>17</v>
      </c>
      <c r="H18" s="20"/>
      <c r="I18" s="20"/>
      <c r="J18" s="5"/>
      <c r="K18" s="26">
        <f>'[4]WP 4.5- Taxes Other'!O18</f>
        <v>194316.16284695291</v>
      </c>
      <c r="L18" s="26"/>
      <c r="M18" s="18">
        <f>+K18/$K$21</f>
        <v>7.7989740592634013E-2</v>
      </c>
      <c r="O18" s="26">
        <f>+M18*'WP IS ADJ 5.3'!$K$29</f>
        <v>3366.9147891625503</v>
      </c>
    </row>
    <row r="19" spans="1:15" x14ac:dyDescent="0.25">
      <c r="A19" s="15">
        <f t="shared" si="0"/>
        <v>4</v>
      </c>
      <c r="B19" s="15"/>
      <c r="C19" s="15">
        <v>408</v>
      </c>
      <c r="D19" s="15"/>
      <c r="E19" s="15">
        <v>408511</v>
      </c>
      <c r="F19" s="15"/>
      <c r="G19" s="16" t="s">
        <v>18</v>
      </c>
      <c r="H19" s="16"/>
      <c r="I19" s="16"/>
      <c r="J19" s="5"/>
      <c r="K19" s="26">
        <f>'[4]WP 4.5- Taxes Other'!O19</f>
        <v>17094.99365908749</v>
      </c>
      <c r="L19" s="26"/>
      <c r="M19" s="18">
        <f>+K19/$K$21</f>
        <v>6.8611591612944582E-3</v>
      </c>
      <c r="O19" s="26">
        <f>+M19*'WP IS ADJ 5.3'!$K$29</f>
        <v>296.20483509009478</v>
      </c>
    </row>
    <row r="20" spans="1:15" x14ac:dyDescent="0.25">
      <c r="A20" s="15">
        <f t="shared" si="0"/>
        <v>5</v>
      </c>
      <c r="B20" s="15"/>
      <c r="C20" s="15">
        <v>408</v>
      </c>
      <c r="D20" s="15"/>
      <c r="E20" s="15">
        <v>408512</v>
      </c>
      <c r="F20" s="15"/>
      <c r="G20" s="20" t="s">
        <v>19</v>
      </c>
      <c r="H20" s="20"/>
      <c r="I20" s="20"/>
      <c r="J20" s="5"/>
      <c r="K20" s="26">
        <f>'[4]WP 4.5- Taxes Other'!O20</f>
        <v>85326.814012604314</v>
      </c>
      <c r="L20" s="26"/>
      <c r="M20" s="18">
        <f>+K20/$K$21</f>
        <v>3.4246333361781345E-2</v>
      </c>
      <c r="O20" s="26">
        <f>+M20*'WP IS ADJ 5.3'!$K$29</f>
        <v>1478.4571072321626</v>
      </c>
    </row>
    <row r="21" spans="1:15" x14ac:dyDescent="0.25">
      <c r="A21" s="15">
        <f t="shared" si="0"/>
        <v>6</v>
      </c>
      <c r="B21" s="15"/>
      <c r="C21" s="15"/>
      <c r="D21" s="15"/>
      <c r="E21" s="15"/>
      <c r="F21" s="15"/>
      <c r="G21" s="21" t="s">
        <v>47</v>
      </c>
      <c r="H21" s="21"/>
      <c r="I21" s="21"/>
      <c r="J21" s="5"/>
      <c r="K21" s="33">
        <f>SUM(K16:K20)</f>
        <v>2491560.5741264089</v>
      </c>
      <c r="L21" s="32"/>
      <c r="M21" s="34">
        <f>SUM(M16:M20)</f>
        <v>1</v>
      </c>
      <c r="O21" s="33">
        <f>SUM(O16:O20)</f>
        <v>43171.252572169076</v>
      </c>
    </row>
    <row r="22" spans="1:15" x14ac:dyDescent="0.25">
      <c r="A22" s="15"/>
      <c r="B22" s="15"/>
      <c r="C22" s="15"/>
      <c r="D22" s="15"/>
      <c r="E22" s="15"/>
      <c r="F22" s="15"/>
      <c r="G22" s="22"/>
      <c r="H22" s="22"/>
      <c r="I22" s="22"/>
      <c r="J22" s="5"/>
      <c r="K22" s="19"/>
      <c r="L22" s="19"/>
      <c r="M22" s="19"/>
    </row>
    <row r="23" spans="1:15" x14ac:dyDescent="0.25">
      <c r="A23" s="15"/>
      <c r="B23" s="15"/>
      <c r="C23" s="15"/>
      <c r="D23" s="15"/>
      <c r="E23" s="15"/>
      <c r="F23" s="15"/>
      <c r="G23" s="23"/>
      <c r="H23" s="23"/>
      <c r="I23" s="23"/>
      <c r="J23" s="5"/>
      <c r="K23" s="24"/>
      <c r="L23" s="24"/>
      <c r="M23" s="88"/>
    </row>
    <row r="24" spans="1:15" x14ac:dyDescent="0.25">
      <c r="A24" s="114" t="s">
        <v>418</v>
      </c>
      <c r="B24" s="115"/>
      <c r="K24" s="27"/>
      <c r="M24" s="88"/>
    </row>
    <row r="25" spans="1:15" x14ac:dyDescent="0.25">
      <c r="A25" s="116" t="s">
        <v>423</v>
      </c>
      <c r="B25" s="115"/>
      <c r="M25" s="88"/>
    </row>
    <row r="26" spans="1:15" x14ac:dyDescent="0.25">
      <c r="A26" s="117"/>
      <c r="B26" s="117"/>
      <c r="M26" s="88"/>
    </row>
    <row r="27" spans="1:15" x14ac:dyDescent="0.25">
      <c r="A27" s="23" t="s">
        <v>419</v>
      </c>
      <c r="B27" s="115" t="s">
        <v>420</v>
      </c>
      <c r="M27" s="88"/>
    </row>
    <row r="28" spans="1:15" x14ac:dyDescent="0.25">
      <c r="A28" s="23"/>
      <c r="B28" s="117"/>
      <c r="M28" s="88"/>
    </row>
    <row r="29" spans="1:15" x14ac:dyDescent="0.25">
      <c r="A29" s="118" t="s">
        <v>421</v>
      </c>
      <c r="B29" s="119" t="s">
        <v>424</v>
      </c>
    </row>
  </sheetData>
  <pageMargins left="0.7" right="0.7" top="0.75" bottom="0.75" header="0.3" footer="0.3"/>
  <pageSetup scale="76" fitToHeight="0" orientation="landscape" r:id="rId1"/>
  <headerFooter>
    <oddFooter>Page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P33"/>
  <sheetViews>
    <sheetView topLeftCell="A13" zoomScale="110" zoomScaleNormal="110" workbookViewId="0">
      <selection activeCell="B30" sqref="B30"/>
    </sheetView>
  </sheetViews>
  <sheetFormatPr defaultRowHeight="15" x14ac:dyDescent="0.25"/>
  <cols>
    <col min="1" max="1" width="21.42578125" style="35" bestFit="1" customWidth="1"/>
    <col min="2" max="2" width="2.7109375" style="35" customWidth="1"/>
    <col min="3" max="3" width="15.28515625" style="35" bestFit="1" customWidth="1"/>
    <col min="4" max="4" width="2.7109375" style="35" customWidth="1"/>
    <col min="5" max="5" width="14.28515625" style="35" bestFit="1" customWidth="1"/>
    <col min="6" max="6" width="2.7109375" style="35" customWidth="1"/>
    <col min="7" max="7" width="14.28515625" style="35" bestFit="1" customWidth="1"/>
    <col min="8" max="8" width="2.7109375" style="35" customWidth="1"/>
    <col min="9" max="9" width="12.5703125" style="35" bestFit="1" customWidth="1"/>
    <col min="10" max="10" width="2.7109375" style="35" customWidth="1"/>
    <col min="11" max="11" width="15.28515625" style="35" bestFit="1" customWidth="1"/>
    <col min="12" max="12" width="2.7109375" style="35" customWidth="1"/>
    <col min="13" max="13" width="51.42578125" style="35" customWidth="1"/>
    <col min="14" max="14" width="15" style="35" bestFit="1" customWidth="1"/>
    <col min="15" max="15" width="9.140625" style="35"/>
    <col min="16" max="16" width="15.28515625" style="35" bestFit="1" customWidth="1"/>
    <col min="17" max="17" width="9.140625" style="35"/>
    <col min="18" max="18" width="14.28515625" style="35" bestFit="1" customWidth="1"/>
    <col min="19" max="16384" width="9.140625" style="35"/>
  </cols>
  <sheetData>
    <row r="4" spans="1:16" x14ac:dyDescent="0.25">
      <c r="A4" s="155" t="s">
        <v>0</v>
      </c>
    </row>
    <row r="5" spans="1:16" x14ac:dyDescent="0.25">
      <c r="A5" s="155" t="s">
        <v>34</v>
      </c>
      <c r="M5" s="55"/>
    </row>
    <row r="6" spans="1:16" x14ac:dyDescent="0.25">
      <c r="A6" s="155" t="s">
        <v>425</v>
      </c>
    </row>
    <row r="7" spans="1:16" x14ac:dyDescent="0.25">
      <c r="A7" s="155" t="s">
        <v>440</v>
      </c>
    </row>
    <row r="9" spans="1:16" s="163" customFormat="1" x14ac:dyDescent="0.25">
      <c r="A9" s="186" t="s">
        <v>32</v>
      </c>
      <c r="B9" s="186"/>
      <c r="C9" s="186"/>
      <c r="D9" s="186"/>
      <c r="E9" s="186"/>
      <c r="F9" s="186"/>
      <c r="G9" s="186"/>
      <c r="H9" s="186"/>
      <c r="I9" s="186"/>
      <c r="J9" s="186"/>
      <c r="K9" s="186"/>
      <c r="L9" s="186"/>
      <c r="M9" s="186"/>
    </row>
    <row r="10" spans="1:16" x14ac:dyDescent="0.25">
      <c r="A10" s="36"/>
      <c r="B10" s="36"/>
      <c r="C10" s="37" t="s">
        <v>28</v>
      </c>
      <c r="D10" s="37"/>
      <c r="E10" s="37" t="s">
        <v>29</v>
      </c>
      <c r="F10" s="37"/>
      <c r="G10" s="37" t="s">
        <v>30</v>
      </c>
      <c r="H10" s="37"/>
      <c r="I10" s="37" t="s">
        <v>31</v>
      </c>
      <c r="J10" s="37"/>
      <c r="K10" s="37" t="s">
        <v>26</v>
      </c>
      <c r="L10" s="37"/>
      <c r="M10" s="113" t="s">
        <v>42</v>
      </c>
    </row>
    <row r="11" spans="1:16" x14ac:dyDescent="0.25">
      <c r="A11" s="38" t="s">
        <v>27</v>
      </c>
      <c r="B11" s="39"/>
      <c r="C11" s="43">
        <v>44634825.820000015</v>
      </c>
      <c r="D11" s="43"/>
      <c r="E11" s="43">
        <f>'[5]Central FT'!$J$61</f>
        <v>3176470.6999999997</v>
      </c>
      <c r="F11" s="43"/>
      <c r="G11" s="43">
        <f>'[5]ELABS FT'!$H$51</f>
        <v>4703649.8600000031</v>
      </c>
      <c r="H11" s="43"/>
      <c r="I11" s="43">
        <f>'[5]LABS FT'!$I$59</f>
        <v>561561.5199999999</v>
      </c>
      <c r="J11" s="44"/>
      <c r="K11" s="43">
        <f>SUM(C11:I11)</f>
        <v>53076507.900000028</v>
      </c>
      <c r="L11" s="43"/>
      <c r="M11" s="36" t="s">
        <v>429</v>
      </c>
    </row>
    <row r="12" spans="1:16" x14ac:dyDescent="0.25">
      <c r="A12" s="35" t="s">
        <v>37</v>
      </c>
      <c r="C12" s="48"/>
      <c r="D12" s="48"/>
      <c r="E12" s="57"/>
      <c r="F12" s="57"/>
      <c r="G12" s="65">
        <f>'[6]APUC '!$H$23</f>
        <v>0.79612867712687529</v>
      </c>
      <c r="H12" s="66"/>
      <c r="I12" s="66">
        <f>'[6]APUC '!$H$23</f>
        <v>0.79612867712687529</v>
      </c>
      <c r="J12" s="48"/>
      <c r="K12" s="45"/>
      <c r="L12" s="45"/>
    </row>
    <row r="13" spans="1:16" x14ac:dyDescent="0.25">
      <c r="A13" s="35" t="s">
        <v>38</v>
      </c>
      <c r="C13" s="59">
        <v>1</v>
      </c>
      <c r="D13" s="47"/>
      <c r="E13" s="71">
        <f>'[7]East Region'!$H$16</f>
        <v>0.83717933583432536</v>
      </c>
      <c r="F13" s="69"/>
      <c r="G13" s="67">
        <f>[7]Libcorp!$D$17</f>
        <v>0.41568713176525235</v>
      </c>
      <c r="H13" s="68"/>
      <c r="I13" s="67">
        <f>[7]Libcorp!$D$17</f>
        <v>0.41568713176525235</v>
      </c>
      <c r="J13" s="49"/>
      <c r="K13" s="46"/>
      <c r="L13" s="47"/>
    </row>
    <row r="14" spans="1:16" x14ac:dyDescent="0.25">
      <c r="A14" s="36"/>
      <c r="C14" s="50">
        <f>+C11*C13</f>
        <v>44634825.820000015</v>
      </c>
      <c r="D14" s="51"/>
      <c r="E14" s="50">
        <f>+E11*E13</f>
        <v>2659275.6309231943</v>
      </c>
      <c r="F14" s="51"/>
      <c r="G14" s="50">
        <f>(+G11*G12)*G13</f>
        <v>1556627.9839587701</v>
      </c>
      <c r="H14" s="51"/>
      <c r="I14" s="50">
        <f>+I11*I12*I13</f>
        <v>185843.42005984727</v>
      </c>
      <c r="J14" s="50"/>
      <c r="K14" s="52">
        <f>SUM(C14:J14)</f>
        <v>49036572.85494183</v>
      </c>
      <c r="L14" s="52"/>
      <c r="M14" s="36" t="s">
        <v>35</v>
      </c>
    </row>
    <row r="15" spans="1:16" x14ac:dyDescent="0.25">
      <c r="C15" s="45"/>
      <c r="D15" s="45"/>
      <c r="E15" s="45"/>
      <c r="F15" s="45"/>
      <c r="G15" s="45"/>
      <c r="H15" s="45"/>
      <c r="I15" s="45"/>
      <c r="J15" s="45"/>
      <c r="K15" s="57">
        <f>[8]nVision!$F$28</f>
        <v>0.31496459101240276</v>
      </c>
      <c r="L15" s="57"/>
      <c r="M15" s="36" t="s">
        <v>33</v>
      </c>
      <c r="P15" s="41"/>
    </row>
    <row r="16" spans="1:16" x14ac:dyDescent="0.25">
      <c r="C16" s="45"/>
      <c r="D16" s="45"/>
      <c r="E16" s="45"/>
      <c r="F16" s="45"/>
      <c r="G16" s="45"/>
      <c r="H16" s="45"/>
      <c r="I16" s="45"/>
      <c r="J16" s="45"/>
      <c r="K16" s="45"/>
      <c r="L16" s="45"/>
      <c r="P16" s="40"/>
    </row>
    <row r="17" spans="3:16" x14ac:dyDescent="0.25">
      <c r="C17" s="45"/>
      <c r="D17" s="45"/>
      <c r="E17" s="45"/>
      <c r="F17" s="45"/>
      <c r="G17" s="45"/>
      <c r="H17" s="45"/>
      <c r="I17" s="45"/>
      <c r="J17" s="45"/>
      <c r="K17" s="53">
        <f>+K14-(K14*K15)</f>
        <v>33591788.741035186</v>
      </c>
      <c r="L17" s="53"/>
      <c r="M17" s="36" t="s">
        <v>435</v>
      </c>
      <c r="P17" s="42"/>
    </row>
    <row r="18" spans="3:16" x14ac:dyDescent="0.25">
      <c r="C18" s="45"/>
      <c r="D18" s="45"/>
      <c r="E18" s="45"/>
      <c r="F18" s="45"/>
      <c r="G18" s="45"/>
      <c r="H18" s="45"/>
      <c r="I18" s="45"/>
      <c r="J18" s="45"/>
      <c r="K18" s="58">
        <f>+'WP IS ADJ 5'!M318</f>
        <v>0.85760581641652467</v>
      </c>
      <c r="L18" s="58"/>
      <c r="M18" s="36" t="s">
        <v>36</v>
      </c>
    </row>
    <row r="19" spans="3:16" ht="15.75" thickBot="1" x14ac:dyDescent="0.3">
      <c r="C19" s="45"/>
      <c r="D19" s="45"/>
      <c r="E19" s="45"/>
      <c r="F19" s="45"/>
      <c r="G19" s="45"/>
      <c r="H19" s="45"/>
      <c r="I19" s="45"/>
      <c r="J19" s="45"/>
      <c r="K19" s="75">
        <f>+K17*K18</f>
        <v>28808513.408146903</v>
      </c>
      <c r="L19" s="72"/>
      <c r="M19" s="74" t="s">
        <v>436</v>
      </c>
      <c r="N19" s="148"/>
    </row>
    <row r="20" spans="3:16" ht="15.75" thickTop="1" x14ac:dyDescent="0.25">
      <c r="C20" s="45"/>
      <c r="D20" s="45"/>
      <c r="E20" s="45"/>
      <c r="F20" s="45"/>
      <c r="G20" s="45"/>
      <c r="H20" s="45"/>
      <c r="I20" s="45"/>
      <c r="J20" s="45"/>
      <c r="K20" s="72"/>
      <c r="L20" s="72"/>
      <c r="M20" s="36"/>
    </row>
    <row r="21" spans="3:16" x14ac:dyDescent="0.25">
      <c r="C21" s="45"/>
      <c r="D21" s="45"/>
      <c r="E21" s="45"/>
      <c r="F21" s="45"/>
      <c r="G21" s="45"/>
      <c r="H21" s="45"/>
      <c r="I21" s="45"/>
      <c r="J21" s="45"/>
      <c r="K21" s="72">
        <f>+'WP IS ADJ 5'!O318</f>
        <v>28244183.309164301</v>
      </c>
      <c r="L21" s="72"/>
      <c r="M21" s="74" t="s">
        <v>434</v>
      </c>
    </row>
    <row r="22" spans="3:16" ht="15.75" thickBot="1" x14ac:dyDescent="0.3">
      <c r="C22" s="45"/>
      <c r="D22" s="45"/>
      <c r="E22" s="45"/>
      <c r="F22" s="45"/>
      <c r="G22" s="45"/>
      <c r="H22" s="45"/>
      <c r="I22" s="146" t="s">
        <v>473</v>
      </c>
      <c r="J22" s="45"/>
      <c r="K22" s="75">
        <f>+K19-K21</f>
        <v>564330.09898260236</v>
      </c>
      <c r="L22" s="72"/>
      <c r="M22" s="36" t="s">
        <v>433</v>
      </c>
    </row>
    <row r="23" spans="3:16" ht="15.75" thickTop="1" x14ac:dyDescent="0.25">
      <c r="C23" s="45"/>
      <c r="D23" s="45"/>
      <c r="E23" s="45"/>
      <c r="F23" s="45"/>
      <c r="G23" s="45"/>
      <c r="H23" s="45"/>
      <c r="I23" s="45"/>
      <c r="J23" s="45"/>
      <c r="K23" s="72"/>
      <c r="L23" s="72"/>
      <c r="M23" s="36"/>
    </row>
    <row r="24" spans="3:16" x14ac:dyDescent="0.25">
      <c r="C24" s="45"/>
      <c r="D24" s="45"/>
      <c r="E24" s="45"/>
      <c r="F24" s="45"/>
      <c r="G24" s="45"/>
      <c r="H24" s="45"/>
      <c r="I24" s="45"/>
      <c r="J24" s="45"/>
      <c r="K24" s="32">
        <f>+K22*'WP IS ADJ 5.4'!C15</f>
        <v>11398.471672329541</v>
      </c>
      <c r="L24" s="73"/>
      <c r="M24" s="74" t="s">
        <v>427</v>
      </c>
      <c r="O24" s="149"/>
    </row>
    <row r="25" spans="3:16" x14ac:dyDescent="0.25">
      <c r="C25" s="45"/>
      <c r="D25" s="45"/>
      <c r="E25" s="45"/>
      <c r="F25" s="45"/>
      <c r="G25" s="45"/>
      <c r="H25" s="45"/>
      <c r="I25" s="45"/>
      <c r="J25" s="45"/>
      <c r="K25" s="32">
        <f>+K22*'WP IS ADJ 5.4'!C16</f>
        <v>2752.7322726384559</v>
      </c>
      <c r="L25" s="73"/>
      <c r="M25" s="74" t="s">
        <v>428</v>
      </c>
    </row>
    <row r="26" spans="3:16" ht="15.75" thickBot="1" x14ac:dyDescent="0.3">
      <c r="C26" s="45"/>
      <c r="D26" s="45"/>
      <c r="E26" s="45"/>
      <c r="F26" s="45"/>
      <c r="G26" s="45"/>
      <c r="H26" s="45"/>
      <c r="I26" s="146" t="s">
        <v>474</v>
      </c>
      <c r="J26" s="45"/>
      <c r="K26" s="75">
        <f>SUM(K24:K25)</f>
        <v>14151.203944967996</v>
      </c>
      <c r="L26" s="32"/>
      <c r="M26" s="74" t="s">
        <v>437</v>
      </c>
    </row>
    <row r="27" spans="3:16" ht="15.75" thickTop="1" x14ac:dyDescent="0.25">
      <c r="C27" s="45"/>
      <c r="D27" s="45"/>
      <c r="E27" s="45"/>
      <c r="F27" s="45"/>
      <c r="G27" s="45"/>
      <c r="H27" s="45"/>
      <c r="I27" s="45"/>
      <c r="J27" s="45"/>
      <c r="K27" s="32"/>
      <c r="L27" s="32"/>
      <c r="M27" s="74"/>
    </row>
    <row r="28" spans="3:16" x14ac:dyDescent="0.25">
      <c r="C28" s="45"/>
      <c r="D28" s="45"/>
      <c r="E28" s="45"/>
      <c r="F28" s="45"/>
      <c r="G28" s="45"/>
      <c r="H28" s="45"/>
      <c r="I28" s="45"/>
      <c r="J28" s="180" t="s">
        <v>471</v>
      </c>
      <c r="K28" s="57">
        <v>7.6499999999999999E-2</v>
      </c>
      <c r="L28" s="57"/>
      <c r="M28" s="35" t="s">
        <v>49</v>
      </c>
    </row>
    <row r="29" spans="3:16" ht="15.75" thickBot="1" x14ac:dyDescent="0.3">
      <c r="C29" s="45"/>
      <c r="D29" s="45"/>
      <c r="E29" s="45"/>
      <c r="F29" s="45"/>
      <c r="G29" s="45"/>
      <c r="H29" s="45"/>
      <c r="I29" s="146" t="s">
        <v>475</v>
      </c>
      <c r="J29" s="45"/>
      <c r="K29" s="54">
        <f>+K22*K28</f>
        <v>43171.252572169076</v>
      </c>
      <c r="L29" s="51"/>
      <c r="M29" s="36" t="s">
        <v>438</v>
      </c>
    </row>
    <row r="30" spans="3:16" ht="15.75" thickTop="1" x14ac:dyDescent="0.25">
      <c r="C30" s="45"/>
      <c r="D30" s="45"/>
      <c r="E30" s="45"/>
      <c r="F30" s="45"/>
      <c r="G30" s="45"/>
      <c r="H30" s="45"/>
      <c r="I30" s="45"/>
      <c r="J30" s="45"/>
      <c r="K30" s="45"/>
      <c r="L30" s="45"/>
    </row>
    <row r="31" spans="3:16" x14ac:dyDescent="0.25">
      <c r="K31" s="167"/>
    </row>
    <row r="33" spans="1:1" x14ac:dyDescent="0.25">
      <c r="A33" s="181" t="s">
        <v>472</v>
      </c>
    </row>
  </sheetData>
  <mergeCells count="1">
    <mergeCell ref="A9:M9"/>
  </mergeCells>
  <pageMargins left="0.7" right="0.7" top="0.75" bottom="0.75" header="0.3" footer="0.3"/>
  <pageSetup scale="77" orientation="landscape" r:id="rId1"/>
  <headerFooter>
    <oddFooter>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workbookViewId="0">
      <selection activeCell="A22" sqref="A22:XFD23"/>
    </sheetView>
  </sheetViews>
  <sheetFormatPr defaultRowHeight="15" x14ac:dyDescent="0.25"/>
  <cols>
    <col min="1" max="1" width="19.140625" style="76" bestFit="1" customWidth="1"/>
    <col min="2" max="2" width="15.28515625" style="76" bestFit="1" customWidth="1"/>
    <col min="3" max="13" width="14.28515625" style="76" bestFit="1" customWidth="1"/>
    <col min="14" max="14" width="15.28515625" style="76" bestFit="1" customWidth="1"/>
    <col min="15" max="15" width="14.28515625" style="76" bestFit="1" customWidth="1"/>
    <col min="16" max="17" width="12.5703125" style="76" bestFit="1" customWidth="1"/>
    <col min="18" max="16384" width="9.140625" style="76"/>
  </cols>
  <sheetData>
    <row r="1" spans="1:17" x14ac:dyDescent="0.25">
      <c r="G1" s="56"/>
    </row>
    <row r="2" spans="1:17" x14ac:dyDescent="0.25">
      <c r="G2" s="56"/>
    </row>
    <row r="3" spans="1:17" x14ac:dyDescent="0.25">
      <c r="G3" s="55"/>
    </row>
    <row r="4" spans="1:17" x14ac:dyDescent="0.25">
      <c r="A4" s="155" t="s">
        <v>0</v>
      </c>
      <c r="G4" s="55"/>
    </row>
    <row r="5" spans="1:17" x14ac:dyDescent="0.25">
      <c r="A5" s="155" t="s">
        <v>34</v>
      </c>
      <c r="G5" s="55"/>
      <c r="N5" s="55"/>
    </row>
    <row r="6" spans="1:17" x14ac:dyDescent="0.25">
      <c r="A6" s="155" t="s">
        <v>425</v>
      </c>
      <c r="N6" s="55"/>
    </row>
    <row r="7" spans="1:17" x14ac:dyDescent="0.25">
      <c r="A7" s="155" t="s">
        <v>439</v>
      </c>
    </row>
    <row r="8" spans="1:17" x14ac:dyDescent="0.25">
      <c r="B8" s="127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9"/>
    </row>
    <row r="9" spans="1:17" x14ac:dyDescent="0.25">
      <c r="A9" s="165" t="s">
        <v>50</v>
      </c>
      <c r="B9" s="166" t="s">
        <v>449</v>
      </c>
      <c r="C9" s="166" t="s">
        <v>450</v>
      </c>
      <c r="D9" s="166" t="s">
        <v>451</v>
      </c>
      <c r="E9" s="166" t="s">
        <v>452</v>
      </c>
      <c r="F9" s="166" t="s">
        <v>453</v>
      </c>
      <c r="G9" s="166" t="s">
        <v>454</v>
      </c>
      <c r="H9" s="166" t="s">
        <v>455</v>
      </c>
      <c r="I9" s="166" t="s">
        <v>456</v>
      </c>
      <c r="J9" s="166" t="s">
        <v>457</v>
      </c>
      <c r="K9" s="166" t="s">
        <v>458</v>
      </c>
      <c r="L9" s="166" t="s">
        <v>459</v>
      </c>
      <c r="M9" s="166" t="s">
        <v>460</v>
      </c>
      <c r="N9" s="166" t="s">
        <v>461</v>
      </c>
      <c r="O9" s="130"/>
    </row>
    <row r="10" spans="1:17" x14ac:dyDescent="0.25">
      <c r="A10" s="137" t="s">
        <v>51</v>
      </c>
      <c r="B10" s="138">
        <v>5383701.410000002</v>
      </c>
      <c r="C10" s="138">
        <v>5386667.5000000019</v>
      </c>
      <c r="D10" s="138">
        <v>7503996.3300000001</v>
      </c>
      <c r="E10" s="138">
        <v>5851384.0700000022</v>
      </c>
      <c r="F10" s="138">
        <v>5693325.4100000011</v>
      </c>
      <c r="G10" s="138">
        <v>5691169.8200000003</v>
      </c>
      <c r="H10" s="138">
        <v>5528382.0900000017</v>
      </c>
      <c r="I10" s="138">
        <v>5536600.9800000014</v>
      </c>
      <c r="J10" s="138">
        <v>7654687.2200000007</v>
      </c>
      <c r="K10" s="138">
        <v>5547755.4299999997</v>
      </c>
      <c r="L10" s="138">
        <v>5542666.6800000025</v>
      </c>
      <c r="M10" s="138">
        <v>5726537.1200000048</v>
      </c>
      <c r="N10" s="138">
        <f>SUM(B10:M10)</f>
        <v>71046874.060000017</v>
      </c>
      <c r="O10" s="130"/>
    </row>
    <row r="11" spans="1:17" x14ac:dyDescent="0.25">
      <c r="A11" s="137" t="s">
        <v>52</v>
      </c>
      <c r="B11" s="139">
        <v>321319.16000000003</v>
      </c>
      <c r="C11" s="139">
        <v>301423.16000000003</v>
      </c>
      <c r="D11" s="139">
        <v>302825.16000000003</v>
      </c>
      <c r="E11" s="139">
        <v>353618.16000000003</v>
      </c>
      <c r="F11" s="139">
        <v>308438.16000000009</v>
      </c>
      <c r="G11" s="139">
        <v>300709.16000000003</v>
      </c>
      <c r="H11" s="139">
        <v>293185.16000000003</v>
      </c>
      <c r="I11" s="139">
        <v>288837.16000000003</v>
      </c>
      <c r="J11" s="139">
        <v>297491.16000000009</v>
      </c>
      <c r="K11" s="139">
        <v>352899.16000000003</v>
      </c>
      <c r="L11" s="139">
        <v>295209.16000000003</v>
      </c>
      <c r="M11" s="139">
        <v>311953.16000000003</v>
      </c>
      <c r="N11" s="139">
        <f>SUM(B11:M11)</f>
        <v>3727907.9200000013</v>
      </c>
      <c r="O11" s="130"/>
    </row>
    <row r="12" spans="1:17" x14ac:dyDescent="0.25">
      <c r="A12" s="137" t="s">
        <v>53</v>
      </c>
      <c r="B12" s="139">
        <v>58708.43</v>
      </c>
      <c r="C12" s="139">
        <v>58708.43</v>
      </c>
      <c r="D12" s="139">
        <v>78104.430000000008</v>
      </c>
      <c r="E12" s="139">
        <v>58708.43</v>
      </c>
      <c r="F12" s="139">
        <v>58708.43</v>
      </c>
      <c r="G12" s="139">
        <v>58708.43</v>
      </c>
      <c r="H12" s="139">
        <v>58708.43</v>
      </c>
      <c r="I12" s="139">
        <v>58708.43</v>
      </c>
      <c r="J12" s="139">
        <v>78104.430000000008</v>
      </c>
      <c r="K12" s="139">
        <v>58708.43</v>
      </c>
      <c r="L12" s="139">
        <v>59035.43</v>
      </c>
      <c r="M12" s="139">
        <v>59035.43</v>
      </c>
      <c r="N12" s="139">
        <f>SUM(B12:M12)</f>
        <v>743947.16000000015</v>
      </c>
      <c r="O12" s="131"/>
    </row>
    <row r="13" spans="1:17" ht="15.75" thickBot="1" x14ac:dyDescent="0.3">
      <c r="A13" s="137"/>
      <c r="B13" s="140">
        <f>SUM(B10:B12)</f>
        <v>5763729.0000000019</v>
      </c>
      <c r="C13" s="140">
        <f t="shared" ref="C13:N13" si="0">SUM(C10:C12)</f>
        <v>5746799.0900000017</v>
      </c>
      <c r="D13" s="140">
        <f t="shared" si="0"/>
        <v>7884925.9199999999</v>
      </c>
      <c r="E13" s="140">
        <f t="shared" si="0"/>
        <v>6263710.660000002</v>
      </c>
      <c r="F13" s="140">
        <f t="shared" si="0"/>
        <v>6060472.0000000009</v>
      </c>
      <c r="G13" s="140">
        <f t="shared" si="0"/>
        <v>6050587.4100000001</v>
      </c>
      <c r="H13" s="140">
        <f t="shared" si="0"/>
        <v>5880275.6800000016</v>
      </c>
      <c r="I13" s="140">
        <f t="shared" si="0"/>
        <v>5884146.5700000012</v>
      </c>
      <c r="J13" s="140">
        <f t="shared" si="0"/>
        <v>8030282.8100000005</v>
      </c>
      <c r="K13" s="140">
        <f t="shared" si="0"/>
        <v>5959363.0199999996</v>
      </c>
      <c r="L13" s="140">
        <f t="shared" si="0"/>
        <v>5896911.2700000023</v>
      </c>
      <c r="M13" s="140">
        <f t="shared" si="0"/>
        <v>6097525.7100000046</v>
      </c>
      <c r="N13" s="140">
        <f t="shared" si="0"/>
        <v>75518729.140000015</v>
      </c>
    </row>
    <row r="14" spans="1:17" ht="15.75" thickTop="1" x14ac:dyDescent="0.25">
      <c r="A14" s="137"/>
      <c r="B14" s="137"/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78"/>
      <c r="P14" s="78"/>
      <c r="Q14" s="77"/>
    </row>
    <row r="15" spans="1:17" x14ac:dyDescent="0.25">
      <c r="A15" s="137" t="s">
        <v>54</v>
      </c>
      <c r="B15" s="139">
        <v>1525345</v>
      </c>
      <c r="C15" s="145">
        <f>+B15/N13</f>
        <v>2.0198234495872498E-2</v>
      </c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41"/>
    </row>
    <row r="16" spans="1:17" x14ac:dyDescent="0.25">
      <c r="A16" s="137" t="s">
        <v>55</v>
      </c>
      <c r="B16" s="139">
        <v>368371</v>
      </c>
      <c r="C16" s="145">
        <f>+B16/N13</f>
        <v>4.8778760473722656E-3</v>
      </c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41"/>
    </row>
    <row r="17" spans="1:14" ht="15.75" thickBot="1" x14ac:dyDescent="0.3">
      <c r="A17" s="137"/>
      <c r="B17" s="140">
        <f>SUM(B15:B16)</f>
        <v>1893716</v>
      </c>
      <c r="C17" s="142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42"/>
    </row>
    <row r="18" spans="1:14" ht="15.75" thickTop="1" x14ac:dyDescent="0.25">
      <c r="A18" s="137"/>
      <c r="B18" s="137"/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</row>
    <row r="19" spans="1:14" x14ac:dyDescent="0.25">
      <c r="A19" s="137" t="s">
        <v>462</v>
      </c>
      <c r="B19" s="143">
        <f>+B17/N13</f>
        <v>2.5076110543244764E-2</v>
      </c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44"/>
    </row>
    <row r="20" spans="1:14" x14ac:dyDescent="0.25">
      <c r="A20" s="137"/>
      <c r="B20" s="137"/>
      <c r="C20" s="137"/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137"/>
    </row>
    <row r="21" spans="1:14" x14ac:dyDescent="0.25">
      <c r="A21" s="137"/>
      <c r="B21" s="137"/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</row>
  </sheetData>
  <pageMargins left="0.7" right="0.7" top="0.75" bottom="0.75" header="0.3" footer="0.3"/>
  <pageSetup scale="60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WP IS ADJ 5</vt:lpstr>
      <vt:lpstr>WP IS ADJ 5.1</vt:lpstr>
      <vt:lpstr>WP IS ADJ 5.2</vt:lpstr>
      <vt:lpstr>WP IS ADJ 5.3</vt:lpstr>
      <vt:lpstr>WP IS ADJ 5.4</vt:lpstr>
      <vt:lpstr>'WP IS ADJ 5'!Print_Titles</vt:lpstr>
      <vt:lpstr>'WP IS ADJ 5.2'!Print_Titles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Taylor McDaniel</dc:creator>
  <cp:lastModifiedBy>Vicki Kramer</cp:lastModifiedBy>
  <cp:lastPrinted>2019-12-10T19:07:46Z</cp:lastPrinted>
  <dcterms:created xsi:type="dcterms:W3CDTF">2019-05-22T16:14:55Z</dcterms:created>
  <dcterms:modified xsi:type="dcterms:W3CDTF">2019-12-10T19:07:50Z</dcterms:modified>
</cp:coreProperties>
</file>