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xr:revisionPtr revIDLastSave="0" documentId="13_ncr:1_{CD6F7752-E449-48FE-B49D-4FE66812A1FF}" xr6:coauthVersionLast="47" xr6:coauthVersionMax="47" xr10:uidLastSave="{00000000-0000-0000-0000-000000000000}"/>
  <bookViews>
    <workbookView xWindow="-120" yWindow="-120" windowWidth="29040" windowHeight="15840" tabRatio="658" firstSheet="1" activeTab="1" xr2:uid="{00000000-000D-0000-FFFF-FFFF00000000}"/>
  </bookViews>
  <sheets>
    <sheet name="Monthly Cost Tracker AP1" sheetId="11" state="hidden" r:id="rId1"/>
    <sheet name="Monthly Cost Tracker AP4" sheetId="13" r:id="rId2"/>
    <sheet name="Monthly Cost Tracker AP5" sheetId="14" r:id="rId3"/>
    <sheet name="Monthly Cost Tracker AP6" sheetId="15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C13" i="5"/>
  <c r="C29" i="15" l="1"/>
  <c r="C29" i="13"/>
  <c r="C29" i="14" s="1"/>
  <c r="C26" i="15" l="1"/>
  <c r="C20" i="15"/>
  <c r="C4" i="15"/>
  <c r="C27" i="15" l="1"/>
  <c r="C30" i="15" s="1"/>
  <c r="C32" i="15" s="1"/>
  <c r="E57" i="6"/>
  <c r="D11" i="6" l="1"/>
  <c r="D12" i="6"/>
  <c r="D13" i="6"/>
  <c r="D14" i="6"/>
  <c r="D15" i="6"/>
  <c r="D17" i="6"/>
  <c r="D18" i="6"/>
  <c r="D19" i="6"/>
  <c r="F8" i="8"/>
  <c r="C4" i="14" l="1"/>
  <c r="C26" i="13"/>
  <c r="C26" i="14" l="1"/>
  <c r="C20" i="14"/>
  <c r="C21" i="6"/>
  <c r="E18" i="6"/>
  <c r="C20" i="13"/>
  <c r="C27" i="13" s="1"/>
  <c r="C30" i="13" s="1"/>
  <c r="C34" i="13" s="1"/>
  <c r="C30" i="11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C12" i="8"/>
  <c r="C27" i="11"/>
  <c r="C28" i="11"/>
  <c r="C31" i="11" s="1"/>
  <c r="C33" i="11" s="1"/>
  <c r="C21" i="11"/>
  <c r="A4" i="10"/>
  <c r="A4" i="9"/>
  <c r="A5" i="8"/>
  <c r="A4" i="7"/>
  <c r="A5" i="6"/>
  <c r="C35" i="11" l="1"/>
  <c r="C37" i="11" s="1"/>
  <c r="E17" i="6"/>
  <c r="E15" i="6"/>
  <c r="E14" i="6"/>
  <c r="E13" i="6"/>
  <c r="E12" i="6"/>
  <c r="E11" i="6"/>
  <c r="E19" i="6"/>
  <c r="C27" i="14"/>
  <c r="C30" i="14" s="1"/>
  <c r="G16" i="8"/>
  <c r="G15" i="8"/>
  <c r="G14" i="8"/>
  <c r="G11" i="8"/>
  <c r="F18" i="8"/>
  <c r="D18" i="8"/>
  <c r="G9" i="8"/>
  <c r="G10" i="8"/>
  <c r="G12" i="8"/>
  <c r="C18" i="8"/>
  <c r="G8" i="8"/>
  <c r="C10" i="6"/>
  <c r="E21" i="6" l="1"/>
  <c r="C32" i="14"/>
  <c r="G18" i="8"/>
</calcChain>
</file>

<file path=xl/sharedStrings.xml><?xml version="1.0" encoding="utf-8"?>
<sst xmlns="http://schemas.openxmlformats.org/spreadsheetml/2006/main" count="212" uniqueCount="87">
  <si>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</si>
  <si>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</si>
  <si>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</si>
  <si>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</si>
  <si>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</si>
  <si>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</si>
  <si>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</si>
  <si>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</si>
  <si>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</si>
  <si>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</si>
  <si>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</si>
  <si>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</si>
  <si>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</si>
  <si>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</si>
  <si>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</si>
  <si>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</si>
  <si>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</si>
  <si>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</si>
  <si>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</si>
  <si>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</si>
  <si>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</si>
  <si>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</si>
  <si>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</si>
  <si>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</si>
  <si>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</si>
  <si>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</si>
  <si>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</si>
  <si>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</si>
  <si>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</si>
  <si>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</si>
  <si>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</si>
  <si>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</si>
  <si>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</si>
  <si>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</si>
  <si>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</si>
  <si>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</si>
  <si>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</si>
  <si>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</si>
  <si>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</si>
  <si>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</si>
  <si>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</si>
  <si>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</si>
  <si>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</si>
  <si>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</si>
  <si>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</si>
  <si>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</si>
  <si>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</si>
  <si>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</si>
  <si>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</si>
  <si>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</si>
  <si>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</si>
  <si>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</si>
  <si>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</si>
  <si>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</si>
  <si>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</si>
  <si>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</si>
  <si>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</si>
  <si>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</si>
  <si>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</si>
  <si>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</si>
  <si>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</si>
  <si>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</si>
  <si>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</si>
  <si>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</si>
  <si>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</si>
  <si>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</si>
  <si>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</si>
  <si>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</si>
  <si>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</si>
  <si>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</si>
  <si>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RESRAM Rebasing excerpt from File No. ER-2022-0337 Unanimous Stipulation and Agreement</t>
  </si>
  <si>
    <t>Billed kWh used to set rates in ER-2022-0337 rate case</t>
  </si>
  <si>
    <t>Accumulation Period 6</t>
  </si>
  <si>
    <t>Aug 2023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</si>
  <si>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</si>
  <si>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</si>
  <si>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</si>
  <si>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</si>
  <si>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</si>
  <si>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</si>
  <si>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</si>
  <si>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</si>
  <si>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</si>
  <si>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557/5090BM - Biomass REC Costs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</si>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</sst>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5" fillId="0" borderId="0" xfId="0" applyNumberFormat="1" applyFont="1"/>
    <xf numFmtId="0" fontId="14" fillId="0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Fill="1" applyAlignment="1">
      <alignment horizontal="center"/>
    </xf>
    <xf numFmtId="44" fontId="0" fillId="0" borderId="0" xfId="0" applyNumberFormat="1" applyFill="1"/>
    <xf numFmtId="169" fontId="14" fillId="0" borderId="0" xfId="5" applyNumberFormat="1" applyFont="1" applyFill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 applyAlignment="1"/>
    <xf numFmtId="167" fontId="8" fillId="0" borderId="0" xfId="1" applyNumberFormat="1" applyFont="1" applyFill="1" applyBorder="1" applyAlignment="1"/>
    <xf numFmtId="170" fontId="14" fillId="0" borderId="0" xfId="0" applyNumberFormat="1" applyFont="1" applyFill="1"/>
  </cellXfs>
  <cellStyles count="7">
    <cellStyle name="Comma" xfId="5" builtinId="3"/>
    <cellStyle name="Comma 3" xfId="4" xr:uid="{00000000-0005-0000-0000-000001000000}"/>
    <cellStyle name="Currency" xfId="1" builtinId="4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100747</xdr:colOff>
      <xdr:row>57</xdr:row>
      <xdr:rowOff>184151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104633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26</v>
      </c>
      <c r="C4" s="2">
        <v>44227</v>
      </c>
    </row>
    <row r="5" spans="1:14" s="28" customFormat="1" x14ac:dyDescent="0.2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5" t="s">
        <v>54</v>
      </c>
      <c r="B6" s="6"/>
      <c r="C6" s="51">
        <v>0</v>
      </c>
    </row>
    <row r="7" spans="1:14" x14ac:dyDescent="0.25">
      <c r="A7" s="5" t="s">
        <v>55</v>
      </c>
      <c r="B7" s="6"/>
      <c r="C7" s="51">
        <v>0</v>
      </c>
    </row>
    <row r="8" spans="1:14" x14ac:dyDescent="0.25">
      <c r="A8" s="5" t="s">
        <v>56</v>
      </c>
      <c r="B8" s="6"/>
      <c r="C8" s="51">
        <v>0</v>
      </c>
    </row>
    <row r="9" spans="1:14" x14ac:dyDescent="0.25">
      <c r="A9" s="5" t="s">
        <v>3</v>
      </c>
      <c r="B9" s="6"/>
      <c r="C9" s="51">
        <v>0</v>
      </c>
    </row>
    <row r="10" spans="1:14" x14ac:dyDescent="0.25">
      <c r="A10" s="5" t="s">
        <v>57</v>
      </c>
      <c r="B10" s="6"/>
      <c r="C10" s="51">
        <v>0</v>
      </c>
    </row>
    <row r="11" spans="1:14" x14ac:dyDescent="0.25">
      <c r="A11" s="5" t="s">
        <v>58</v>
      </c>
      <c r="B11" s="6"/>
      <c r="C11" s="51">
        <v>0</v>
      </c>
    </row>
    <row r="12" spans="1:14" x14ac:dyDescent="0.25">
      <c r="A12" s="5" t="s">
        <v>59</v>
      </c>
      <c r="B12" s="6"/>
      <c r="C12" s="51">
        <v>0</v>
      </c>
    </row>
    <row r="13" spans="1:14" x14ac:dyDescent="0.25">
      <c r="A13" s="5" t="s">
        <v>4</v>
      </c>
      <c r="B13" s="7"/>
      <c r="C13" s="48">
        <v>0</v>
      </c>
    </row>
    <row r="14" spans="1:14" x14ac:dyDescent="0.25">
      <c r="A14" s="5" t="s">
        <v>5</v>
      </c>
      <c r="B14" s="6"/>
      <c r="C14" s="51">
        <v>0</v>
      </c>
    </row>
    <row r="15" spans="1:14" x14ac:dyDescent="0.25">
      <c r="A15" s="5" t="s">
        <v>6</v>
      </c>
      <c r="B15" s="6"/>
      <c r="C15" s="51">
        <v>0</v>
      </c>
    </row>
    <row r="16" spans="1:14" x14ac:dyDescent="0.25">
      <c r="A16" s="5" t="s">
        <v>7</v>
      </c>
      <c r="B16" s="6"/>
      <c r="C16" s="51">
        <v>0</v>
      </c>
    </row>
    <row r="17" spans="1:3" x14ac:dyDescent="0.25">
      <c r="A17" s="5" t="s">
        <v>8</v>
      </c>
      <c r="B17" s="6"/>
      <c r="C17" s="51">
        <v>0</v>
      </c>
    </row>
    <row r="18" spans="1:3" x14ac:dyDescent="0.25">
      <c r="A18" s="5" t="s">
        <v>9</v>
      </c>
      <c r="B18" s="6"/>
      <c r="C18" s="51">
        <v>0</v>
      </c>
    </row>
    <row r="19" spans="1:3" x14ac:dyDescent="0.25">
      <c r="A19" s="5" t="s">
        <v>60</v>
      </c>
      <c r="B19" s="6"/>
      <c r="C19" s="51">
        <v>0</v>
      </c>
    </row>
    <row r="20" spans="1:3" x14ac:dyDescent="0.25">
      <c r="A20" s="5" t="s">
        <v>10</v>
      </c>
      <c r="B20" s="6"/>
      <c r="C20" s="51">
        <v>0</v>
      </c>
    </row>
    <row r="21" spans="1:3" ht="15.75" thickBot="1" x14ac:dyDescent="0.3">
      <c r="A21" s="3" t="s">
        <v>11</v>
      </c>
      <c r="B21" s="9"/>
      <c r="C21" s="52">
        <f t="shared" ref="C21" si="0">SUM(C6:C15)</f>
        <v>0</v>
      </c>
    </row>
    <row r="22" spans="1:3" x14ac:dyDescent="0.25">
      <c r="A22" s="3"/>
      <c r="B22" s="30"/>
      <c r="C22" s="53"/>
    </row>
    <row r="23" spans="1:3" x14ac:dyDescent="0.25">
      <c r="A23" s="3" t="s">
        <v>31</v>
      </c>
      <c r="B23" s="29"/>
      <c r="C23" s="53">
        <v>-641855.02</v>
      </c>
    </row>
    <row r="24" spans="1:3" x14ac:dyDescent="0.25">
      <c r="B24" s="10"/>
      <c r="C24" s="54"/>
    </row>
    <row r="25" spans="1:3" x14ac:dyDescent="0.25">
      <c r="A25" s="11" t="s">
        <v>28</v>
      </c>
      <c r="B25" s="12"/>
      <c r="C25" s="55">
        <v>0</v>
      </c>
    </row>
    <row r="26" spans="1:3" x14ac:dyDescent="0.25">
      <c r="A26" s="5" t="s">
        <v>29</v>
      </c>
      <c r="B26" s="23"/>
      <c r="C26" s="55">
        <v>0</v>
      </c>
    </row>
    <row r="27" spans="1:3" x14ac:dyDescent="0.25">
      <c r="A27" s="3" t="s">
        <v>30</v>
      </c>
      <c r="B27" s="6"/>
      <c r="C27" s="56">
        <f>+C25+C26+C23</f>
        <v>-641855.02</v>
      </c>
    </row>
    <row r="28" spans="1:3" ht="15.75" thickBot="1" x14ac:dyDescent="0.3">
      <c r="A28" s="13" t="s">
        <v>12</v>
      </c>
      <c r="B28" s="24"/>
      <c r="C28" s="57">
        <f>C27+C21</f>
        <v>-641855.02</v>
      </c>
    </row>
    <row r="29" spans="1:3" x14ac:dyDescent="0.25">
      <c r="A29" s="3"/>
      <c r="B29" s="4"/>
      <c r="C29" s="4"/>
    </row>
    <row r="30" spans="1:3" x14ac:dyDescent="0.25">
      <c r="A30" s="14" t="s">
        <v>13</v>
      </c>
      <c r="B30" s="15"/>
      <c r="C30" s="15">
        <f>(0.206139/12)/100</f>
        <v>1.717825E-4</v>
      </c>
    </row>
    <row r="31" spans="1:3" x14ac:dyDescent="0.25">
      <c r="A31" s="16" t="s">
        <v>14</v>
      </c>
      <c r="B31" s="51"/>
      <c r="C31" s="51">
        <f>(C28+B33)*C30</f>
        <v>115.52313370376734</v>
      </c>
    </row>
    <row r="32" spans="1:3" x14ac:dyDescent="0.25">
      <c r="A32" s="3"/>
      <c r="B32" s="58"/>
      <c r="C32" s="58"/>
    </row>
    <row r="33" spans="1:3" ht="15.75" thickBot="1" x14ac:dyDescent="0.3">
      <c r="A33" s="13" t="s">
        <v>15</v>
      </c>
      <c r="B33" s="59">
        <v>1314351.5414953057</v>
      </c>
      <c r="C33" s="59">
        <f t="shared" ref="C33" si="1">C28+C31+B33</f>
        <v>672612.04462900944</v>
      </c>
    </row>
    <row r="35" spans="1:3" x14ac:dyDescent="0.25">
      <c r="A35" s="3" t="s">
        <v>61</v>
      </c>
      <c r="C35" s="58">
        <f>-C33</f>
        <v>-672612.04462900944</v>
      </c>
    </row>
    <row r="37" spans="1:3" ht="15.75" thickBot="1" x14ac:dyDescent="0.3">
      <c r="A37" s="13" t="s">
        <v>62</v>
      </c>
      <c r="B37" s="59"/>
      <c r="C37" s="59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7"/>
  <sheetViews>
    <sheetView workbookViewId="0">
      <selection activeCell="D39" sqref="D39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24</v>
      </c>
    </row>
    <row r="3" spans="1:1" x14ac:dyDescent="0.25">
      <c r="A3" s="20" t="s">
        <v>53</v>
      </c>
    </row>
    <row r="4" spans="1:1" x14ac:dyDescent="0.25">
      <c r="A4" s="22" t="str">
        <f>+'18A'!A5</f>
        <v>Aug 2023</v>
      </c>
    </row>
    <row r="7" spans="1:1" x14ac:dyDescent="0.2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63</v>
      </c>
    </row>
    <row r="4" spans="1:14" x14ac:dyDescent="0.25">
      <c r="A4" s="1"/>
      <c r="B4" s="2" t="s">
        <v>26</v>
      </c>
      <c r="C4" s="2">
        <v>45169</v>
      </c>
    </row>
    <row r="5" spans="1:14" s="28" customFormat="1" x14ac:dyDescent="0.2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11" t="s">
        <v>54</v>
      </c>
      <c r="B6" s="6"/>
      <c r="C6" s="51"/>
    </row>
    <row r="7" spans="1:14" x14ac:dyDescent="0.25">
      <c r="A7" s="11" t="s">
        <v>55</v>
      </c>
      <c r="B7" s="6"/>
      <c r="C7" s="51"/>
    </row>
    <row r="8" spans="1:14" x14ac:dyDescent="0.25">
      <c r="A8" s="11" t="s">
        <v>83</v>
      </c>
      <c r="B8" s="6"/>
      <c r="C8" s="51"/>
    </row>
    <row r="9" spans="1:14" x14ac:dyDescent="0.25">
      <c r="A9" s="11" t="s">
        <v>3</v>
      </c>
      <c r="B9" s="6"/>
      <c r="C9" s="51"/>
    </row>
    <row r="10" spans="1:14" x14ac:dyDescent="0.25">
      <c r="A10" s="11" t="s">
        <v>57</v>
      </c>
      <c r="B10" s="6"/>
      <c r="C10" s="51"/>
    </row>
    <row r="11" spans="1:14" x14ac:dyDescent="0.25">
      <c r="A11" s="11" t="s">
        <v>58</v>
      </c>
      <c r="B11" s="6"/>
      <c r="C11" s="51"/>
    </row>
    <row r="12" spans="1:14" x14ac:dyDescent="0.25">
      <c r="A12" s="5" t="s">
        <v>4</v>
      </c>
      <c r="B12" s="7"/>
      <c r="C12" s="48"/>
    </row>
    <row r="13" spans="1:14" x14ac:dyDescent="0.25">
      <c r="A13" s="5" t="s">
        <v>5</v>
      </c>
      <c r="B13" s="6"/>
      <c r="C13" s="48"/>
      <c r="F13" s="61"/>
      <c r="G13" s="62"/>
    </row>
    <row r="14" spans="1:14" x14ac:dyDescent="0.25">
      <c r="A14" s="5" t="s">
        <v>66</v>
      </c>
      <c r="B14" s="6"/>
      <c r="C14" s="51"/>
    </row>
    <row r="15" spans="1:14" x14ac:dyDescent="0.25">
      <c r="A15" s="5" t="s">
        <v>7</v>
      </c>
      <c r="B15" s="6"/>
      <c r="C15" s="51"/>
    </row>
    <row r="16" spans="1:14" x14ac:dyDescent="0.25">
      <c r="A16" s="5" t="s">
        <v>8</v>
      </c>
      <c r="B16" s="6"/>
      <c r="C16" s="51"/>
    </row>
    <row r="17" spans="1:4" x14ac:dyDescent="0.25">
      <c r="A17" s="5" t="s">
        <v>9</v>
      </c>
      <c r="B17" s="6"/>
      <c r="C17" s="51"/>
    </row>
    <row r="18" spans="1:4" x14ac:dyDescent="0.25">
      <c r="A18" s="5" t="s">
        <v>60</v>
      </c>
      <c r="B18" s="6"/>
      <c r="C18" s="51"/>
    </row>
    <row r="19" spans="1:4" x14ac:dyDescent="0.25">
      <c r="A19" s="5" t="s">
        <v>10</v>
      </c>
      <c r="B19" s="6"/>
      <c r="C19" s="51"/>
    </row>
    <row r="20" spans="1:4" ht="15.75" thickBot="1" x14ac:dyDescent="0.3">
      <c r="A20" s="3" t="s">
        <v>11</v>
      </c>
      <c r="B20" s="9"/>
      <c r="C20" s="52">
        <f>SUM(C6:C19)</f>
        <v>0</v>
      </c>
    </row>
    <row r="21" spans="1:4" x14ac:dyDescent="0.25">
      <c r="B21" s="10"/>
      <c r="C21" s="54"/>
    </row>
    <row r="22" spans="1:4" x14ac:dyDescent="0.25">
      <c r="A22" s="3" t="s">
        <v>31</v>
      </c>
      <c r="B22" s="10"/>
      <c r="C22" s="30">
        <v>-965471.96000165772</v>
      </c>
      <c r="D22" s="68"/>
    </row>
    <row r="23" spans="1:4" x14ac:dyDescent="0.25">
      <c r="B23" s="10"/>
      <c r="C23" s="54"/>
    </row>
    <row r="24" spans="1:4" x14ac:dyDescent="0.25">
      <c r="A24" s="11" t="s">
        <v>28</v>
      </c>
      <c r="B24" s="12"/>
      <c r="C24" s="55">
        <v>0</v>
      </c>
    </row>
    <row r="25" spans="1:4" x14ac:dyDescent="0.25">
      <c r="A25" s="5" t="s">
        <v>29</v>
      </c>
      <c r="B25" s="23"/>
      <c r="C25" s="55"/>
    </row>
    <row r="26" spans="1:4" x14ac:dyDescent="0.25">
      <c r="A26" s="3" t="s">
        <v>30</v>
      </c>
      <c r="B26" s="6"/>
      <c r="C26" s="56">
        <f>+C24+C25+C22</f>
        <v>-965471.96000165772</v>
      </c>
    </row>
    <row r="27" spans="1:4" ht="15.75" thickBot="1" x14ac:dyDescent="0.3">
      <c r="A27" s="13" t="s">
        <v>12</v>
      </c>
      <c r="B27" s="24"/>
      <c r="C27" s="57">
        <f>C26+C20</f>
        <v>-965471.96000165772</v>
      </c>
    </row>
    <row r="28" spans="1:4" x14ac:dyDescent="0.25">
      <c r="A28" s="3"/>
      <c r="B28" s="4"/>
      <c r="C28" s="60"/>
    </row>
    <row r="29" spans="1:4" x14ac:dyDescent="0.25">
      <c r="A29" s="14" t="s">
        <v>13</v>
      </c>
      <c r="B29" s="15"/>
      <c r="C29" s="15">
        <f>(5.520479/12)/100</f>
        <v>4.6003991666666664E-3</v>
      </c>
    </row>
    <row r="30" spans="1:4" x14ac:dyDescent="0.25">
      <c r="A30" s="16" t="s">
        <v>14</v>
      </c>
      <c r="B30" s="51"/>
      <c r="C30" s="51">
        <f>(C27+B34)*C29</f>
        <v>28233.869224473852</v>
      </c>
    </row>
    <row r="31" spans="1:4" x14ac:dyDescent="0.25">
      <c r="A31" s="3"/>
      <c r="B31" s="58"/>
      <c r="C31" s="58"/>
    </row>
    <row r="32" spans="1:4" x14ac:dyDescent="0.25">
      <c r="A32" s="3" t="s">
        <v>69</v>
      </c>
      <c r="B32" s="58"/>
      <c r="C32" s="58"/>
    </row>
    <row r="33" spans="1:3" x14ac:dyDescent="0.25">
      <c r="A33" s="3"/>
      <c r="B33" s="58"/>
      <c r="C33" s="58"/>
    </row>
    <row r="34" spans="1:3" ht="15.75" thickBot="1" x14ac:dyDescent="0.3">
      <c r="A34" s="13" t="s">
        <v>15</v>
      </c>
      <c r="B34" s="59">
        <v>7102737.0540937874</v>
      </c>
      <c r="C34" s="59">
        <f>C27+C30+B34+C32</f>
        <v>6165498.9633166036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A12" sqref="A12:A1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4" width="18.140625" customWidth="1"/>
    <col min="5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68</v>
      </c>
    </row>
    <row r="4" spans="1:14" x14ac:dyDescent="0.25">
      <c r="A4" s="1"/>
      <c r="B4" s="2" t="s">
        <v>26</v>
      </c>
      <c r="C4" s="2">
        <f>'Monthly Cost Tracker AP4'!C4</f>
        <v>45169</v>
      </c>
    </row>
    <row r="5" spans="1:14" s="28" customFormat="1" x14ac:dyDescent="0.25">
      <c r="A5" s="26" t="s">
        <v>27</v>
      </c>
      <c r="B5" s="27"/>
      <c r="C5" s="25"/>
      <c r="D5" s="70"/>
      <c r="E5" s="71"/>
      <c r="F5" s="72"/>
      <c r="G5" s="70"/>
      <c r="H5" s="25"/>
      <c r="I5" s="25"/>
      <c r="J5" s="25"/>
      <c r="K5" s="25"/>
      <c r="L5" s="25"/>
      <c r="M5" s="25"/>
      <c r="N5" s="25"/>
    </row>
    <row r="6" spans="1:14" x14ac:dyDescent="0.25">
      <c r="A6" s="11" t="s">
        <v>79</v>
      </c>
      <c r="B6" s="6"/>
      <c r="C6" s="51"/>
      <c r="D6" s="32"/>
      <c r="E6" s="73"/>
      <c r="F6" s="74"/>
      <c r="G6" s="32"/>
    </row>
    <row r="7" spans="1:14" x14ac:dyDescent="0.25">
      <c r="A7" s="11" t="s">
        <v>80</v>
      </c>
      <c r="B7" s="6"/>
      <c r="C7" s="51"/>
      <c r="D7" s="32"/>
      <c r="E7" s="73"/>
      <c r="F7" s="74"/>
      <c r="G7" s="32"/>
    </row>
    <row r="8" spans="1:14" x14ac:dyDescent="0.25">
      <c r="A8" s="11" t="s">
        <v>78</v>
      </c>
      <c r="B8" s="6"/>
      <c r="C8" s="51"/>
      <c r="D8" s="32"/>
      <c r="E8" s="73"/>
      <c r="F8" s="74"/>
      <c r="G8" s="32"/>
    </row>
    <row r="9" spans="1:14" x14ac:dyDescent="0.25">
      <c r="A9" s="11" t="s">
        <v>81</v>
      </c>
      <c r="B9" s="6"/>
      <c r="C9" s="51"/>
      <c r="D9" s="32"/>
      <c r="E9" s="73"/>
      <c r="F9" s="74"/>
      <c r="G9" s="32"/>
    </row>
    <row r="10" spans="1:14" x14ac:dyDescent="0.25">
      <c r="A10" s="11" t="s">
        <v>77</v>
      </c>
      <c r="B10" s="6"/>
      <c r="C10" s="51"/>
      <c r="D10" s="32"/>
      <c r="E10" s="73"/>
      <c r="F10" s="74"/>
      <c r="G10" s="32"/>
    </row>
    <row r="11" spans="1:14" x14ac:dyDescent="0.25">
      <c r="A11" s="11" t="s">
        <v>82</v>
      </c>
      <c r="B11" s="6"/>
      <c r="C11" s="51"/>
      <c r="D11" s="32"/>
      <c r="E11" s="73"/>
      <c r="F11" s="74"/>
      <c r="G11" s="32"/>
    </row>
    <row r="12" spans="1:14" x14ac:dyDescent="0.25">
      <c r="A12" s="11" t="s">
        <v>84</v>
      </c>
      <c r="B12" s="7"/>
      <c r="C12" s="48"/>
      <c r="D12" s="32"/>
      <c r="E12" s="73"/>
      <c r="F12" s="74"/>
      <c r="G12" s="75"/>
    </row>
    <row r="13" spans="1:14" x14ac:dyDescent="0.25">
      <c r="A13" s="5" t="s">
        <v>85</v>
      </c>
      <c r="B13" s="6"/>
      <c r="C13" s="48"/>
      <c r="D13" s="32"/>
      <c r="E13" s="73"/>
      <c r="F13" s="74"/>
      <c r="G13" s="75"/>
    </row>
    <row r="14" spans="1:14" x14ac:dyDescent="0.25">
      <c r="A14" s="5" t="s">
        <v>86</v>
      </c>
      <c r="B14" s="6"/>
      <c r="C14" s="51"/>
      <c r="D14" s="32"/>
      <c r="E14" s="73"/>
      <c r="F14" s="74"/>
      <c r="G14" s="75"/>
    </row>
    <row r="15" spans="1:14" x14ac:dyDescent="0.25">
      <c r="A15" s="5" t="s">
        <v>7</v>
      </c>
      <c r="B15" s="6"/>
      <c r="C15" s="51"/>
      <c r="D15" s="32"/>
      <c r="E15" s="73"/>
      <c r="F15" s="74"/>
      <c r="G15" s="75"/>
    </row>
    <row r="16" spans="1:14" x14ac:dyDescent="0.25">
      <c r="A16" s="5" t="s">
        <v>8</v>
      </c>
      <c r="B16" s="6"/>
      <c r="C16" s="51"/>
      <c r="D16" s="32"/>
      <c r="E16" s="73"/>
      <c r="F16" s="74"/>
      <c r="G16" s="75"/>
    </row>
    <row r="17" spans="1:7" x14ac:dyDescent="0.25">
      <c r="A17" s="5" t="s">
        <v>9</v>
      </c>
      <c r="B17" s="6"/>
      <c r="C17" s="51"/>
      <c r="D17" s="32"/>
      <c r="E17" s="73"/>
      <c r="F17" s="74"/>
      <c r="G17" s="75"/>
    </row>
    <row r="18" spans="1:7" x14ac:dyDescent="0.25">
      <c r="A18" s="5" t="s">
        <v>60</v>
      </c>
      <c r="B18" s="6"/>
      <c r="C18" s="51"/>
      <c r="D18" s="32"/>
      <c r="E18" s="73"/>
      <c r="F18" s="74"/>
      <c r="G18" s="75"/>
    </row>
    <row r="19" spans="1:7" x14ac:dyDescent="0.25">
      <c r="A19" s="5" t="s">
        <v>10</v>
      </c>
      <c r="B19" s="6"/>
      <c r="C19" s="51"/>
      <c r="D19" s="32"/>
      <c r="E19" s="73"/>
      <c r="F19" s="74"/>
      <c r="G19" s="75"/>
    </row>
    <row r="20" spans="1:7" ht="15.75" thickBot="1" x14ac:dyDescent="0.3">
      <c r="A20" s="3" t="s">
        <v>11</v>
      </c>
      <c r="B20" s="9"/>
      <c r="C20" s="52">
        <f>SUM(C6:C19)</f>
        <v>0</v>
      </c>
      <c r="D20" s="32"/>
      <c r="E20" s="32"/>
      <c r="F20" s="32"/>
      <c r="G20" s="32"/>
    </row>
    <row r="21" spans="1:7" x14ac:dyDescent="0.25">
      <c r="B21" s="10"/>
      <c r="C21" s="54"/>
      <c r="D21" s="32"/>
      <c r="E21" s="32"/>
      <c r="F21" s="32"/>
      <c r="G21" s="32"/>
    </row>
    <row r="22" spans="1:7" x14ac:dyDescent="0.25">
      <c r="A22" s="3" t="s">
        <v>31</v>
      </c>
      <c r="B22" s="10"/>
      <c r="C22" s="54"/>
      <c r="D22" s="32"/>
      <c r="E22" s="32"/>
      <c r="F22" s="32"/>
      <c r="G22" s="32"/>
    </row>
    <row r="23" spans="1:7" x14ac:dyDescent="0.25">
      <c r="B23" s="10"/>
      <c r="C23" s="54"/>
      <c r="D23" s="32"/>
      <c r="E23" s="32"/>
      <c r="F23" s="32"/>
      <c r="G23" s="32"/>
    </row>
    <row r="24" spans="1:7" x14ac:dyDescent="0.25">
      <c r="A24" s="11" t="s">
        <v>28</v>
      </c>
      <c r="B24" s="12"/>
      <c r="C24" s="55"/>
      <c r="D24" s="32"/>
      <c r="E24" s="32"/>
      <c r="F24" s="32"/>
      <c r="G24" s="32"/>
    </row>
    <row r="25" spans="1:7" x14ac:dyDescent="0.25">
      <c r="A25" s="5" t="s">
        <v>29</v>
      </c>
      <c r="B25" s="23"/>
      <c r="C25" s="55"/>
      <c r="D25" s="32"/>
      <c r="E25" s="32"/>
      <c r="F25" s="32"/>
      <c r="G25" s="32"/>
    </row>
    <row r="26" spans="1:7" x14ac:dyDescent="0.25">
      <c r="A26" s="3" t="s">
        <v>30</v>
      </c>
      <c r="B26" s="6"/>
      <c r="C26" s="56">
        <f t="shared" ref="C26" si="0">+C24+C25</f>
        <v>0</v>
      </c>
      <c r="D26" s="32"/>
      <c r="E26" s="32"/>
      <c r="F26" s="32"/>
      <c r="G26" s="32"/>
    </row>
    <row r="27" spans="1:7" ht="15.75" thickBot="1" x14ac:dyDescent="0.3">
      <c r="A27" s="13" t="s">
        <v>12</v>
      </c>
      <c r="B27" s="24"/>
      <c r="C27" s="57">
        <f t="shared" ref="C27" si="1">-C26+C20</f>
        <v>0</v>
      </c>
      <c r="D27" s="32"/>
      <c r="E27" s="32"/>
      <c r="F27" s="32"/>
      <c r="G27" s="32"/>
    </row>
    <row r="28" spans="1:7" x14ac:dyDescent="0.25">
      <c r="A28" s="3"/>
      <c r="B28" s="4"/>
      <c r="C28" s="60"/>
      <c r="D28" s="32"/>
      <c r="E28" s="32"/>
      <c r="F28" s="32"/>
      <c r="G28" s="32"/>
    </row>
    <row r="29" spans="1:7" x14ac:dyDescent="0.25">
      <c r="A29" s="14" t="s">
        <v>13</v>
      </c>
      <c r="B29" s="15"/>
      <c r="C29" s="15">
        <f>'Monthly Cost Tracker AP4'!C29</f>
        <v>4.6003991666666664E-3</v>
      </c>
      <c r="D29" s="32"/>
      <c r="E29" s="32"/>
      <c r="F29" s="32"/>
      <c r="G29" s="32"/>
    </row>
    <row r="30" spans="1:7" x14ac:dyDescent="0.25">
      <c r="A30" s="16" t="s">
        <v>14</v>
      </c>
      <c r="B30" s="51"/>
      <c r="C30" s="51">
        <f>(C27+B32)*C29</f>
        <v>106388.40185862512</v>
      </c>
      <c r="D30" s="32"/>
      <c r="E30" s="73"/>
      <c r="F30" s="74"/>
      <c r="G30" s="75"/>
    </row>
    <row r="31" spans="1:7" x14ac:dyDescent="0.25">
      <c r="A31" s="3"/>
      <c r="B31" s="58"/>
      <c r="C31" s="58"/>
      <c r="D31" s="32"/>
      <c r="E31" s="32"/>
      <c r="F31" s="32"/>
      <c r="G31" s="32"/>
    </row>
    <row r="32" spans="1:7" ht="15.75" thickBot="1" x14ac:dyDescent="0.3">
      <c r="A32" s="13" t="s">
        <v>15</v>
      </c>
      <c r="B32" s="59">
        <v>23125906.688595347</v>
      </c>
      <c r="C32" s="59">
        <f t="shared" ref="C32" si="2">C27+C30+B32</f>
        <v>23232295.090453971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N32"/>
  <sheetViews>
    <sheetView zoomScaleNormal="100" workbookViewId="0">
      <pane ySplit="4" topLeftCell="A5" activePane="bottomLeft" state="frozen"/>
      <selection pane="bottomLeft" activeCell="C27" sqref="C27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4" width="18.140625" customWidth="1"/>
    <col min="5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72</v>
      </c>
    </row>
    <row r="4" spans="1:14" x14ac:dyDescent="0.25">
      <c r="A4" s="1"/>
      <c r="B4" s="2" t="s">
        <v>26</v>
      </c>
      <c r="C4" s="2">
        <f>'Monthly Cost Tracker AP4'!C4</f>
        <v>45169</v>
      </c>
    </row>
    <row r="5" spans="1:14" s="28" customFormat="1" x14ac:dyDescent="0.25">
      <c r="A5" s="26" t="s">
        <v>27</v>
      </c>
      <c r="B5" s="27"/>
      <c r="C5" s="25"/>
      <c r="D5" s="70"/>
      <c r="E5" s="71"/>
      <c r="F5" s="72"/>
      <c r="G5" s="70"/>
      <c r="H5" s="25"/>
      <c r="I5" s="25"/>
      <c r="J5" s="25"/>
      <c r="K5" s="25"/>
      <c r="L5" s="25"/>
      <c r="M5" s="25"/>
      <c r="N5" s="25"/>
    </row>
    <row r="6" spans="1:14" x14ac:dyDescent="0.25">
      <c r="A6" s="11" t="s">
        <v>79</v>
      </c>
      <c r="B6" s="6"/>
      <c r="C6" s="51">
        <v>81798.860000000044</v>
      </c>
      <c r="D6" s="32"/>
      <c r="E6" s="73"/>
      <c r="F6" s="74"/>
      <c r="G6" s="32"/>
    </row>
    <row r="7" spans="1:14" x14ac:dyDescent="0.25">
      <c r="A7" s="11" t="s">
        <v>80</v>
      </c>
      <c r="B7" s="6"/>
      <c r="C7" s="51">
        <v>-0.50999999999999979</v>
      </c>
      <c r="D7" s="32"/>
      <c r="E7" s="73"/>
      <c r="F7" s="74"/>
      <c r="G7" s="32"/>
    </row>
    <row r="8" spans="1:14" x14ac:dyDescent="0.25">
      <c r="A8" s="11" t="s">
        <v>78</v>
      </c>
      <c r="B8" s="6"/>
      <c r="C8" s="51">
        <v>0</v>
      </c>
      <c r="D8" s="32"/>
      <c r="E8" s="73"/>
      <c r="F8" s="74"/>
      <c r="G8" s="32"/>
    </row>
    <row r="9" spans="1:14" x14ac:dyDescent="0.25">
      <c r="A9" s="11" t="s">
        <v>81</v>
      </c>
      <c r="B9" s="6"/>
      <c r="C9" s="51">
        <v>0</v>
      </c>
      <c r="D9" s="32"/>
      <c r="E9" s="73"/>
      <c r="F9" s="74"/>
      <c r="G9" s="32"/>
    </row>
    <row r="10" spans="1:14" x14ac:dyDescent="0.25">
      <c r="A10" s="11" t="s">
        <v>77</v>
      </c>
      <c r="B10" s="6"/>
      <c r="C10" s="51">
        <v>0</v>
      </c>
      <c r="D10" s="32"/>
      <c r="E10" s="73"/>
      <c r="F10" s="74"/>
      <c r="G10" s="32"/>
    </row>
    <row r="11" spans="1:14" x14ac:dyDescent="0.25">
      <c r="A11" s="11" t="s">
        <v>82</v>
      </c>
      <c r="B11" s="6"/>
      <c r="C11" s="51">
        <v>0</v>
      </c>
      <c r="D11" s="32"/>
      <c r="E11" s="73"/>
      <c r="F11" s="74"/>
      <c r="G11" s="32"/>
    </row>
    <row r="12" spans="1:14" x14ac:dyDescent="0.25">
      <c r="A12" s="11" t="s">
        <v>84</v>
      </c>
      <c r="B12" s="7"/>
      <c r="C12" s="48">
        <v>353571.25</v>
      </c>
      <c r="D12" s="32"/>
      <c r="E12" s="73"/>
      <c r="F12" s="74"/>
      <c r="G12" s="75"/>
    </row>
    <row r="13" spans="1:14" x14ac:dyDescent="0.25">
      <c r="A13" s="5" t="s">
        <v>85</v>
      </c>
      <c r="B13" s="6"/>
      <c r="C13" s="48">
        <v>-18241253.839067079</v>
      </c>
      <c r="D13" s="32"/>
      <c r="E13" s="73"/>
      <c r="F13" s="74"/>
      <c r="G13" s="75"/>
    </row>
    <row r="14" spans="1:14" x14ac:dyDescent="0.25">
      <c r="A14" s="5" t="s">
        <v>86</v>
      </c>
      <c r="B14" s="6"/>
      <c r="C14" s="51">
        <v>-2494791.959999999</v>
      </c>
      <c r="D14" s="32"/>
      <c r="E14" s="73"/>
      <c r="F14" s="74"/>
      <c r="G14" s="75"/>
    </row>
    <row r="15" spans="1:14" x14ac:dyDescent="0.25">
      <c r="A15" s="5" t="s">
        <v>7</v>
      </c>
      <c r="B15" s="6"/>
      <c r="C15" s="51">
        <v>7107181.7670025351</v>
      </c>
      <c r="D15" s="32"/>
      <c r="E15" s="73"/>
      <c r="F15" s="74"/>
      <c r="G15" s="75"/>
    </row>
    <row r="16" spans="1:14" x14ac:dyDescent="0.25">
      <c r="A16" s="5" t="s">
        <v>8</v>
      </c>
      <c r="B16" s="6"/>
      <c r="C16" s="51">
        <v>3509893.3333333335</v>
      </c>
      <c r="D16" s="32"/>
      <c r="E16" s="73"/>
      <c r="F16" s="74"/>
      <c r="G16" s="75"/>
    </row>
    <row r="17" spans="1:7" x14ac:dyDescent="0.25">
      <c r="A17" s="5" t="s">
        <v>9</v>
      </c>
      <c r="B17" s="6"/>
      <c r="C17" s="51">
        <v>407615.16000000015</v>
      </c>
      <c r="D17" s="32"/>
      <c r="E17" s="73"/>
      <c r="F17" s="74"/>
      <c r="G17" s="75"/>
    </row>
    <row r="18" spans="1:7" x14ac:dyDescent="0.25">
      <c r="A18" s="5" t="s">
        <v>60</v>
      </c>
      <c r="B18" s="6"/>
      <c r="C18" s="51">
        <v>162704</v>
      </c>
      <c r="D18" s="32"/>
      <c r="E18" s="73"/>
      <c r="F18" s="74"/>
      <c r="G18" s="75"/>
    </row>
    <row r="19" spans="1:7" x14ac:dyDescent="0.25">
      <c r="A19" s="5" t="s">
        <v>10</v>
      </c>
      <c r="B19" s="6"/>
      <c r="C19" s="51">
        <v>758333.33333333337</v>
      </c>
      <c r="D19" s="32"/>
      <c r="E19" s="73"/>
      <c r="F19" s="74"/>
      <c r="G19" s="75"/>
    </row>
    <row r="20" spans="1:7" ht="15.75" thickBot="1" x14ac:dyDescent="0.3">
      <c r="A20" s="3" t="s">
        <v>11</v>
      </c>
      <c r="B20" s="9"/>
      <c r="C20" s="52">
        <f>SUM(C6:C19)</f>
        <v>-8354948.6053978773</v>
      </c>
      <c r="D20" s="32"/>
      <c r="E20" s="32"/>
      <c r="F20" s="32"/>
      <c r="G20" s="32"/>
    </row>
    <row r="21" spans="1:7" x14ac:dyDescent="0.25">
      <c r="B21" s="10"/>
      <c r="C21" s="54"/>
      <c r="D21" s="32"/>
      <c r="E21" s="32"/>
      <c r="F21" s="32"/>
      <c r="G21" s="32"/>
    </row>
    <row r="22" spans="1:7" x14ac:dyDescent="0.25">
      <c r="A22" s="3" t="s">
        <v>31</v>
      </c>
      <c r="B22" s="10"/>
      <c r="C22" s="54"/>
      <c r="D22" s="32"/>
      <c r="E22" s="32"/>
      <c r="F22" s="32"/>
      <c r="G22" s="32"/>
    </row>
    <row r="23" spans="1:7" x14ac:dyDescent="0.25">
      <c r="B23" s="10"/>
      <c r="C23" s="54"/>
      <c r="D23" s="32"/>
      <c r="E23" s="32"/>
      <c r="F23" s="32"/>
      <c r="G23" s="32"/>
    </row>
    <row r="24" spans="1:7" x14ac:dyDescent="0.25">
      <c r="A24" s="11" t="s">
        <v>28</v>
      </c>
      <c r="B24" s="12"/>
      <c r="C24" s="55"/>
      <c r="D24" s="32"/>
      <c r="E24" s="32"/>
      <c r="F24" s="32"/>
      <c r="G24" s="32"/>
    </row>
    <row r="25" spans="1:7" x14ac:dyDescent="0.25">
      <c r="A25" s="5" t="s">
        <v>29</v>
      </c>
      <c r="B25" s="23"/>
      <c r="C25" s="55">
        <v>600491.23467867449</v>
      </c>
      <c r="D25" s="32"/>
      <c r="E25" s="32"/>
      <c r="F25" s="32"/>
      <c r="G25" s="32"/>
    </row>
    <row r="26" spans="1:7" x14ac:dyDescent="0.25">
      <c r="A26" s="3" t="s">
        <v>30</v>
      </c>
      <c r="B26" s="6"/>
      <c r="C26" s="56">
        <f t="shared" ref="C26" si="0">+C24+C25</f>
        <v>600491.23467867449</v>
      </c>
      <c r="D26" s="32"/>
      <c r="E26" s="32"/>
      <c r="F26" s="32"/>
      <c r="G26" s="32"/>
    </row>
    <row r="27" spans="1:7" ht="15.75" thickBot="1" x14ac:dyDescent="0.3">
      <c r="A27" s="13" t="s">
        <v>12</v>
      </c>
      <c r="B27" s="24"/>
      <c r="C27" s="57">
        <f t="shared" ref="C27" si="1">-C26+C20</f>
        <v>-8955439.8400765508</v>
      </c>
      <c r="D27" s="32"/>
      <c r="E27" s="32"/>
      <c r="F27" s="32"/>
      <c r="G27" s="32"/>
    </row>
    <row r="28" spans="1:7" x14ac:dyDescent="0.25">
      <c r="A28" s="3"/>
      <c r="B28" s="4"/>
      <c r="C28" s="60"/>
      <c r="D28" s="32"/>
      <c r="E28" s="32"/>
      <c r="F28" s="32"/>
      <c r="G28" s="32"/>
    </row>
    <row r="29" spans="1:7" x14ac:dyDescent="0.25">
      <c r="A29" s="14" t="s">
        <v>13</v>
      </c>
      <c r="B29" s="15"/>
      <c r="C29" s="15">
        <f>'Monthly Cost Tracker AP4'!C29</f>
        <v>4.6003991666666664E-3</v>
      </c>
      <c r="D29" s="32"/>
      <c r="E29" s="32"/>
      <c r="F29" s="32"/>
      <c r="G29" s="32"/>
    </row>
    <row r="30" spans="1:7" x14ac:dyDescent="0.25">
      <c r="A30" s="16" t="s">
        <v>14</v>
      </c>
      <c r="B30" s="51"/>
      <c r="C30" s="51">
        <f>(C27+B32)*C29</f>
        <v>-41198.597977421632</v>
      </c>
      <c r="D30" s="32"/>
      <c r="E30" s="73"/>
      <c r="F30" s="74"/>
      <c r="G30" s="75"/>
    </row>
    <row r="31" spans="1:7" x14ac:dyDescent="0.25">
      <c r="A31" s="3"/>
      <c r="B31" s="58"/>
      <c r="C31" s="58"/>
      <c r="D31" s="32"/>
      <c r="E31" s="32"/>
      <c r="F31" s="32"/>
      <c r="G31" s="32"/>
    </row>
    <row r="32" spans="1:7" ht="15.75" thickBot="1" x14ac:dyDescent="0.3">
      <c r="A32" s="13" t="s">
        <v>15</v>
      </c>
      <c r="B32" s="59"/>
      <c r="C32" s="59">
        <f t="shared" ref="C32" si="2">C27+C30+B32</f>
        <v>-8996638.438053973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D47"/>
  <sheetViews>
    <sheetView zoomScaleNormal="100" workbookViewId="0">
      <selection activeCell="C9" sqref="C9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19</v>
      </c>
    </row>
    <row r="3" spans="1:4" x14ac:dyDescent="0.25">
      <c r="A3" s="20" t="s">
        <v>50</v>
      </c>
    </row>
    <row r="4" spans="1:4" x14ac:dyDescent="0.25">
      <c r="A4" s="20" t="s">
        <v>16</v>
      </c>
    </row>
    <row r="5" spans="1:4" x14ac:dyDescent="0.25">
      <c r="A5" s="21" t="s">
        <v>73</v>
      </c>
    </row>
    <row r="7" spans="1:4" ht="15.75" thickBot="1" x14ac:dyDescent="0.3">
      <c r="A7" s="19"/>
      <c r="D7" s="8"/>
    </row>
    <row r="8" spans="1:4" ht="23.25" x14ac:dyDescent="0.25">
      <c r="A8" s="50" t="s">
        <v>45</v>
      </c>
      <c r="B8" s="50" t="s">
        <v>33</v>
      </c>
      <c r="C8" s="46" t="s">
        <v>19</v>
      </c>
      <c r="D8" s="8"/>
    </row>
    <row r="9" spans="1:4" x14ac:dyDescent="0.25">
      <c r="A9" s="43" t="s">
        <v>34</v>
      </c>
      <c r="B9" s="35" t="s">
        <v>35</v>
      </c>
      <c r="C9" s="44">
        <v>425586.79</v>
      </c>
    </row>
    <row r="10" spans="1:4" x14ac:dyDescent="0.25">
      <c r="A10" s="43" t="s">
        <v>36</v>
      </c>
      <c r="B10" s="35" t="s">
        <v>35</v>
      </c>
      <c r="C10" s="44">
        <v>96349.27</v>
      </c>
      <c r="D10" s="8"/>
    </row>
    <row r="11" spans="1:4" x14ac:dyDescent="0.25">
      <c r="A11" s="43" t="s">
        <v>37</v>
      </c>
      <c r="B11" s="35" t="s">
        <v>35</v>
      </c>
      <c r="C11" s="44">
        <v>218683.81</v>
      </c>
      <c r="D11" s="8"/>
    </row>
    <row r="12" spans="1:4" x14ac:dyDescent="0.25">
      <c r="A12" s="43" t="s">
        <v>38</v>
      </c>
      <c r="B12" s="35" t="s">
        <v>39</v>
      </c>
      <c r="C12" s="44">
        <v>110554.93</v>
      </c>
      <c r="D12" s="8"/>
    </row>
    <row r="13" spans="1:4" x14ac:dyDescent="0.25">
      <c r="A13" s="43" t="s">
        <v>40</v>
      </c>
      <c r="B13" s="35" t="s">
        <v>35</v>
      </c>
      <c r="C13" s="44">
        <f>1745.73+45.58+976.1</f>
        <v>2767.41</v>
      </c>
      <c r="D13" s="31"/>
    </row>
    <row r="14" spans="1:4" x14ac:dyDescent="0.25">
      <c r="A14" s="43" t="s">
        <v>41</v>
      </c>
      <c r="B14" s="35"/>
      <c r="C14" s="44"/>
      <c r="D14" s="31"/>
    </row>
    <row r="15" spans="1:4" x14ac:dyDescent="0.25">
      <c r="A15" s="45" t="s">
        <v>42</v>
      </c>
      <c r="B15" s="35" t="s">
        <v>39</v>
      </c>
      <c r="C15" s="44">
        <v>4620.47</v>
      </c>
      <c r="D15" s="31"/>
    </row>
    <row r="16" spans="1:4" x14ac:dyDescent="0.25">
      <c r="A16" s="45" t="s">
        <v>43</v>
      </c>
      <c r="B16" s="35" t="s">
        <v>39</v>
      </c>
      <c r="C16" s="44">
        <v>58455.71</v>
      </c>
      <c r="D16" s="31"/>
    </row>
    <row r="17" spans="1:4" x14ac:dyDescent="0.25">
      <c r="A17" s="45" t="s">
        <v>44</v>
      </c>
      <c r="B17" s="35" t="s">
        <v>39</v>
      </c>
      <c r="C17" s="44">
        <f>921.47+47532.1</f>
        <v>48453.57</v>
      </c>
      <c r="D17" s="31"/>
    </row>
    <row r="18" spans="1:4" x14ac:dyDescent="0.25">
      <c r="D18" s="31"/>
    </row>
    <row r="19" spans="1:4" ht="15.75" thickBot="1" x14ac:dyDescent="0.3">
      <c r="A19" s="41" t="s">
        <v>32</v>
      </c>
      <c r="B19" s="40"/>
      <c r="C19" s="42">
        <f>SUM(C9:C18)</f>
        <v>965471.96</v>
      </c>
      <c r="D19" s="31"/>
    </row>
    <row r="20" spans="1:4" ht="15.75" thickTop="1" x14ac:dyDescent="0.25">
      <c r="D20" s="31"/>
    </row>
    <row r="21" spans="1:4" x14ac:dyDescent="0.25">
      <c r="D21" s="31"/>
    </row>
    <row r="22" spans="1:4" x14ac:dyDescent="0.25">
      <c r="D22" s="31"/>
    </row>
    <row r="23" spans="1:4" x14ac:dyDescent="0.25">
      <c r="A23" s="33"/>
      <c r="B23" s="34"/>
      <c r="C23" s="34"/>
    </row>
    <row r="24" spans="1:4" x14ac:dyDescent="0.25">
      <c r="A24" s="33"/>
      <c r="B24" s="34"/>
      <c r="C24" s="34"/>
    </row>
    <row r="25" spans="1:4" x14ac:dyDescent="0.25">
      <c r="A25" s="33"/>
      <c r="B25" s="34"/>
      <c r="C25" s="34"/>
    </row>
    <row r="26" spans="1:4" x14ac:dyDescent="0.25">
      <c r="A26" s="33"/>
      <c r="B26" s="34"/>
      <c r="C26" s="34"/>
    </row>
    <row r="27" spans="1:4" x14ac:dyDescent="0.25">
      <c r="A27" s="32"/>
      <c r="B27" s="32"/>
      <c r="C27" s="32"/>
    </row>
    <row r="28" spans="1:4" x14ac:dyDescent="0.25">
      <c r="A28" s="32"/>
      <c r="B28" s="32"/>
    </row>
    <row r="29" spans="1:4" x14ac:dyDescent="0.25">
      <c r="A29" s="32"/>
      <c r="B29" s="32"/>
    </row>
    <row r="30" spans="1:4" x14ac:dyDescent="0.25">
      <c r="A30" s="32"/>
      <c r="B30" s="32"/>
    </row>
    <row r="31" spans="1:4" x14ac:dyDescent="0.25">
      <c r="A31" s="32"/>
      <c r="B31" s="32"/>
    </row>
    <row r="32" spans="1:4" x14ac:dyDescent="0.25">
      <c r="A32" s="32"/>
      <c r="B32" s="32"/>
    </row>
    <row r="33" spans="1:2" x14ac:dyDescent="0.25">
      <c r="A33" s="32"/>
      <c r="B33" s="32"/>
    </row>
    <row r="34" spans="1:2" x14ac:dyDescent="0.25">
      <c r="A34" s="32"/>
      <c r="B34" s="32"/>
    </row>
    <row r="35" spans="1:2" x14ac:dyDescent="0.25">
      <c r="A35" s="32"/>
      <c r="B35" s="32"/>
    </row>
    <row r="36" spans="1:2" x14ac:dyDescent="0.25">
      <c r="A36" s="32"/>
      <c r="B36" s="32"/>
    </row>
    <row r="37" spans="1:2" x14ac:dyDescent="0.25">
      <c r="A37" s="32"/>
      <c r="B37" s="32"/>
    </row>
    <row r="38" spans="1:2" x14ac:dyDescent="0.25">
      <c r="A38" s="32"/>
      <c r="B38" s="32"/>
    </row>
    <row r="39" spans="1:2" x14ac:dyDescent="0.25">
      <c r="A39" s="32"/>
      <c r="B39" s="32"/>
    </row>
    <row r="40" spans="1:2" x14ac:dyDescent="0.25">
      <c r="A40" s="32"/>
      <c r="B40" s="32"/>
    </row>
    <row r="41" spans="1:2" x14ac:dyDescent="0.25">
      <c r="A41" s="32"/>
      <c r="B41" s="32"/>
    </row>
    <row r="42" spans="1:2" x14ac:dyDescent="0.25">
      <c r="A42" s="32"/>
      <c r="B42" s="32"/>
    </row>
    <row r="43" spans="1:2" x14ac:dyDescent="0.25">
      <c r="A43" s="32"/>
      <c r="B43" s="32"/>
    </row>
    <row r="44" spans="1:2" x14ac:dyDescent="0.25">
      <c r="A44" s="32"/>
      <c r="B44" s="32"/>
    </row>
    <row r="45" spans="1:2" x14ac:dyDescent="0.25">
      <c r="A45" s="32"/>
      <c r="B45" s="32"/>
    </row>
    <row r="46" spans="1:2" x14ac:dyDescent="0.25">
      <c r="A46" s="32"/>
      <c r="B46" s="32"/>
    </row>
    <row r="47" spans="1:2" x14ac:dyDescent="0.25">
      <c r="B47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E58"/>
  <sheetViews>
    <sheetView workbookViewId="0">
      <selection activeCell="C11" sqref="C11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20" t="s">
        <v>0</v>
      </c>
    </row>
    <row r="2" spans="1:5" x14ac:dyDescent="0.25">
      <c r="A2" s="20" t="s">
        <v>64</v>
      </c>
    </row>
    <row r="3" spans="1:5" x14ac:dyDescent="0.25">
      <c r="A3" s="20" t="s">
        <v>50</v>
      </c>
    </row>
    <row r="4" spans="1:5" x14ac:dyDescent="0.25">
      <c r="A4" s="20" t="s">
        <v>17</v>
      </c>
    </row>
    <row r="5" spans="1:5" x14ac:dyDescent="0.25">
      <c r="A5" s="22" t="str">
        <f>+'18A'!A5</f>
        <v>Aug 2023</v>
      </c>
    </row>
    <row r="7" spans="1:5" x14ac:dyDescent="0.25">
      <c r="A7" s="18"/>
      <c r="B7" s="17"/>
      <c r="D7" s="8"/>
    </row>
    <row r="8" spans="1:5" x14ac:dyDescent="0.25">
      <c r="A8" s="63"/>
    </row>
    <row r="9" spans="1:5" ht="15.75" thickBot="1" x14ac:dyDescent="0.3"/>
    <row r="10" spans="1:5" ht="35.25" customHeight="1" x14ac:dyDescent="0.25">
      <c r="A10" s="46" t="s">
        <v>45</v>
      </c>
      <c r="B10" s="46" t="s">
        <v>33</v>
      </c>
      <c r="C10" s="46" t="str">
        <f>CONCATENATE(TEXT($A$5,"MMM-YYYY")," kWh")</f>
        <v>Aug-2023 kWh</v>
      </c>
      <c r="D10" s="77" t="s">
        <v>74</v>
      </c>
      <c r="E10" s="77" t="s">
        <v>65</v>
      </c>
    </row>
    <row r="11" spans="1:5" x14ac:dyDescent="0.25">
      <c r="A11" s="43" t="s">
        <v>34</v>
      </c>
      <c r="B11" s="35" t="s">
        <v>35</v>
      </c>
      <c r="C11" s="76">
        <v>1320622347.5091453</v>
      </c>
      <c r="D11" s="83">
        <f>($E$38/$E$57)</f>
        <v>2.334277972445468E-4</v>
      </c>
      <c r="E11" s="64">
        <f>C11*D11</f>
        <v>308269.9655709822</v>
      </c>
    </row>
    <row r="12" spans="1:5" x14ac:dyDescent="0.25">
      <c r="A12" s="43" t="s">
        <v>36</v>
      </c>
      <c r="B12" s="35" t="s">
        <v>35</v>
      </c>
      <c r="C12" s="76">
        <v>303607456.15958071</v>
      </c>
      <c r="D12" s="83">
        <f>($E$38/$E$57)</f>
        <v>2.334277972445468E-4</v>
      </c>
      <c r="E12" s="64">
        <f t="shared" ref="E12:E19" si="0">C12*D12</f>
        <v>70870.419718351244</v>
      </c>
    </row>
    <row r="13" spans="1:5" x14ac:dyDescent="0.25">
      <c r="A13" s="43" t="s">
        <v>37</v>
      </c>
      <c r="B13" s="35" t="s">
        <v>35</v>
      </c>
      <c r="C13" s="76">
        <v>699243823.55408823</v>
      </c>
      <c r="D13" s="83">
        <f>($E$38/$E$57)</f>
        <v>2.334277972445468E-4</v>
      </c>
      <c r="E13" s="64">
        <f t="shared" si="0"/>
        <v>163222.94546908536</v>
      </c>
    </row>
    <row r="14" spans="1:5" x14ac:dyDescent="0.25">
      <c r="A14" s="43" t="s">
        <v>38</v>
      </c>
      <c r="B14" s="35" t="s">
        <v>39</v>
      </c>
      <c r="C14" s="76">
        <v>352914840.63167709</v>
      </c>
      <c r="D14" s="83">
        <f>($E$38/$E$57)</f>
        <v>2.334277972445468E-4</v>
      </c>
      <c r="E14" s="64">
        <f t="shared" si="0"/>
        <v>82380.13386356266</v>
      </c>
    </row>
    <row r="15" spans="1:5" x14ac:dyDescent="0.25">
      <c r="A15" s="43" t="s">
        <v>40</v>
      </c>
      <c r="B15" s="35" t="s">
        <v>35</v>
      </c>
      <c r="C15" s="76">
        <v>9856842.4554587454</v>
      </c>
      <c r="D15" s="83">
        <f>($E$38/$E$57)</f>
        <v>2.334277972445468E-4</v>
      </c>
      <c r="E15" s="64">
        <f t="shared" si="0"/>
        <v>2300.8610221642648</v>
      </c>
    </row>
    <row r="16" spans="1:5" x14ac:dyDescent="0.25">
      <c r="A16" s="43" t="s">
        <v>41</v>
      </c>
      <c r="B16" s="35"/>
      <c r="C16" s="76"/>
      <c r="D16" s="83"/>
      <c r="E16" s="64"/>
    </row>
    <row r="17" spans="1:5" x14ac:dyDescent="0.25">
      <c r="A17" s="45" t="s">
        <v>42</v>
      </c>
      <c r="B17" s="35" t="s">
        <v>39</v>
      </c>
      <c r="C17" s="76">
        <v>14195505.000599878</v>
      </c>
      <c r="D17" s="83">
        <f>($E$38/$E$57)</f>
        <v>2.334277972445468E-4</v>
      </c>
      <c r="E17" s="64">
        <f t="shared" si="0"/>
        <v>3313.6254630639787</v>
      </c>
    </row>
    <row r="18" spans="1:5" x14ac:dyDescent="0.25">
      <c r="A18" s="45" t="s">
        <v>43</v>
      </c>
      <c r="B18" s="35" t="s">
        <v>39</v>
      </c>
      <c r="C18" s="76">
        <v>179881950.97226861</v>
      </c>
      <c r="D18" s="83">
        <f>($E$38/$E$57)</f>
        <v>2.334277972445468E-4</v>
      </c>
      <c r="E18" s="64">
        <f t="shared" si="0"/>
        <v>41989.447579508225</v>
      </c>
    </row>
    <row r="19" spans="1:5" x14ac:dyDescent="0.25">
      <c r="A19" s="45" t="s">
        <v>44</v>
      </c>
      <c r="B19" s="35" t="s">
        <v>39</v>
      </c>
      <c r="C19" s="76">
        <v>149540359.71718147</v>
      </c>
      <c r="D19" s="83">
        <f>($E$38/$E$57)</f>
        <v>2.334277972445468E-4</v>
      </c>
      <c r="E19" s="64">
        <f t="shared" si="0"/>
        <v>34906.876767938833</v>
      </c>
    </row>
    <row r="20" spans="1:5" x14ac:dyDescent="0.25">
      <c r="C20" s="69"/>
      <c r="D20" s="65"/>
      <c r="E20" s="65"/>
    </row>
    <row r="21" spans="1:5" ht="15.75" thickBot="1" x14ac:dyDescent="0.3">
      <c r="A21" s="41" t="s">
        <v>32</v>
      </c>
      <c r="B21" s="40"/>
      <c r="C21" s="66">
        <f>SUM(C11:C20)</f>
        <v>3029863126</v>
      </c>
      <c r="D21" s="66"/>
      <c r="E21" s="66">
        <f t="shared" ref="E21" si="1">SUM(E11:E20)</f>
        <v>707254.27545465657</v>
      </c>
    </row>
    <row r="22" spans="1:5" ht="15.75" thickTop="1" x14ac:dyDescent="0.25"/>
    <row r="24" spans="1:5" ht="17.25" x14ac:dyDescent="0.25">
      <c r="A24" t="s">
        <v>67</v>
      </c>
    </row>
    <row r="30" spans="1:5" x14ac:dyDescent="0.25">
      <c r="A30" s="67" t="s">
        <v>70</v>
      </c>
      <c r="B30" s="67"/>
      <c r="C30" s="67"/>
      <c r="D30" s="67"/>
      <c r="E30" s="67"/>
    </row>
    <row r="38" spans="1:5" x14ac:dyDescent="0.25">
      <c r="E38" s="31">
        <v>7205895</v>
      </c>
    </row>
    <row r="40" spans="1:5" x14ac:dyDescent="0.25">
      <c r="A40" s="67" t="s">
        <v>71</v>
      </c>
      <c r="B40" s="67"/>
      <c r="C40" s="67"/>
      <c r="D40" s="67"/>
      <c r="E40" s="67"/>
    </row>
    <row r="50" spans="5:5" x14ac:dyDescent="0.25">
      <c r="E50" s="80">
        <v>13281323630</v>
      </c>
    </row>
    <row r="51" spans="5:5" x14ac:dyDescent="0.25">
      <c r="E51" s="80">
        <v>3137528082</v>
      </c>
    </row>
    <row r="52" spans="5:5" x14ac:dyDescent="0.25">
      <c r="E52" s="80">
        <v>7243993310</v>
      </c>
    </row>
    <row r="53" spans="5:5" x14ac:dyDescent="0.25">
      <c r="E53" s="80">
        <v>3510154524</v>
      </c>
    </row>
    <row r="54" spans="5:5" x14ac:dyDescent="0.25">
      <c r="E54" s="80">
        <v>3555986080</v>
      </c>
    </row>
    <row r="55" spans="5:5" x14ac:dyDescent="0.25">
      <c r="E55" s="80">
        <v>90105532</v>
      </c>
    </row>
    <row r="56" spans="5:5" x14ac:dyDescent="0.25">
      <c r="E56" s="80">
        <v>50818446</v>
      </c>
    </row>
    <row r="57" spans="5:5" ht="15.75" thickBot="1" x14ac:dyDescent="0.3">
      <c r="E57" s="81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H12"/>
  <sheetViews>
    <sheetView workbookViewId="0">
      <selection activeCell="A12" sqref="A12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20" t="s">
        <v>0</v>
      </c>
    </row>
    <row r="2" spans="1:8" x14ac:dyDescent="0.25">
      <c r="A2" s="20" t="s">
        <v>21</v>
      </c>
    </row>
    <row r="3" spans="1:8" x14ac:dyDescent="0.25">
      <c r="A3" s="20" t="s">
        <v>51</v>
      </c>
    </row>
    <row r="4" spans="1:8" x14ac:dyDescent="0.25">
      <c r="A4" s="22" t="str">
        <f>+'18A'!A5</f>
        <v>Aug 2023</v>
      </c>
    </row>
    <row r="6" spans="1:8" x14ac:dyDescent="0.25">
      <c r="A6" s="18"/>
      <c r="B6" s="17"/>
      <c r="D6" s="8"/>
    </row>
    <row r="7" spans="1:8" ht="15" customHeight="1" x14ac:dyDescent="0.25">
      <c r="A7" t="s">
        <v>76</v>
      </c>
      <c r="B7" s="79"/>
      <c r="C7" s="79"/>
      <c r="D7" s="79"/>
      <c r="E7" s="79"/>
      <c r="F7" s="79"/>
      <c r="G7" s="79"/>
      <c r="H7" s="79"/>
    </row>
    <row r="8" spans="1:8" x14ac:dyDescent="0.25">
      <c r="A8" s="78"/>
      <c r="B8" s="78"/>
      <c r="C8" s="78"/>
      <c r="D8" s="78"/>
      <c r="E8" s="78"/>
      <c r="F8" s="78"/>
      <c r="G8" s="78"/>
      <c r="H8" s="78"/>
    </row>
    <row r="9" spans="1:8" s="32" customFormat="1" x14ac:dyDescent="0.25">
      <c r="A9" s="78"/>
      <c r="B9" s="78"/>
      <c r="C9" s="78"/>
      <c r="D9" s="78"/>
      <c r="E9" s="78"/>
      <c r="F9" s="78"/>
      <c r="G9" s="78"/>
      <c r="H9" s="78"/>
    </row>
    <row r="10" spans="1:8" s="32" customFormat="1" x14ac:dyDescent="0.25"/>
    <row r="11" spans="1:8" s="32" customFormat="1" x14ac:dyDescent="0.25"/>
    <row r="12" spans="1:8" s="32" customFormat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G21"/>
  <sheetViews>
    <sheetView workbookViewId="0">
      <selection activeCell="G8" sqref="G8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20</v>
      </c>
    </row>
    <row r="3" spans="1:7" x14ac:dyDescent="0.25">
      <c r="A3" s="20" t="s">
        <v>50</v>
      </c>
    </row>
    <row r="4" spans="1:7" x14ac:dyDescent="0.25">
      <c r="A4" s="20" t="s">
        <v>18</v>
      </c>
    </row>
    <row r="5" spans="1:7" x14ac:dyDescent="0.25">
      <c r="A5" s="22" t="str">
        <f>+'18A'!A5</f>
        <v>Aug 2023</v>
      </c>
    </row>
    <row r="6" spans="1:7" ht="15.75" thickBot="1" x14ac:dyDescent="0.3"/>
    <row r="7" spans="1:7" ht="42.75" customHeight="1" x14ac:dyDescent="0.25">
      <c r="A7" s="46" t="s">
        <v>45</v>
      </c>
      <c r="B7" s="46" t="s">
        <v>33</v>
      </c>
      <c r="C7" s="46" t="s">
        <v>19</v>
      </c>
      <c r="D7" s="46" t="s">
        <v>49</v>
      </c>
      <c r="E7" s="46" t="s">
        <v>75</v>
      </c>
      <c r="F7" s="46" t="s">
        <v>48</v>
      </c>
      <c r="G7" s="46" t="s">
        <v>46</v>
      </c>
    </row>
    <row r="8" spans="1:7" x14ac:dyDescent="0.25">
      <c r="A8" s="35" t="s">
        <v>34</v>
      </c>
      <c r="B8" s="35" t="s">
        <v>35</v>
      </c>
      <c r="C8" s="44">
        <f>'18A'!C9</f>
        <v>425586.79</v>
      </c>
      <c r="D8" s="47">
        <v>1272133860</v>
      </c>
      <c r="E8" s="82">
        <v>3.2365161420513526E-4</v>
      </c>
      <c r="F8" s="44">
        <f>D8*E8</f>
        <v>411728.17727400956</v>
      </c>
      <c r="G8" s="44">
        <f>F8-C8</f>
        <v>-13858.612725990417</v>
      </c>
    </row>
    <row r="9" spans="1:7" x14ac:dyDescent="0.25">
      <c r="A9" s="35" t="s">
        <v>36</v>
      </c>
      <c r="B9" s="35" t="s">
        <v>35</v>
      </c>
      <c r="C9" s="44">
        <f>'18A'!C10</f>
        <v>96349.27</v>
      </c>
      <c r="D9" s="47">
        <v>289923389.99999994</v>
      </c>
      <c r="E9" s="82">
        <v>3.2365161420513526E-4</v>
      </c>
      <c r="F9" s="44">
        <f t="shared" ref="F9:F16" si="0">D9*E9</f>
        <v>93834.173169324946</v>
      </c>
      <c r="G9" s="44">
        <f t="shared" ref="G9:G16" si="1">F9-C9</f>
        <v>-2515.0968306750583</v>
      </c>
    </row>
    <row r="10" spans="1:7" x14ac:dyDescent="0.25">
      <c r="A10" s="35" t="s">
        <v>37</v>
      </c>
      <c r="B10" s="35" t="s">
        <v>35</v>
      </c>
      <c r="C10" s="44">
        <f>'18A'!C11</f>
        <v>218683.81</v>
      </c>
      <c r="D10" s="47">
        <v>698285420</v>
      </c>
      <c r="E10" s="82">
        <v>3.2365161420513526E-4</v>
      </c>
      <c r="F10" s="44">
        <f t="shared" si="0"/>
        <v>226001.20335891083</v>
      </c>
      <c r="G10" s="44">
        <f t="shared" si="1"/>
        <v>7317.3933589108346</v>
      </c>
    </row>
    <row r="11" spans="1:7" x14ac:dyDescent="0.25">
      <c r="A11" s="35" t="s">
        <v>38</v>
      </c>
      <c r="B11" s="35" t="s">
        <v>39</v>
      </c>
      <c r="C11" s="44">
        <f>'18A'!C12</f>
        <v>110554.93</v>
      </c>
      <c r="D11" s="47">
        <v>340382220</v>
      </c>
      <c r="E11" s="82">
        <v>3.2365161420513526E-4</v>
      </c>
      <c r="F11" s="44">
        <f t="shared" si="0"/>
        <v>110165.25494972747</v>
      </c>
      <c r="G11" s="44">
        <f t="shared" si="1"/>
        <v>-389.675050272519</v>
      </c>
    </row>
    <row r="12" spans="1:7" x14ac:dyDescent="0.25">
      <c r="A12" s="35" t="s">
        <v>47</v>
      </c>
      <c r="B12" s="35" t="s">
        <v>35</v>
      </c>
      <c r="C12" s="44">
        <f>'18A'!C13</f>
        <v>2767.41</v>
      </c>
      <c r="D12" s="47">
        <v>9846282.5964326672</v>
      </c>
      <c r="E12" s="82">
        <v>3.2365161420513526E-4</v>
      </c>
      <c r="F12" s="44">
        <f t="shared" si="0"/>
        <v>3186.7652562553631</v>
      </c>
      <c r="G12" s="44">
        <f t="shared" si="1"/>
        <v>419.3552562553632</v>
      </c>
    </row>
    <row r="13" spans="1:7" x14ac:dyDescent="0.25">
      <c r="A13" s="35" t="s">
        <v>41</v>
      </c>
      <c r="B13" s="35"/>
      <c r="C13" s="44">
        <f>'18A'!C14</f>
        <v>0</v>
      </c>
      <c r="D13" s="47"/>
      <c r="E13" s="82"/>
      <c r="F13" s="44"/>
      <c r="G13" s="44"/>
    </row>
    <row r="14" spans="1:7" x14ac:dyDescent="0.25">
      <c r="A14" s="36" t="s">
        <v>42</v>
      </c>
      <c r="B14" s="35" t="s">
        <v>39</v>
      </c>
      <c r="C14" s="44">
        <f>'18A'!C15</f>
        <v>4620.47</v>
      </c>
      <c r="D14" s="47">
        <v>150913177.13499999</v>
      </c>
      <c r="E14" s="82">
        <v>3.2365161420513526E-4</v>
      </c>
      <c r="F14" s="44">
        <f t="shared" si="0"/>
        <v>48843.293384568256</v>
      </c>
      <c r="G14" s="44">
        <f t="shared" si="1"/>
        <v>44222.823384568255</v>
      </c>
    </row>
    <row r="15" spans="1:7" x14ac:dyDescent="0.25">
      <c r="A15" s="36" t="s">
        <v>43</v>
      </c>
      <c r="B15" s="35" t="s">
        <v>39</v>
      </c>
      <c r="C15" s="44">
        <f>'18A'!C16</f>
        <v>58455.71</v>
      </c>
      <c r="D15" s="47">
        <v>193419368.93000001</v>
      </c>
      <c r="E15" s="82">
        <v>3.2365161420513526E-4</v>
      </c>
      <c r="F15" s="44">
        <f t="shared" si="0"/>
        <v>62600.490972733089</v>
      </c>
      <c r="G15" s="44">
        <f t="shared" si="1"/>
        <v>4144.7809727330896</v>
      </c>
    </row>
    <row r="16" spans="1:7" x14ac:dyDescent="0.25">
      <c r="A16" s="36" t="s">
        <v>44</v>
      </c>
      <c r="B16" s="35" t="s">
        <v>39</v>
      </c>
      <c r="C16" s="44">
        <f>'18A'!C17</f>
        <v>48453.57</v>
      </c>
      <c r="D16" s="47">
        <v>15584403.934999999</v>
      </c>
      <c r="E16" s="82">
        <v>3.2365161420513526E-4</v>
      </c>
      <c r="F16" s="44">
        <f t="shared" si="0"/>
        <v>5043.9174899876116</v>
      </c>
      <c r="G16" s="44">
        <f t="shared" si="1"/>
        <v>-43409.652510012391</v>
      </c>
    </row>
    <row r="17" spans="1:7" x14ac:dyDescent="0.25">
      <c r="C17" s="48"/>
      <c r="D17" s="47"/>
      <c r="E17" s="37"/>
      <c r="F17" s="44"/>
      <c r="G17" s="44"/>
    </row>
    <row r="18" spans="1:7" ht="15.75" thickBot="1" x14ac:dyDescent="0.3">
      <c r="A18" s="41" t="s">
        <v>32</v>
      </c>
      <c r="B18" s="40"/>
      <c r="C18" s="42">
        <f>SUM(C8:C17)</f>
        <v>965471.96</v>
      </c>
      <c r="D18" s="49">
        <f>SUM(D8:D17)</f>
        <v>2970488122.5964327</v>
      </c>
      <c r="E18" s="38"/>
      <c r="F18" s="42">
        <f>SUM(F8:F17)</f>
        <v>961403.27585551713</v>
      </c>
      <c r="G18" s="42">
        <f>SUM(G8:G17)</f>
        <v>-4068.6841444828387</v>
      </c>
    </row>
    <row r="19" spans="1:7" ht="15.75" thickTop="1" x14ac:dyDescent="0.25">
      <c r="G19" s="39"/>
    </row>
    <row r="20" spans="1:7" x14ac:dyDescent="0.25">
      <c r="D20" s="39"/>
    </row>
    <row r="21" spans="1:7" x14ac:dyDescent="0.25">
      <c r="D21" s="3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22</v>
      </c>
    </row>
    <row r="3" spans="1:1" x14ac:dyDescent="0.25">
      <c r="A3" s="20" t="s">
        <v>52</v>
      </c>
    </row>
    <row r="4" spans="1:1" x14ac:dyDescent="0.25">
      <c r="A4" s="22" t="str">
        <f>+'18A'!A5</f>
        <v>Aug 2023</v>
      </c>
    </row>
    <row r="7" spans="1:1" x14ac:dyDescent="0.2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AP4</vt:lpstr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Pfaff, Maria</cp:lastModifiedBy>
  <dcterms:created xsi:type="dcterms:W3CDTF">2019-08-15T19:17:26Z</dcterms:created>
  <dcterms:modified xsi:type="dcterms:W3CDTF">2023-10-11T19:39:42Z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