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 codeName="ThisWorkbook"/>
  <xr:revisionPtr revIDLastSave="0" documentId="13_ncr:1_{F25EB5D0-5199-4921-81B7-8500B5DBAB1F}" xr6:coauthVersionLast="47" xr6:coauthVersionMax="47" xr10:uidLastSave="{00000000-0000-0000-0000-000000000000}"/>
  <bookViews>
    <workbookView xWindow="-28920" yWindow="-120" windowWidth="29040" windowHeight="15840" tabRatio="610" firstSheet="8" activeTab="18" xr2:uid="{00000000-000D-0000-FFFF-FFFF00000000}"/>
  </bookViews>
  <sheets>
    <sheet name="Day 5 SOX Review" sheetId="44" r:id="rId1"/>
    <sheet name="Error Checks" sheetId="47" r:id="rId2"/>
    <sheet name="Notes" sheetId="42" r:id="rId3"/>
    <sheet name="REVISED SUMMARY" sheetId="28" r:id="rId4"/>
    <sheet name="RES kWh ENTRY" sheetId="39" r:id="rId5"/>
    <sheet name="BIZ kWh ENTRY" sheetId="40" r:id="rId6"/>
    <sheet name="BIZ SUM" sheetId="41" r:id="rId7"/>
    <sheet name=" 1M - RES" sheetId="2" r:id="rId8"/>
    <sheet name="2M - SGS" sheetId="10" r:id="rId9"/>
    <sheet name="3M - LGS" sheetId="29" r:id="rId10"/>
    <sheet name="4M - SPS" sheetId="30" r:id="rId11"/>
    <sheet name="11M - LPS" sheetId="31" r:id="rId12"/>
    <sheet name=" LI 1M - RES" sheetId="32" r:id="rId13"/>
    <sheet name="LI 2M - SGS" sheetId="33" r:id="rId14"/>
    <sheet name="LI 3M - LGS" sheetId="34" r:id="rId15"/>
    <sheet name="LI 4M - SPS" sheetId="35" r:id="rId16"/>
    <sheet name="LI 11M - LPS" sheetId="36" r:id="rId17"/>
    <sheet name="Biz DRENE" sheetId="43" r:id="rId18"/>
    <sheet name="Res DRENE" sheetId="48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28" l="1"/>
  <c r="U46" i="2" l="1"/>
  <c r="AF213" i="31"/>
  <c r="AE213" i="31"/>
  <c r="AD213" i="31"/>
  <c r="AC213" i="31"/>
  <c r="AB213" i="31"/>
  <c r="AA213" i="31"/>
  <c r="Z213" i="31"/>
  <c r="Y213" i="31"/>
  <c r="X213" i="31"/>
  <c r="W213" i="31"/>
  <c r="V213" i="31"/>
  <c r="U213" i="31"/>
  <c r="AF212" i="31"/>
  <c r="AE212" i="31"/>
  <c r="AD212" i="31"/>
  <c r="AC212" i="31"/>
  <c r="AB212" i="31"/>
  <c r="AA212" i="31"/>
  <c r="Z212" i="31"/>
  <c r="Y212" i="31"/>
  <c r="X212" i="31"/>
  <c r="W212" i="31"/>
  <c r="V212" i="31"/>
  <c r="U212" i="31"/>
  <c r="AF211" i="31"/>
  <c r="AE211" i="31"/>
  <c r="AD211" i="31"/>
  <c r="AC211" i="31"/>
  <c r="AB211" i="31"/>
  <c r="AA211" i="31"/>
  <c r="Z211" i="31"/>
  <c r="Y211" i="31"/>
  <c r="X211" i="31"/>
  <c r="W211" i="31"/>
  <c r="V211" i="31"/>
  <c r="U211" i="31"/>
  <c r="AF210" i="31"/>
  <c r="AE210" i="31"/>
  <c r="AD210" i="31"/>
  <c r="AC210" i="31"/>
  <c r="AB210" i="31"/>
  <c r="AA210" i="31"/>
  <c r="Z210" i="31"/>
  <c r="Y210" i="31"/>
  <c r="X210" i="31"/>
  <c r="W210" i="31"/>
  <c r="V210" i="31"/>
  <c r="U210" i="31"/>
  <c r="AF209" i="31"/>
  <c r="AE209" i="31"/>
  <c r="AD209" i="31"/>
  <c r="AC209" i="31"/>
  <c r="AB209" i="31"/>
  <c r="AA209" i="31"/>
  <c r="Z209" i="31"/>
  <c r="Y209" i="31"/>
  <c r="X209" i="31"/>
  <c r="W209" i="31"/>
  <c r="V209" i="31"/>
  <c r="U209" i="31"/>
  <c r="AF208" i="31"/>
  <c r="AE208" i="31"/>
  <c r="AD208" i="31"/>
  <c r="AC208" i="31"/>
  <c r="AB208" i="31"/>
  <c r="AA208" i="31"/>
  <c r="Z208" i="31"/>
  <c r="Y208" i="31"/>
  <c r="X208" i="31"/>
  <c r="W208" i="31"/>
  <c r="V208" i="31"/>
  <c r="U208" i="31"/>
  <c r="AF207" i="31"/>
  <c r="AE207" i="31"/>
  <c r="AD207" i="31"/>
  <c r="AC207" i="31"/>
  <c r="AB207" i="31"/>
  <c r="AA207" i="31"/>
  <c r="Z207" i="31"/>
  <c r="Y207" i="31"/>
  <c r="X207" i="31"/>
  <c r="W207" i="31"/>
  <c r="V207" i="31"/>
  <c r="U207" i="31"/>
  <c r="AF206" i="31"/>
  <c r="AE206" i="31"/>
  <c r="AD206" i="31"/>
  <c r="AC206" i="31"/>
  <c r="AB206" i="31"/>
  <c r="AA206" i="31"/>
  <c r="Z206" i="31"/>
  <c r="Y206" i="31"/>
  <c r="X206" i="31"/>
  <c r="W206" i="31"/>
  <c r="V206" i="31"/>
  <c r="U206" i="31"/>
  <c r="AF205" i="31"/>
  <c r="AE205" i="31"/>
  <c r="AD205" i="31"/>
  <c r="AC205" i="31"/>
  <c r="AB205" i="31"/>
  <c r="AA205" i="31"/>
  <c r="Z205" i="31"/>
  <c r="Y205" i="31"/>
  <c r="X205" i="31"/>
  <c r="W205" i="31"/>
  <c r="V205" i="31"/>
  <c r="U205" i="31"/>
  <c r="AF204" i="31"/>
  <c r="AE204" i="31"/>
  <c r="AD204" i="31"/>
  <c r="AC204" i="31"/>
  <c r="AB204" i="31"/>
  <c r="AA204" i="31"/>
  <c r="Z204" i="31"/>
  <c r="Y204" i="31"/>
  <c r="X204" i="31"/>
  <c r="W204" i="31"/>
  <c r="V204" i="31"/>
  <c r="U204" i="31"/>
  <c r="AF203" i="31"/>
  <c r="AE203" i="31"/>
  <c r="AD203" i="31"/>
  <c r="AC203" i="31"/>
  <c r="AB203" i="31"/>
  <c r="AA203" i="31"/>
  <c r="Z203" i="31"/>
  <c r="Y203" i="31"/>
  <c r="X203" i="31"/>
  <c r="W203" i="31"/>
  <c r="V203" i="31"/>
  <c r="U203" i="31"/>
  <c r="AF202" i="31"/>
  <c r="AE202" i="31"/>
  <c r="AD202" i="31"/>
  <c r="AC202" i="31"/>
  <c r="AB202" i="31"/>
  <c r="AA202" i="31"/>
  <c r="Z202" i="31"/>
  <c r="Y202" i="31"/>
  <c r="X202" i="31"/>
  <c r="W202" i="31"/>
  <c r="V202" i="31"/>
  <c r="U202" i="31"/>
  <c r="AF201" i="31"/>
  <c r="AE201" i="31"/>
  <c r="AD201" i="31"/>
  <c r="AC201" i="31"/>
  <c r="AB201" i="31"/>
  <c r="AA201" i="31"/>
  <c r="Z201" i="31"/>
  <c r="Y201" i="31"/>
  <c r="X201" i="31"/>
  <c r="W201" i="31"/>
  <c r="V201" i="31"/>
  <c r="U201" i="31"/>
  <c r="AF213" i="30"/>
  <c r="AE213" i="30"/>
  <c r="AD213" i="30"/>
  <c r="AC213" i="30"/>
  <c r="AB213" i="30"/>
  <c r="AA213" i="30"/>
  <c r="Z213" i="30"/>
  <c r="Y213" i="30"/>
  <c r="X213" i="30"/>
  <c r="W213" i="30"/>
  <c r="V213" i="30"/>
  <c r="U213" i="30"/>
  <c r="AF212" i="30"/>
  <c r="AE212" i="30"/>
  <c r="AD212" i="30"/>
  <c r="AC212" i="30"/>
  <c r="AB212" i="30"/>
  <c r="AA212" i="30"/>
  <c r="Z212" i="30"/>
  <c r="Y212" i="30"/>
  <c r="X212" i="30"/>
  <c r="W212" i="30"/>
  <c r="V212" i="30"/>
  <c r="U212" i="30"/>
  <c r="AF211" i="30"/>
  <c r="AE211" i="30"/>
  <c r="AD211" i="30"/>
  <c r="AC211" i="30"/>
  <c r="AB211" i="30"/>
  <c r="AA211" i="30"/>
  <c r="Z211" i="30"/>
  <c r="Y211" i="30"/>
  <c r="X211" i="30"/>
  <c r="W211" i="30"/>
  <c r="V211" i="30"/>
  <c r="U211" i="30"/>
  <c r="AF210" i="30"/>
  <c r="AE210" i="30"/>
  <c r="AD210" i="30"/>
  <c r="AC210" i="30"/>
  <c r="AB210" i="30"/>
  <c r="AA210" i="30"/>
  <c r="Z210" i="30"/>
  <c r="Y210" i="30"/>
  <c r="X210" i="30"/>
  <c r="W210" i="30"/>
  <c r="V210" i="30"/>
  <c r="U210" i="30"/>
  <c r="AF209" i="30"/>
  <c r="AE209" i="30"/>
  <c r="AD209" i="30"/>
  <c r="AC209" i="30"/>
  <c r="AB209" i="30"/>
  <c r="AA209" i="30"/>
  <c r="Z209" i="30"/>
  <c r="Y209" i="30"/>
  <c r="X209" i="30"/>
  <c r="W209" i="30"/>
  <c r="V209" i="30"/>
  <c r="U209" i="30"/>
  <c r="AF208" i="30"/>
  <c r="AE208" i="30"/>
  <c r="AD208" i="30"/>
  <c r="AC208" i="30"/>
  <c r="AB208" i="30"/>
  <c r="AA208" i="30"/>
  <c r="Z208" i="30"/>
  <c r="Y208" i="30"/>
  <c r="X208" i="30"/>
  <c r="W208" i="30"/>
  <c r="V208" i="30"/>
  <c r="U208" i="30"/>
  <c r="AF207" i="30"/>
  <c r="AE207" i="30"/>
  <c r="AD207" i="30"/>
  <c r="AC207" i="30"/>
  <c r="AB207" i="30"/>
  <c r="AA207" i="30"/>
  <c r="Z207" i="30"/>
  <c r="Y207" i="30"/>
  <c r="X207" i="30"/>
  <c r="W207" i="30"/>
  <c r="V207" i="30"/>
  <c r="U207" i="30"/>
  <c r="AF206" i="30"/>
  <c r="AE206" i="30"/>
  <c r="AD206" i="30"/>
  <c r="AC206" i="30"/>
  <c r="AB206" i="30"/>
  <c r="AA206" i="30"/>
  <c r="Z206" i="30"/>
  <c r="Y206" i="30"/>
  <c r="X206" i="30"/>
  <c r="W206" i="30"/>
  <c r="V206" i="30"/>
  <c r="U206" i="30"/>
  <c r="AF205" i="30"/>
  <c r="AE205" i="30"/>
  <c r="AD205" i="30"/>
  <c r="AC205" i="30"/>
  <c r="AB205" i="30"/>
  <c r="AA205" i="30"/>
  <c r="Z205" i="30"/>
  <c r="Y205" i="30"/>
  <c r="X205" i="30"/>
  <c r="W205" i="30"/>
  <c r="V205" i="30"/>
  <c r="U205" i="30"/>
  <c r="AF204" i="30"/>
  <c r="AE204" i="30"/>
  <c r="AD204" i="30"/>
  <c r="AC204" i="30"/>
  <c r="AB204" i="30"/>
  <c r="AA204" i="30"/>
  <c r="Z204" i="30"/>
  <c r="Y204" i="30"/>
  <c r="X204" i="30"/>
  <c r="W204" i="30"/>
  <c r="V204" i="30"/>
  <c r="U204" i="30"/>
  <c r="AF203" i="30"/>
  <c r="AE203" i="30"/>
  <c r="AD203" i="30"/>
  <c r="AC203" i="30"/>
  <c r="AB203" i="30"/>
  <c r="AA203" i="30"/>
  <c r="Z203" i="30"/>
  <c r="Y203" i="30"/>
  <c r="X203" i="30"/>
  <c r="W203" i="30"/>
  <c r="V203" i="30"/>
  <c r="U203" i="30"/>
  <c r="AF202" i="30"/>
  <c r="AE202" i="30"/>
  <c r="AD202" i="30"/>
  <c r="AC202" i="30"/>
  <c r="AB202" i="30"/>
  <c r="AA202" i="30"/>
  <c r="Z202" i="30"/>
  <c r="Y202" i="30"/>
  <c r="X202" i="30"/>
  <c r="W202" i="30"/>
  <c r="V202" i="30"/>
  <c r="U202" i="30"/>
  <c r="AF201" i="30"/>
  <c r="AE201" i="30"/>
  <c r="AD201" i="30"/>
  <c r="AC201" i="30"/>
  <c r="AB201" i="30"/>
  <c r="AA201" i="30"/>
  <c r="Z201" i="30"/>
  <c r="Y201" i="30"/>
  <c r="X201" i="30"/>
  <c r="W201" i="30"/>
  <c r="V201" i="30"/>
  <c r="U201" i="30"/>
  <c r="V201" i="29"/>
  <c r="W201" i="29"/>
  <c r="X201" i="29"/>
  <c r="Y201" i="29"/>
  <c r="Z201" i="29"/>
  <c r="AA201" i="29"/>
  <c r="AB201" i="29"/>
  <c r="AC201" i="29"/>
  <c r="AD201" i="29"/>
  <c r="AE201" i="29"/>
  <c r="AF201" i="29"/>
  <c r="V202" i="29"/>
  <c r="W202" i="29"/>
  <c r="X202" i="29"/>
  <c r="Y202" i="29"/>
  <c r="Z202" i="29"/>
  <c r="AA202" i="29"/>
  <c r="AB202" i="29"/>
  <c r="AC202" i="29"/>
  <c r="AD202" i="29"/>
  <c r="AE202" i="29"/>
  <c r="AF202" i="29"/>
  <c r="V203" i="29"/>
  <c r="W203" i="29"/>
  <c r="X203" i="29"/>
  <c r="Y203" i="29"/>
  <c r="Z203" i="29"/>
  <c r="AA203" i="29"/>
  <c r="AB203" i="29"/>
  <c r="AC203" i="29"/>
  <c r="AD203" i="29"/>
  <c r="AE203" i="29"/>
  <c r="AF203" i="29"/>
  <c r="V204" i="29"/>
  <c r="W204" i="29"/>
  <c r="X204" i="29"/>
  <c r="Y204" i="29"/>
  <c r="Z204" i="29"/>
  <c r="AA204" i="29"/>
  <c r="AB204" i="29"/>
  <c r="AC204" i="29"/>
  <c r="AD204" i="29"/>
  <c r="AE204" i="29"/>
  <c r="AF204" i="29"/>
  <c r="V205" i="29"/>
  <c r="W205" i="29"/>
  <c r="X205" i="29"/>
  <c r="Y205" i="29"/>
  <c r="Z205" i="29"/>
  <c r="AA205" i="29"/>
  <c r="AB205" i="29"/>
  <c r="AC205" i="29"/>
  <c r="AD205" i="29"/>
  <c r="AE205" i="29"/>
  <c r="AF205" i="29"/>
  <c r="V206" i="29"/>
  <c r="W206" i="29"/>
  <c r="X206" i="29"/>
  <c r="Y206" i="29"/>
  <c r="Z206" i="29"/>
  <c r="AA206" i="29"/>
  <c r="AB206" i="29"/>
  <c r="AC206" i="29"/>
  <c r="AD206" i="29"/>
  <c r="AE206" i="29"/>
  <c r="AF206" i="29"/>
  <c r="V207" i="29"/>
  <c r="W207" i="29"/>
  <c r="X207" i="29"/>
  <c r="Y207" i="29"/>
  <c r="Z207" i="29"/>
  <c r="AA207" i="29"/>
  <c r="AB207" i="29"/>
  <c r="AC207" i="29"/>
  <c r="AD207" i="29"/>
  <c r="AE207" i="29"/>
  <c r="AF207" i="29"/>
  <c r="V208" i="29"/>
  <c r="W208" i="29"/>
  <c r="X208" i="29"/>
  <c r="Y208" i="29"/>
  <c r="Z208" i="29"/>
  <c r="AA208" i="29"/>
  <c r="AB208" i="29"/>
  <c r="AC208" i="29"/>
  <c r="AD208" i="29"/>
  <c r="AE208" i="29"/>
  <c r="AF208" i="29"/>
  <c r="V209" i="29"/>
  <c r="W209" i="29"/>
  <c r="X209" i="29"/>
  <c r="Y209" i="29"/>
  <c r="Z209" i="29"/>
  <c r="AA209" i="29"/>
  <c r="AB209" i="29"/>
  <c r="AC209" i="29"/>
  <c r="AD209" i="29"/>
  <c r="AE209" i="29"/>
  <c r="AF209" i="29"/>
  <c r="V210" i="29"/>
  <c r="W210" i="29"/>
  <c r="X210" i="29"/>
  <c r="Y210" i="29"/>
  <c r="Z210" i="29"/>
  <c r="AA210" i="29"/>
  <c r="AB210" i="29"/>
  <c r="AC210" i="29"/>
  <c r="AD210" i="29"/>
  <c r="AE210" i="29"/>
  <c r="AF210" i="29"/>
  <c r="V211" i="29"/>
  <c r="W211" i="29"/>
  <c r="X211" i="29"/>
  <c r="Y211" i="29"/>
  <c r="Z211" i="29"/>
  <c r="AA211" i="29"/>
  <c r="AB211" i="29"/>
  <c r="AC211" i="29"/>
  <c r="AD211" i="29"/>
  <c r="AE211" i="29"/>
  <c r="AF211" i="29"/>
  <c r="V212" i="29"/>
  <c r="W212" i="29"/>
  <c r="X212" i="29"/>
  <c r="Y212" i="29"/>
  <c r="Z212" i="29"/>
  <c r="AA212" i="29"/>
  <c r="AB212" i="29"/>
  <c r="AC212" i="29"/>
  <c r="AD212" i="29"/>
  <c r="AE212" i="29"/>
  <c r="AF212" i="29"/>
  <c r="V213" i="29"/>
  <c r="W213" i="29"/>
  <c r="X213" i="29"/>
  <c r="Y213" i="29"/>
  <c r="Z213" i="29"/>
  <c r="AA213" i="29"/>
  <c r="AB213" i="29"/>
  <c r="AC213" i="29"/>
  <c r="AD213" i="29"/>
  <c r="AE213" i="29"/>
  <c r="AF213" i="29"/>
  <c r="U213" i="29"/>
  <c r="U202" i="29"/>
  <c r="U203" i="29"/>
  <c r="U204" i="29"/>
  <c r="U205" i="29"/>
  <c r="U206" i="29"/>
  <c r="U207" i="29"/>
  <c r="U208" i="29"/>
  <c r="U209" i="29"/>
  <c r="U210" i="29"/>
  <c r="U211" i="29"/>
  <c r="U212" i="29"/>
  <c r="U201" i="29"/>
  <c r="V96" i="10"/>
  <c r="W96" i="10"/>
  <c r="X96" i="10"/>
  <c r="Y96" i="10"/>
  <c r="Z96" i="10"/>
  <c r="AA96" i="10"/>
  <c r="AB96" i="10"/>
  <c r="AC96" i="10"/>
  <c r="AD96" i="10"/>
  <c r="AE96" i="10"/>
  <c r="AF96" i="10"/>
  <c r="U96" i="10"/>
  <c r="V81" i="2"/>
  <c r="W81" i="2"/>
  <c r="X81" i="2"/>
  <c r="Y81" i="2"/>
  <c r="Z81" i="2"/>
  <c r="AA81" i="2"/>
  <c r="AB81" i="2"/>
  <c r="AC81" i="2"/>
  <c r="AD81" i="2"/>
  <c r="AE81" i="2"/>
  <c r="AF81" i="2"/>
  <c r="U81" i="2"/>
  <c r="AM28" i="48" l="1"/>
  <c r="AL28" i="48"/>
  <c r="AK28" i="48"/>
  <c r="AJ28" i="48"/>
  <c r="AI28" i="48"/>
  <c r="AH28" i="48"/>
  <c r="AG28" i="48"/>
  <c r="AF28" i="48"/>
  <c r="AE28" i="48"/>
  <c r="AD28" i="48"/>
  <c r="AC28" i="48"/>
  <c r="AB28" i="48"/>
  <c r="AA28" i="48"/>
  <c r="Z28" i="48"/>
  <c r="Y28" i="48"/>
  <c r="X28" i="48"/>
  <c r="W28" i="48"/>
  <c r="V28" i="48"/>
  <c r="U28" i="48"/>
  <c r="T28" i="48"/>
  <c r="S28" i="48"/>
  <c r="R28" i="48"/>
  <c r="Q28" i="48"/>
  <c r="P28" i="48"/>
  <c r="O28" i="48"/>
  <c r="N28" i="48"/>
  <c r="M28" i="48"/>
  <c r="L28" i="48"/>
  <c r="K28" i="48"/>
  <c r="J28" i="48"/>
  <c r="I28" i="48"/>
  <c r="H28" i="48"/>
  <c r="G28" i="48"/>
  <c r="F28" i="48"/>
  <c r="E28" i="48"/>
  <c r="D28" i="48"/>
  <c r="C28" i="48"/>
  <c r="C26" i="28" l="1"/>
  <c r="D26" i="28" s="1"/>
  <c r="E26" i="28" s="1"/>
  <c r="F26" i="28" s="1"/>
  <c r="G26" i="28" s="1"/>
  <c r="H26" i="28" s="1"/>
  <c r="I26" i="28" s="1"/>
  <c r="J26" i="28" s="1"/>
  <c r="K26" i="28" s="1"/>
  <c r="L26" i="28" s="1"/>
  <c r="M26" i="28" s="1"/>
  <c r="N26" i="28" s="1"/>
  <c r="O26" i="28" s="1"/>
  <c r="P26" i="28" s="1"/>
  <c r="Q26" i="28" s="1"/>
  <c r="R26" i="28" s="1"/>
  <c r="S26" i="28" s="1"/>
  <c r="T26" i="28" s="1"/>
  <c r="C25" i="28"/>
  <c r="D25" i="28" s="1"/>
  <c r="E25" i="28" s="1"/>
  <c r="F25" i="28" s="1"/>
  <c r="G25" i="28" s="1"/>
  <c r="H25" i="28" s="1"/>
  <c r="I25" i="28" s="1"/>
  <c r="J25" i="28" s="1"/>
  <c r="K25" i="28" s="1"/>
  <c r="L25" i="28" s="1"/>
  <c r="M25" i="28" s="1"/>
  <c r="N25" i="28" s="1"/>
  <c r="O25" i="28" s="1"/>
  <c r="P25" i="28" s="1"/>
  <c r="Q25" i="28" s="1"/>
  <c r="R25" i="28" s="1"/>
  <c r="S25" i="28" s="1"/>
  <c r="T25" i="28" s="1"/>
  <c r="C24" i="28"/>
  <c r="D24" i="28" s="1"/>
  <c r="E24" i="28" s="1"/>
  <c r="F24" i="28" s="1"/>
  <c r="G24" i="28" s="1"/>
  <c r="H24" i="28" s="1"/>
  <c r="I24" i="28" s="1"/>
  <c r="J24" i="28" s="1"/>
  <c r="K24" i="28" s="1"/>
  <c r="L24" i="28" s="1"/>
  <c r="M24" i="28" s="1"/>
  <c r="N24" i="28" s="1"/>
  <c r="O24" i="28" s="1"/>
  <c r="P24" i="28" s="1"/>
  <c r="Q24" i="28" s="1"/>
  <c r="R24" i="28" s="1"/>
  <c r="S24" i="28" s="1"/>
  <c r="T24" i="28" s="1"/>
  <c r="C23" i="28"/>
  <c r="D23" i="28" s="1"/>
  <c r="E23" i="28" s="1"/>
  <c r="F23" i="28" s="1"/>
  <c r="G23" i="28" s="1"/>
  <c r="H23" i="28" s="1"/>
  <c r="I23" i="28" s="1"/>
  <c r="J23" i="28" s="1"/>
  <c r="K23" i="28" s="1"/>
  <c r="L23" i="28" s="1"/>
  <c r="M23" i="28" s="1"/>
  <c r="N23" i="28" s="1"/>
  <c r="O23" i="28" s="1"/>
  <c r="P23" i="28" s="1"/>
  <c r="Q23" i="28" s="1"/>
  <c r="R23" i="28" s="1"/>
  <c r="S23" i="28" s="1"/>
  <c r="T23" i="28" s="1"/>
  <c r="C22" i="28"/>
  <c r="D22" i="28" s="1"/>
  <c r="E22" i="28" s="1"/>
  <c r="F22" i="28" s="1"/>
  <c r="G22" i="28" s="1"/>
  <c r="H22" i="28" s="1"/>
  <c r="I22" i="28" s="1"/>
  <c r="J22" i="28" s="1"/>
  <c r="K22" i="28" s="1"/>
  <c r="L22" i="28" s="1"/>
  <c r="M22" i="28" s="1"/>
  <c r="N22" i="28" s="1"/>
  <c r="O22" i="28" s="1"/>
  <c r="P22" i="28" s="1"/>
  <c r="Q22" i="28" s="1"/>
  <c r="R22" i="28" s="1"/>
  <c r="S22" i="28" s="1"/>
  <c r="T22" i="28" s="1"/>
  <c r="C18" i="28"/>
  <c r="D18" i="28" s="1"/>
  <c r="E18" i="28" s="1"/>
  <c r="F18" i="28" s="1"/>
  <c r="G18" i="28" s="1"/>
  <c r="H18" i="28" s="1"/>
  <c r="I18" i="28" s="1"/>
  <c r="J18" i="28" s="1"/>
  <c r="K18" i="28" s="1"/>
  <c r="L18" i="28" s="1"/>
  <c r="M18" i="28" s="1"/>
  <c r="N18" i="28" s="1"/>
  <c r="O18" i="28" s="1"/>
  <c r="P18" i="28" s="1"/>
  <c r="Q18" i="28" s="1"/>
  <c r="R18" i="28" s="1"/>
  <c r="S18" i="28" s="1"/>
  <c r="T18" i="28" s="1"/>
  <c r="C17" i="28"/>
  <c r="D17" i="28" s="1"/>
  <c r="E17" i="28" s="1"/>
  <c r="F17" i="28" s="1"/>
  <c r="G17" i="28" s="1"/>
  <c r="H17" i="28" s="1"/>
  <c r="I17" i="28" s="1"/>
  <c r="J17" i="28" s="1"/>
  <c r="K17" i="28" s="1"/>
  <c r="L17" i="28" s="1"/>
  <c r="M17" i="28" s="1"/>
  <c r="N17" i="28" s="1"/>
  <c r="O17" i="28" s="1"/>
  <c r="P17" i="28" s="1"/>
  <c r="Q17" i="28" s="1"/>
  <c r="R17" i="28" s="1"/>
  <c r="S17" i="28" s="1"/>
  <c r="T17" i="28" s="1"/>
  <c r="C16" i="28"/>
  <c r="D16" i="28" s="1"/>
  <c r="E16" i="28" s="1"/>
  <c r="F16" i="28" s="1"/>
  <c r="G16" i="28" s="1"/>
  <c r="H16" i="28" s="1"/>
  <c r="I16" i="28" s="1"/>
  <c r="J16" i="28" s="1"/>
  <c r="K16" i="28" s="1"/>
  <c r="L16" i="28" s="1"/>
  <c r="M16" i="28" s="1"/>
  <c r="N16" i="28" s="1"/>
  <c r="O16" i="28" s="1"/>
  <c r="P16" i="28" s="1"/>
  <c r="Q16" i="28" s="1"/>
  <c r="R16" i="28" s="1"/>
  <c r="S16" i="28" s="1"/>
  <c r="T16" i="28" s="1"/>
  <c r="C15" i="28"/>
  <c r="D15" i="28" s="1"/>
  <c r="E15" i="28" s="1"/>
  <c r="F15" i="28" s="1"/>
  <c r="G15" i="28" s="1"/>
  <c r="H15" i="28" s="1"/>
  <c r="I15" i="28" s="1"/>
  <c r="J15" i="28" s="1"/>
  <c r="K15" i="28" s="1"/>
  <c r="L15" i="28" s="1"/>
  <c r="M15" i="28" s="1"/>
  <c r="N15" i="28" s="1"/>
  <c r="O15" i="28" s="1"/>
  <c r="P15" i="28" s="1"/>
  <c r="Q15" i="28" s="1"/>
  <c r="R15" i="28" s="1"/>
  <c r="S15" i="28" s="1"/>
  <c r="T15" i="28" s="1"/>
  <c r="C14" i="28"/>
  <c r="D14" i="28" s="1"/>
  <c r="E14" i="28" s="1"/>
  <c r="F14" i="28" s="1"/>
  <c r="G14" i="28" s="1"/>
  <c r="H14" i="28" s="1"/>
  <c r="I14" i="28" s="1"/>
  <c r="J14" i="28" s="1"/>
  <c r="K14" i="28" s="1"/>
  <c r="L14" i="28" s="1"/>
  <c r="M14" i="28" s="1"/>
  <c r="N14" i="28" s="1"/>
  <c r="O14" i="28" s="1"/>
  <c r="P14" i="28" s="1"/>
  <c r="Q14" i="28" s="1"/>
  <c r="R14" i="28" s="1"/>
  <c r="S14" i="28" s="1"/>
  <c r="T14" i="28" s="1"/>
  <c r="S120" i="28"/>
  <c r="N120" i="28"/>
  <c r="K120" i="28"/>
  <c r="F120" i="28"/>
  <c r="C120" i="28"/>
  <c r="R119" i="28"/>
  <c r="O119" i="28"/>
  <c r="J119" i="28"/>
  <c r="G119" i="28"/>
  <c r="S118" i="28"/>
  <c r="N118" i="28"/>
  <c r="K118" i="28"/>
  <c r="F118" i="28"/>
  <c r="C118" i="28"/>
  <c r="AM137" i="28"/>
  <c r="AH137" i="28"/>
  <c r="AE137" i="28"/>
  <c r="Z137" i="28"/>
  <c r="W137" i="28"/>
  <c r="R137" i="28"/>
  <c r="O117" i="28"/>
  <c r="J137" i="28"/>
  <c r="G117" i="28"/>
  <c r="AL137" i="28"/>
  <c r="AK137" i="28"/>
  <c r="AJ137" i="28"/>
  <c r="AI137" i="28"/>
  <c r="AG137" i="28"/>
  <c r="AF137" i="28"/>
  <c r="AD137" i="28"/>
  <c r="AC137" i="28"/>
  <c r="AB137" i="28"/>
  <c r="AA137" i="28"/>
  <c r="Y137" i="28"/>
  <c r="X137" i="28"/>
  <c r="V137" i="28"/>
  <c r="U137" i="28"/>
  <c r="T137" i="28"/>
  <c r="S116" i="28"/>
  <c r="Q137" i="28"/>
  <c r="P137" i="28"/>
  <c r="N137" i="28"/>
  <c r="M137" i="28"/>
  <c r="L137" i="28"/>
  <c r="K116" i="28"/>
  <c r="I137" i="28"/>
  <c r="H137" i="28"/>
  <c r="F137" i="28"/>
  <c r="E137" i="28"/>
  <c r="D137" i="28"/>
  <c r="C116" i="28"/>
  <c r="R120" i="28"/>
  <c r="O120" i="28"/>
  <c r="J120" i="28"/>
  <c r="G120" i="28"/>
  <c r="S119" i="28"/>
  <c r="N119" i="28"/>
  <c r="K119" i="28"/>
  <c r="F119" i="28"/>
  <c r="C119" i="28"/>
  <c r="R118" i="28"/>
  <c r="O118" i="28"/>
  <c r="J118" i="28"/>
  <c r="G118" i="28"/>
  <c r="AL129" i="28"/>
  <c r="AI129" i="28"/>
  <c r="AD129" i="28"/>
  <c r="AA129" i="28"/>
  <c r="V129" i="28"/>
  <c r="S129" i="28"/>
  <c r="N117" i="28"/>
  <c r="K117" i="28"/>
  <c r="F117" i="28"/>
  <c r="C129" i="28"/>
  <c r="AM129" i="28"/>
  <c r="AK129" i="28"/>
  <c r="AJ129" i="28"/>
  <c r="AH129" i="28"/>
  <c r="AG129" i="28"/>
  <c r="AF129" i="28"/>
  <c r="AE129" i="28"/>
  <c r="AC129" i="28"/>
  <c r="AB129" i="28"/>
  <c r="Z129" i="28"/>
  <c r="Y129" i="28"/>
  <c r="X129" i="28"/>
  <c r="W129" i="28"/>
  <c r="U129" i="28"/>
  <c r="T129" i="28"/>
  <c r="R129" i="28"/>
  <c r="Q129" i="28"/>
  <c r="P129" i="28"/>
  <c r="O129" i="28"/>
  <c r="M129" i="28"/>
  <c r="L129" i="28"/>
  <c r="J129" i="28"/>
  <c r="I129" i="28"/>
  <c r="H129" i="28"/>
  <c r="G129" i="28"/>
  <c r="E129" i="28"/>
  <c r="D129" i="28"/>
  <c r="AM120" i="28"/>
  <c r="AL120" i="28"/>
  <c r="AK120" i="28"/>
  <c r="AJ120" i="28"/>
  <c r="AI120" i="28"/>
  <c r="AH120" i="28"/>
  <c r="AG120" i="28"/>
  <c r="AF120" i="28"/>
  <c r="AE120" i="28"/>
  <c r="AD120" i="28"/>
  <c r="AC120" i="28"/>
  <c r="AB120" i="28"/>
  <c r="AA120" i="28"/>
  <c r="Z120" i="28"/>
  <c r="Y120" i="28"/>
  <c r="X120" i="28"/>
  <c r="W120" i="28"/>
  <c r="V120" i="28"/>
  <c r="U120" i="28"/>
  <c r="T120" i="28"/>
  <c r="Q120" i="28"/>
  <c r="P120" i="28"/>
  <c r="M120" i="28"/>
  <c r="L120" i="28"/>
  <c r="I120" i="28"/>
  <c r="H120" i="28"/>
  <c r="E120" i="28"/>
  <c r="D120" i="28"/>
  <c r="AM119" i="28"/>
  <c r="AL119" i="28"/>
  <c r="AK119" i="28"/>
  <c r="AJ119" i="28"/>
  <c r="AI119" i="28"/>
  <c r="AH119" i="28"/>
  <c r="AG119" i="28"/>
  <c r="AF119" i="28"/>
  <c r="AE119" i="28"/>
  <c r="AD119" i="28"/>
  <c r="AC119" i="28"/>
  <c r="AB119" i="28"/>
  <c r="AA119" i="28"/>
  <c r="Z119" i="28"/>
  <c r="Y119" i="28"/>
  <c r="X119" i="28"/>
  <c r="W119" i="28"/>
  <c r="V119" i="28"/>
  <c r="U119" i="28"/>
  <c r="T119" i="28"/>
  <c r="Q119" i="28"/>
  <c r="P119" i="28"/>
  <c r="M119" i="28"/>
  <c r="L119" i="28"/>
  <c r="I119" i="28"/>
  <c r="H119" i="28"/>
  <c r="E119" i="28"/>
  <c r="D119" i="28"/>
  <c r="AM118" i="28"/>
  <c r="AL118" i="28"/>
  <c r="AK118" i="28"/>
  <c r="AJ118" i="28"/>
  <c r="AI118" i="28"/>
  <c r="AH118" i="28"/>
  <c r="AG118" i="28"/>
  <c r="AF118" i="28"/>
  <c r="AE118" i="28"/>
  <c r="AD118" i="28"/>
  <c r="AC118" i="28"/>
  <c r="AB118" i="28"/>
  <c r="AA118" i="28"/>
  <c r="Z118" i="28"/>
  <c r="Y118" i="28"/>
  <c r="X118" i="28"/>
  <c r="W118" i="28"/>
  <c r="V118" i="28"/>
  <c r="U118" i="28"/>
  <c r="T118" i="28"/>
  <c r="Q118" i="28"/>
  <c r="P118" i="28"/>
  <c r="M118" i="28"/>
  <c r="L118" i="28"/>
  <c r="I118" i="28"/>
  <c r="H118" i="28"/>
  <c r="E118" i="28"/>
  <c r="D118" i="28"/>
  <c r="AM117" i="28"/>
  <c r="AL117" i="28"/>
  <c r="AK117" i="28"/>
  <c r="AJ117" i="28"/>
  <c r="AI117" i="28"/>
  <c r="AH117" i="28"/>
  <c r="AG117" i="28"/>
  <c r="AF117" i="28"/>
  <c r="AE117" i="28"/>
  <c r="AD117" i="28"/>
  <c r="AC117" i="28"/>
  <c r="AB117" i="28"/>
  <c r="AA117" i="28"/>
  <c r="Z117" i="28"/>
  <c r="Y117" i="28"/>
  <c r="X117" i="28"/>
  <c r="W117" i="28"/>
  <c r="V117" i="28"/>
  <c r="U117" i="28"/>
  <c r="T117" i="28"/>
  <c r="Q117" i="28"/>
  <c r="P117" i="28"/>
  <c r="M117" i="28"/>
  <c r="L117" i="28"/>
  <c r="I117" i="28"/>
  <c r="H117" i="28"/>
  <c r="E117" i="28"/>
  <c r="D117" i="28"/>
  <c r="AM116" i="28"/>
  <c r="AL116" i="28"/>
  <c r="AK116" i="28"/>
  <c r="AJ116" i="28"/>
  <c r="AI116" i="28"/>
  <c r="AH116" i="28"/>
  <c r="AG116" i="28"/>
  <c r="AF116" i="28"/>
  <c r="AE116" i="28"/>
  <c r="AD116" i="28"/>
  <c r="AC116" i="28"/>
  <c r="AB116" i="28"/>
  <c r="AA116" i="28"/>
  <c r="Z116" i="28"/>
  <c r="Y116" i="28"/>
  <c r="X116" i="28"/>
  <c r="W116" i="28"/>
  <c r="V116" i="28"/>
  <c r="U116" i="28"/>
  <c r="T116" i="28"/>
  <c r="Q116" i="28"/>
  <c r="P116" i="28"/>
  <c r="M116" i="28"/>
  <c r="L116" i="28"/>
  <c r="I116" i="28"/>
  <c r="H116" i="28"/>
  <c r="E116" i="28"/>
  <c r="D116" i="28"/>
  <c r="V121" i="28" l="1"/>
  <c r="AD121" i="28"/>
  <c r="AL121" i="28"/>
  <c r="Q121" i="28"/>
  <c r="AA121" i="28"/>
  <c r="AI121" i="28"/>
  <c r="W121" i="28"/>
  <c r="AE121" i="28"/>
  <c r="AM121" i="28"/>
  <c r="P121" i="28"/>
  <c r="T121" i="28"/>
  <c r="AB121" i="28"/>
  <c r="AJ121" i="28"/>
  <c r="Y121" i="28"/>
  <c r="AG121" i="28"/>
  <c r="H121" i="28"/>
  <c r="M121" i="28"/>
  <c r="Z121" i="28"/>
  <c r="AH121" i="28"/>
  <c r="I121" i="28"/>
  <c r="X121" i="28"/>
  <c r="AF121" i="28"/>
  <c r="E121" i="28"/>
  <c r="U121" i="28"/>
  <c r="AC121" i="28"/>
  <c r="AK121" i="28"/>
  <c r="L121" i="28"/>
  <c r="C117" i="28"/>
  <c r="C121" i="28" s="1"/>
  <c r="K121" i="28"/>
  <c r="O116" i="28"/>
  <c r="O121" i="28" s="1"/>
  <c r="S117" i="28"/>
  <c r="S121" i="28" s="1"/>
  <c r="K129" i="28"/>
  <c r="D121" i="28"/>
  <c r="G116" i="28"/>
  <c r="G121" i="28" s="1"/>
  <c r="G137" i="28"/>
  <c r="O137" i="28"/>
  <c r="F116" i="28"/>
  <c r="F121" i="28" s="1"/>
  <c r="N116" i="28"/>
  <c r="N121" i="28" s="1"/>
  <c r="J117" i="28"/>
  <c r="R117" i="28"/>
  <c r="C137" i="28"/>
  <c r="K137" i="28"/>
  <c r="S137" i="28"/>
  <c r="F129" i="28"/>
  <c r="N129" i="28"/>
  <c r="J116" i="28"/>
  <c r="R116" i="28"/>
  <c r="R121" i="28" l="1"/>
  <c r="J121" i="28"/>
  <c r="T12" i="28" s="1"/>
  <c r="M30" i="28" l="1"/>
  <c r="N30" i="28" s="1"/>
  <c r="T122" i="28"/>
  <c r="AN121" i="28"/>
  <c r="AF177" i="40" l="1"/>
  <c r="P177" i="40"/>
  <c r="BI176" i="40"/>
  <c r="BH176" i="40"/>
  <c r="BG176" i="40"/>
  <c r="BF176" i="40"/>
  <c r="BE176" i="40"/>
  <c r="BD176" i="40"/>
  <c r="BC176" i="40"/>
  <c r="BB176" i="40"/>
  <c r="BA176" i="40"/>
  <c r="AZ176" i="40"/>
  <c r="AY176" i="40"/>
  <c r="BI175" i="40"/>
  <c r="BH175" i="40"/>
  <c r="BG175" i="40"/>
  <c r="BF175" i="40"/>
  <c r="BE175" i="40"/>
  <c r="BD175" i="40"/>
  <c r="BC175" i="40"/>
  <c r="BB175" i="40"/>
  <c r="BA175" i="40"/>
  <c r="AZ175" i="40"/>
  <c r="AY175" i="40"/>
  <c r="BI174" i="40"/>
  <c r="BH174" i="40"/>
  <c r="BG174" i="40"/>
  <c r="BF174" i="40"/>
  <c r="BE174" i="40"/>
  <c r="BD174" i="40"/>
  <c r="BC174" i="40"/>
  <c r="BB174" i="40"/>
  <c r="BA174" i="40"/>
  <c r="AZ174" i="40"/>
  <c r="AY174" i="40"/>
  <c r="BI173" i="40"/>
  <c r="BH173" i="40"/>
  <c r="BG173" i="40"/>
  <c r="BF173" i="40"/>
  <c r="BE173" i="40"/>
  <c r="BD173" i="40"/>
  <c r="BC173" i="40"/>
  <c r="BB173" i="40"/>
  <c r="BA173" i="40"/>
  <c r="AZ173" i="40"/>
  <c r="AY173" i="40"/>
  <c r="BI172" i="40"/>
  <c r="BH172" i="40"/>
  <c r="BG172" i="40"/>
  <c r="BF172" i="40"/>
  <c r="BE172" i="40"/>
  <c r="BD172" i="40"/>
  <c r="BC172" i="40"/>
  <c r="BB172" i="40"/>
  <c r="BA172" i="40"/>
  <c r="AZ172" i="40"/>
  <c r="AY172" i="40"/>
  <c r="BI171" i="40"/>
  <c r="BH171" i="40"/>
  <c r="BG171" i="40"/>
  <c r="BF171" i="40"/>
  <c r="BE171" i="40"/>
  <c r="BD171" i="40"/>
  <c r="BC171" i="40"/>
  <c r="BB171" i="40"/>
  <c r="BA171" i="40"/>
  <c r="AZ171" i="40"/>
  <c r="AY171" i="40"/>
  <c r="BI170" i="40"/>
  <c r="BH170" i="40"/>
  <c r="BG170" i="40"/>
  <c r="BF170" i="40"/>
  <c r="BE170" i="40"/>
  <c r="BD170" i="40"/>
  <c r="BC170" i="40"/>
  <c r="BB170" i="40"/>
  <c r="BA170" i="40"/>
  <c r="AZ170" i="40"/>
  <c r="AY170" i="40"/>
  <c r="BI169" i="40"/>
  <c r="BH169" i="40"/>
  <c r="BG169" i="40"/>
  <c r="BF169" i="40"/>
  <c r="BE169" i="40"/>
  <c r="BD169" i="40"/>
  <c r="BC169" i="40"/>
  <c r="BB169" i="40"/>
  <c r="BA169" i="40"/>
  <c r="AZ169" i="40"/>
  <c r="AY169" i="40"/>
  <c r="BI168" i="40"/>
  <c r="BH168" i="40"/>
  <c r="BG168" i="40"/>
  <c r="BF168" i="40"/>
  <c r="BE168" i="40"/>
  <c r="BD168" i="40"/>
  <c r="BC168" i="40"/>
  <c r="BB168" i="40"/>
  <c r="BA168" i="40"/>
  <c r="AZ168" i="40"/>
  <c r="AY168" i="40"/>
  <c r="BI167" i="40"/>
  <c r="BH167" i="40"/>
  <c r="BG167" i="40"/>
  <c r="BF167" i="40"/>
  <c r="BE167" i="40"/>
  <c r="BD167" i="40"/>
  <c r="BC167" i="40"/>
  <c r="BB167" i="40"/>
  <c r="BA167" i="40"/>
  <c r="AZ167" i="40"/>
  <c r="AY167" i="40"/>
  <c r="BI166" i="40"/>
  <c r="BH166" i="40"/>
  <c r="BG166" i="40"/>
  <c r="BF166" i="40"/>
  <c r="BE166" i="40"/>
  <c r="BD166" i="40"/>
  <c r="BC166" i="40"/>
  <c r="BB166" i="40"/>
  <c r="BA166" i="40"/>
  <c r="AZ166" i="40"/>
  <c r="AY166" i="40"/>
  <c r="BI165" i="40"/>
  <c r="BH165" i="40"/>
  <c r="BG165" i="40"/>
  <c r="BF165" i="40"/>
  <c r="BE165" i="40"/>
  <c r="BD165" i="40"/>
  <c r="BC165" i="40"/>
  <c r="BB165" i="40"/>
  <c r="BA165" i="40"/>
  <c r="AZ165" i="40"/>
  <c r="AY165" i="40"/>
  <c r="BI164" i="40"/>
  <c r="BH164" i="40"/>
  <c r="BG164" i="40"/>
  <c r="BF164" i="40"/>
  <c r="BE164" i="40"/>
  <c r="BD164" i="40"/>
  <c r="BC164" i="40"/>
  <c r="BB164" i="40"/>
  <c r="BA164" i="40"/>
  <c r="AZ164" i="40"/>
  <c r="AY164" i="40"/>
  <c r="AS176" i="40"/>
  <c r="AR176" i="40"/>
  <c r="AQ176" i="40"/>
  <c r="AP176" i="40"/>
  <c r="AO176" i="40"/>
  <c r="AN176" i="40"/>
  <c r="AM176" i="40"/>
  <c r="AL176" i="40"/>
  <c r="AK176" i="40"/>
  <c r="AJ176" i="40"/>
  <c r="AI176" i="40"/>
  <c r="AS175" i="40"/>
  <c r="AR175" i="40"/>
  <c r="AQ175" i="40"/>
  <c r="AP175" i="40"/>
  <c r="AO175" i="40"/>
  <c r="AN175" i="40"/>
  <c r="AM175" i="40"/>
  <c r="AL175" i="40"/>
  <c r="AK175" i="40"/>
  <c r="AJ175" i="40"/>
  <c r="AI175" i="40"/>
  <c r="AS174" i="40"/>
  <c r="AR174" i="40"/>
  <c r="AQ174" i="40"/>
  <c r="AP174" i="40"/>
  <c r="AO174" i="40"/>
  <c r="AN174" i="40"/>
  <c r="AM174" i="40"/>
  <c r="AL174" i="40"/>
  <c r="AK174" i="40"/>
  <c r="AJ174" i="40"/>
  <c r="AI174" i="40"/>
  <c r="AS173" i="40"/>
  <c r="AR173" i="40"/>
  <c r="AQ173" i="40"/>
  <c r="AP173" i="40"/>
  <c r="AO173" i="40"/>
  <c r="AN173" i="40"/>
  <c r="AM173" i="40"/>
  <c r="AL173" i="40"/>
  <c r="AK173" i="40"/>
  <c r="AJ173" i="40"/>
  <c r="AI173" i="40"/>
  <c r="AS172" i="40"/>
  <c r="AR172" i="40"/>
  <c r="AQ172" i="40"/>
  <c r="AP172" i="40"/>
  <c r="AO172" i="40"/>
  <c r="AN172" i="40"/>
  <c r="AM172" i="40"/>
  <c r="AL172" i="40"/>
  <c r="AK172" i="40"/>
  <c r="AJ172" i="40"/>
  <c r="AI172" i="40"/>
  <c r="AS171" i="40"/>
  <c r="AR171" i="40"/>
  <c r="AQ171" i="40"/>
  <c r="AP171" i="40"/>
  <c r="AO171" i="40"/>
  <c r="AN171" i="40"/>
  <c r="AM171" i="40"/>
  <c r="AL171" i="40"/>
  <c r="AK171" i="40"/>
  <c r="AJ171" i="40"/>
  <c r="AI171" i="40"/>
  <c r="AS170" i="40"/>
  <c r="AR170" i="40"/>
  <c r="AQ170" i="40"/>
  <c r="AP170" i="40"/>
  <c r="AO170" i="40"/>
  <c r="AN170" i="40"/>
  <c r="AM170" i="40"/>
  <c r="AL170" i="40"/>
  <c r="AK170" i="40"/>
  <c r="AJ170" i="40"/>
  <c r="AI170" i="40"/>
  <c r="AS169" i="40"/>
  <c r="AR169" i="40"/>
  <c r="AQ169" i="40"/>
  <c r="AP169" i="40"/>
  <c r="AO169" i="40"/>
  <c r="AN169" i="40"/>
  <c r="AM169" i="40"/>
  <c r="AL169" i="40"/>
  <c r="AK169" i="40"/>
  <c r="AJ169" i="40"/>
  <c r="AI169" i="40"/>
  <c r="AS168" i="40"/>
  <c r="AR168" i="40"/>
  <c r="AQ168" i="40"/>
  <c r="AP168" i="40"/>
  <c r="AO168" i="40"/>
  <c r="AN168" i="40"/>
  <c r="AM168" i="40"/>
  <c r="AL168" i="40"/>
  <c r="AK168" i="40"/>
  <c r="AJ168" i="40"/>
  <c r="AI168" i="40"/>
  <c r="AS167" i="40"/>
  <c r="AR167" i="40"/>
  <c r="AQ167" i="40"/>
  <c r="AP167" i="40"/>
  <c r="AO167" i="40"/>
  <c r="AN167" i="40"/>
  <c r="AM167" i="40"/>
  <c r="AL167" i="40"/>
  <c r="AK167" i="40"/>
  <c r="AJ167" i="40"/>
  <c r="AI167" i="40"/>
  <c r="AS166" i="40"/>
  <c r="AR166" i="40"/>
  <c r="AQ166" i="40"/>
  <c r="AP166" i="40"/>
  <c r="AO166" i="40"/>
  <c r="AN166" i="40"/>
  <c r="AM166" i="40"/>
  <c r="AL166" i="40"/>
  <c r="AK166" i="40"/>
  <c r="AJ166" i="40"/>
  <c r="AI166" i="40"/>
  <c r="AS165" i="40"/>
  <c r="AR165" i="40"/>
  <c r="AQ165" i="40"/>
  <c r="AP165" i="40"/>
  <c r="AO165" i="40"/>
  <c r="AN165" i="40"/>
  <c r="AM165" i="40"/>
  <c r="AL165" i="40"/>
  <c r="AK165" i="40"/>
  <c r="AJ165" i="40"/>
  <c r="AI165" i="40"/>
  <c r="AS164" i="40"/>
  <c r="AR164" i="40"/>
  <c r="AQ164" i="40"/>
  <c r="AP164" i="40"/>
  <c r="AO164" i="40"/>
  <c r="AN164" i="40"/>
  <c r="AM164" i="40"/>
  <c r="AL164" i="40"/>
  <c r="AK164" i="40"/>
  <c r="AJ164" i="40"/>
  <c r="AI164" i="40"/>
  <c r="AD176" i="40"/>
  <c r="AC176" i="40"/>
  <c r="AB176" i="40"/>
  <c r="AA176" i="40"/>
  <c r="Z176" i="40"/>
  <c r="Y176" i="40"/>
  <c r="X176" i="40"/>
  <c r="W176" i="40"/>
  <c r="V176" i="40"/>
  <c r="U176" i="40"/>
  <c r="T176" i="40"/>
  <c r="S176" i="40"/>
  <c r="AD175" i="40"/>
  <c r="AC175" i="40"/>
  <c r="AB175" i="40"/>
  <c r="AA175" i="40"/>
  <c r="Z175" i="40"/>
  <c r="Y175" i="40"/>
  <c r="X175" i="40"/>
  <c r="W175" i="40"/>
  <c r="V175" i="40"/>
  <c r="U175" i="40"/>
  <c r="T175" i="40"/>
  <c r="S175" i="40"/>
  <c r="AD174" i="40"/>
  <c r="AC174" i="40"/>
  <c r="AB174" i="40"/>
  <c r="AA174" i="40"/>
  <c r="Z174" i="40"/>
  <c r="Y174" i="40"/>
  <c r="X174" i="40"/>
  <c r="W174" i="40"/>
  <c r="V174" i="40"/>
  <c r="U174" i="40"/>
  <c r="T174" i="40"/>
  <c r="S174" i="40"/>
  <c r="AD173" i="40"/>
  <c r="AC173" i="40"/>
  <c r="AB173" i="40"/>
  <c r="AA173" i="40"/>
  <c r="Z173" i="40"/>
  <c r="Y173" i="40"/>
  <c r="X173" i="40"/>
  <c r="W173" i="40"/>
  <c r="V173" i="40"/>
  <c r="U173" i="40"/>
  <c r="T173" i="40"/>
  <c r="S173" i="40"/>
  <c r="AD172" i="40"/>
  <c r="AC172" i="40"/>
  <c r="AB172" i="40"/>
  <c r="AA172" i="40"/>
  <c r="Z172" i="40"/>
  <c r="Y172" i="40"/>
  <c r="X172" i="40"/>
  <c r="W172" i="40"/>
  <c r="V172" i="40"/>
  <c r="U172" i="40"/>
  <c r="T172" i="40"/>
  <c r="S172" i="40"/>
  <c r="AD171" i="40"/>
  <c r="AC171" i="40"/>
  <c r="AB171" i="40"/>
  <c r="AA171" i="40"/>
  <c r="Z171" i="40"/>
  <c r="Y171" i="40"/>
  <c r="X171" i="40"/>
  <c r="W171" i="40"/>
  <c r="V171" i="40"/>
  <c r="U171" i="40"/>
  <c r="T171" i="40"/>
  <c r="S171" i="40"/>
  <c r="AD170" i="40"/>
  <c r="AC170" i="40"/>
  <c r="AB170" i="40"/>
  <c r="AA170" i="40"/>
  <c r="Z170" i="40"/>
  <c r="Y170" i="40"/>
  <c r="X170" i="40"/>
  <c r="W170" i="40"/>
  <c r="V170" i="40"/>
  <c r="U170" i="40"/>
  <c r="T170" i="40"/>
  <c r="S170" i="40"/>
  <c r="AD169" i="40"/>
  <c r="AC169" i="40"/>
  <c r="AB169" i="40"/>
  <c r="AA169" i="40"/>
  <c r="Z169" i="40"/>
  <c r="Y169" i="40"/>
  <c r="X169" i="40"/>
  <c r="W169" i="40"/>
  <c r="V169" i="40"/>
  <c r="U169" i="40"/>
  <c r="T169" i="40"/>
  <c r="S169" i="40"/>
  <c r="AD168" i="40"/>
  <c r="AC168" i="40"/>
  <c r="AB168" i="40"/>
  <c r="AA168" i="40"/>
  <c r="Z168" i="40"/>
  <c r="Y168" i="40"/>
  <c r="X168" i="40"/>
  <c r="W168" i="40"/>
  <c r="V168" i="40"/>
  <c r="U168" i="40"/>
  <c r="T168" i="40"/>
  <c r="S168" i="40"/>
  <c r="AD167" i="40"/>
  <c r="AC167" i="40"/>
  <c r="AB167" i="40"/>
  <c r="AA167" i="40"/>
  <c r="Z167" i="40"/>
  <c r="Y167" i="40"/>
  <c r="X167" i="40"/>
  <c r="W167" i="40"/>
  <c r="V167" i="40"/>
  <c r="U167" i="40"/>
  <c r="T167" i="40"/>
  <c r="S167" i="40"/>
  <c r="AD166" i="40"/>
  <c r="AC166" i="40"/>
  <c r="AB166" i="40"/>
  <c r="AA166" i="40"/>
  <c r="Z166" i="40"/>
  <c r="Y166" i="40"/>
  <c r="X166" i="40"/>
  <c r="W166" i="40"/>
  <c r="V166" i="40"/>
  <c r="U166" i="40"/>
  <c r="T166" i="40"/>
  <c r="S166" i="40"/>
  <c r="AD165" i="40"/>
  <c r="AC165" i="40"/>
  <c r="AB165" i="40"/>
  <c r="AA165" i="40"/>
  <c r="Z165" i="40"/>
  <c r="Y165" i="40"/>
  <c r="X165" i="40"/>
  <c r="W165" i="40"/>
  <c r="V165" i="40"/>
  <c r="U165" i="40"/>
  <c r="T165" i="40"/>
  <c r="S165" i="40"/>
  <c r="AD164" i="40"/>
  <c r="AC164" i="40"/>
  <c r="AB164" i="40"/>
  <c r="AA164" i="40"/>
  <c r="Z164" i="40"/>
  <c r="Y164" i="40"/>
  <c r="X164" i="40"/>
  <c r="W164" i="40"/>
  <c r="V164" i="40"/>
  <c r="U164" i="40"/>
  <c r="T164" i="40"/>
  <c r="S164" i="40"/>
  <c r="N176" i="40"/>
  <c r="M176" i="40"/>
  <c r="L176" i="40"/>
  <c r="K176" i="40"/>
  <c r="J176" i="40"/>
  <c r="I176" i="40"/>
  <c r="H176" i="40"/>
  <c r="G176" i="40"/>
  <c r="F176" i="40"/>
  <c r="E176" i="40"/>
  <c r="D176" i="40"/>
  <c r="C176" i="40"/>
  <c r="N175" i="40"/>
  <c r="M175" i="40"/>
  <c r="L175" i="40"/>
  <c r="K175" i="40"/>
  <c r="J175" i="40"/>
  <c r="I175" i="40"/>
  <c r="H175" i="40"/>
  <c r="G175" i="40"/>
  <c r="F175" i="40"/>
  <c r="E175" i="40"/>
  <c r="D175" i="40"/>
  <c r="C175" i="40"/>
  <c r="N174" i="40"/>
  <c r="M174" i="40"/>
  <c r="L174" i="40"/>
  <c r="K174" i="40"/>
  <c r="J174" i="40"/>
  <c r="I174" i="40"/>
  <c r="H174" i="40"/>
  <c r="G174" i="40"/>
  <c r="F174" i="40"/>
  <c r="E174" i="40"/>
  <c r="D174" i="40"/>
  <c r="C174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N170" i="40"/>
  <c r="M170" i="40"/>
  <c r="L170" i="40"/>
  <c r="K170" i="40"/>
  <c r="J170" i="40"/>
  <c r="I170" i="40"/>
  <c r="H170" i="40"/>
  <c r="G170" i="40"/>
  <c r="F170" i="40"/>
  <c r="E170" i="40"/>
  <c r="D170" i="40"/>
  <c r="C170" i="40"/>
  <c r="N169" i="40"/>
  <c r="M169" i="40"/>
  <c r="L169" i="40"/>
  <c r="K169" i="40"/>
  <c r="J169" i="40"/>
  <c r="I169" i="40"/>
  <c r="H169" i="40"/>
  <c r="G169" i="40"/>
  <c r="F169" i="40"/>
  <c r="E169" i="40"/>
  <c r="D169" i="40"/>
  <c r="C169" i="40"/>
  <c r="N168" i="40"/>
  <c r="M168" i="40"/>
  <c r="L168" i="40"/>
  <c r="K168" i="40"/>
  <c r="J168" i="40"/>
  <c r="I168" i="40"/>
  <c r="H168" i="40"/>
  <c r="G168" i="40"/>
  <c r="F168" i="40"/>
  <c r="E168" i="40"/>
  <c r="D168" i="40"/>
  <c r="C168" i="40"/>
  <c r="N167" i="40"/>
  <c r="M167" i="40"/>
  <c r="L167" i="40"/>
  <c r="K167" i="40"/>
  <c r="J167" i="40"/>
  <c r="I167" i="40"/>
  <c r="H167" i="40"/>
  <c r="G167" i="40"/>
  <c r="F167" i="40"/>
  <c r="E167" i="40"/>
  <c r="D167" i="40"/>
  <c r="C167" i="40"/>
  <c r="N166" i="40"/>
  <c r="M166" i="40"/>
  <c r="L166" i="40"/>
  <c r="K166" i="40"/>
  <c r="J166" i="40"/>
  <c r="I166" i="40"/>
  <c r="H166" i="40"/>
  <c r="G166" i="40"/>
  <c r="F166" i="40"/>
  <c r="E166" i="40"/>
  <c r="D166" i="40"/>
  <c r="C166" i="40"/>
  <c r="N165" i="40"/>
  <c r="M165" i="40"/>
  <c r="L165" i="40"/>
  <c r="K165" i="40"/>
  <c r="J165" i="40"/>
  <c r="I165" i="40"/>
  <c r="H165" i="40"/>
  <c r="G165" i="40"/>
  <c r="F165" i="40"/>
  <c r="E165" i="40"/>
  <c r="D165" i="40"/>
  <c r="C165" i="40"/>
  <c r="N164" i="40"/>
  <c r="M164" i="40"/>
  <c r="L164" i="40"/>
  <c r="K164" i="40"/>
  <c r="J164" i="40"/>
  <c r="I164" i="40"/>
  <c r="H164" i="40"/>
  <c r="G164" i="40"/>
  <c r="F164" i="40"/>
  <c r="E164" i="40"/>
  <c r="D164" i="40"/>
  <c r="C164" i="40"/>
  <c r="P156" i="39"/>
  <c r="BI160" i="40" l="1"/>
  <c r="BH160" i="40"/>
  <c r="BG160" i="40"/>
  <c r="BF160" i="40"/>
  <c r="BE160" i="40"/>
  <c r="BD160" i="40"/>
  <c r="BC160" i="40"/>
  <c r="BB160" i="40"/>
  <c r="BA160" i="40"/>
  <c r="AZ160" i="40"/>
  <c r="AY160" i="40"/>
  <c r="BI159" i="40"/>
  <c r="BH159" i="40"/>
  <c r="BG159" i="40"/>
  <c r="BF159" i="40"/>
  <c r="BE159" i="40"/>
  <c r="BD159" i="40"/>
  <c r="BC159" i="40"/>
  <c r="BB159" i="40"/>
  <c r="BA159" i="40"/>
  <c r="AZ159" i="40"/>
  <c r="AY159" i="40"/>
  <c r="BI158" i="40"/>
  <c r="BH158" i="40"/>
  <c r="BG158" i="40"/>
  <c r="BF158" i="40"/>
  <c r="BE158" i="40"/>
  <c r="BD158" i="40"/>
  <c r="BC158" i="40"/>
  <c r="BB158" i="40"/>
  <c r="BA158" i="40"/>
  <c r="AZ158" i="40"/>
  <c r="AY158" i="40"/>
  <c r="BI157" i="40"/>
  <c r="BH157" i="40"/>
  <c r="BG157" i="40"/>
  <c r="BF157" i="40"/>
  <c r="BE157" i="40"/>
  <c r="BD157" i="40"/>
  <c r="BC157" i="40"/>
  <c r="BB157" i="40"/>
  <c r="BA157" i="40"/>
  <c r="AZ157" i="40"/>
  <c r="AY157" i="40"/>
  <c r="BI156" i="40"/>
  <c r="BH156" i="40"/>
  <c r="BG156" i="40"/>
  <c r="BF156" i="40"/>
  <c r="BE156" i="40"/>
  <c r="BD156" i="40"/>
  <c r="BC156" i="40"/>
  <c r="BB156" i="40"/>
  <c r="BA156" i="40"/>
  <c r="AZ156" i="40"/>
  <c r="AY156" i="40"/>
  <c r="BI155" i="40"/>
  <c r="BH155" i="40"/>
  <c r="BG155" i="40"/>
  <c r="BF155" i="40"/>
  <c r="BE155" i="40"/>
  <c r="BD155" i="40"/>
  <c r="BC155" i="40"/>
  <c r="BB155" i="40"/>
  <c r="BA155" i="40"/>
  <c r="AZ155" i="40"/>
  <c r="AY155" i="40"/>
  <c r="BI154" i="40"/>
  <c r="BH154" i="40"/>
  <c r="BG154" i="40"/>
  <c r="BF154" i="40"/>
  <c r="BE154" i="40"/>
  <c r="BD154" i="40"/>
  <c r="BC154" i="40"/>
  <c r="BB154" i="40"/>
  <c r="BA154" i="40"/>
  <c r="AZ154" i="40"/>
  <c r="AY154" i="40"/>
  <c r="BI153" i="40"/>
  <c r="BH153" i="40"/>
  <c r="BG153" i="40"/>
  <c r="BF153" i="40"/>
  <c r="BE153" i="40"/>
  <c r="BD153" i="40"/>
  <c r="BC153" i="40"/>
  <c r="BB153" i="40"/>
  <c r="BA153" i="40"/>
  <c r="AZ153" i="40"/>
  <c r="AY153" i="40"/>
  <c r="BI152" i="40"/>
  <c r="BH152" i="40"/>
  <c r="BG152" i="40"/>
  <c r="BF152" i="40"/>
  <c r="BE152" i="40"/>
  <c r="BD152" i="40"/>
  <c r="BC152" i="40"/>
  <c r="BB152" i="40"/>
  <c r="BA152" i="40"/>
  <c r="AZ152" i="40"/>
  <c r="AY152" i="40"/>
  <c r="BI151" i="40"/>
  <c r="BH151" i="40"/>
  <c r="BG151" i="40"/>
  <c r="BF151" i="40"/>
  <c r="BE151" i="40"/>
  <c r="BD151" i="40"/>
  <c r="BC151" i="40"/>
  <c r="BB151" i="40"/>
  <c r="BA151" i="40"/>
  <c r="AZ151" i="40"/>
  <c r="AY151" i="40"/>
  <c r="BI150" i="40"/>
  <c r="BH150" i="40"/>
  <c r="BG150" i="40"/>
  <c r="BF150" i="40"/>
  <c r="BE150" i="40"/>
  <c r="BD150" i="40"/>
  <c r="BC150" i="40"/>
  <c r="BB150" i="40"/>
  <c r="BA150" i="40"/>
  <c r="AZ150" i="40"/>
  <c r="AY150" i="40"/>
  <c r="BI149" i="40"/>
  <c r="BH149" i="40"/>
  <c r="BG149" i="40"/>
  <c r="BF149" i="40"/>
  <c r="BE149" i="40"/>
  <c r="BD149" i="40"/>
  <c r="BC149" i="40"/>
  <c r="BB149" i="40"/>
  <c r="BA149" i="40"/>
  <c r="AZ149" i="40"/>
  <c r="AY149" i="40"/>
  <c r="BI148" i="40"/>
  <c r="BH148" i="40"/>
  <c r="BG148" i="40"/>
  <c r="BF148" i="40"/>
  <c r="BE148" i="40"/>
  <c r="BD148" i="40"/>
  <c r="BC148" i="40"/>
  <c r="BB148" i="40"/>
  <c r="BA148" i="40"/>
  <c r="AZ148" i="40"/>
  <c r="AY148" i="40"/>
  <c r="C148" i="40"/>
  <c r="N15" i="48" l="1"/>
  <c r="M15" i="48"/>
  <c r="L15" i="48"/>
  <c r="K15" i="48"/>
  <c r="J15" i="48"/>
  <c r="I15" i="48"/>
  <c r="H15" i="48"/>
  <c r="G15" i="48"/>
  <c r="F15" i="48"/>
  <c r="E15" i="48"/>
  <c r="D15" i="48"/>
  <c r="C15" i="48"/>
  <c r="N14" i="48"/>
  <c r="M14" i="48"/>
  <c r="L14" i="48"/>
  <c r="K14" i="48"/>
  <c r="J14" i="48"/>
  <c r="I14" i="48"/>
  <c r="H14" i="48"/>
  <c r="G14" i="48"/>
  <c r="F14" i="48"/>
  <c r="E14" i="48"/>
  <c r="D14" i="48"/>
  <c r="C14" i="48"/>
  <c r="N13" i="48"/>
  <c r="M13" i="48"/>
  <c r="L13" i="48"/>
  <c r="K13" i="48"/>
  <c r="J13" i="48"/>
  <c r="I13" i="48"/>
  <c r="H13" i="48"/>
  <c r="G13" i="48"/>
  <c r="F13" i="48"/>
  <c r="E13" i="48"/>
  <c r="D13" i="48"/>
  <c r="C13" i="48"/>
  <c r="N12" i="48"/>
  <c r="M12" i="48"/>
  <c r="L12" i="48"/>
  <c r="K12" i="48"/>
  <c r="J12" i="48"/>
  <c r="I12" i="48"/>
  <c r="H12" i="48"/>
  <c r="G12" i="48"/>
  <c r="F12" i="48"/>
  <c r="E12" i="48"/>
  <c r="D12" i="48"/>
  <c r="C12" i="48"/>
  <c r="N11" i="48"/>
  <c r="M11" i="48"/>
  <c r="L11" i="48"/>
  <c r="K11" i="48"/>
  <c r="J11" i="48"/>
  <c r="I11" i="48"/>
  <c r="H11" i="48"/>
  <c r="G11" i="48"/>
  <c r="F11" i="48"/>
  <c r="E11" i="48"/>
  <c r="D11" i="48"/>
  <c r="C11" i="48"/>
  <c r="N10" i="48"/>
  <c r="M10" i="48"/>
  <c r="L10" i="48"/>
  <c r="K10" i="48"/>
  <c r="J10" i="48"/>
  <c r="I10" i="48"/>
  <c r="H10" i="48"/>
  <c r="G10" i="48"/>
  <c r="F10" i="48"/>
  <c r="E10" i="48"/>
  <c r="D10" i="48"/>
  <c r="C10" i="48"/>
  <c r="N9" i="48"/>
  <c r="M9" i="48"/>
  <c r="L9" i="48"/>
  <c r="K9" i="48"/>
  <c r="J9" i="48"/>
  <c r="I9" i="48"/>
  <c r="H9" i="48"/>
  <c r="G9" i="48"/>
  <c r="F9" i="48"/>
  <c r="E9" i="48"/>
  <c r="D9" i="48"/>
  <c r="C9" i="48"/>
  <c r="N8" i="48"/>
  <c r="M8" i="48"/>
  <c r="L8" i="48"/>
  <c r="K8" i="48"/>
  <c r="J8" i="48"/>
  <c r="I8" i="48"/>
  <c r="H8" i="48"/>
  <c r="G8" i="48"/>
  <c r="F8" i="48"/>
  <c r="E8" i="48"/>
  <c r="D8" i="48"/>
  <c r="C8" i="48"/>
  <c r="N7" i="48"/>
  <c r="M7" i="48"/>
  <c r="L7" i="48"/>
  <c r="K7" i="48"/>
  <c r="J7" i="48"/>
  <c r="I7" i="48"/>
  <c r="H7" i="48"/>
  <c r="G7" i="48"/>
  <c r="F7" i="48"/>
  <c r="E7" i="48"/>
  <c r="D7" i="48"/>
  <c r="C7" i="48"/>
  <c r="N6" i="48"/>
  <c r="M6" i="48"/>
  <c r="L6" i="48"/>
  <c r="K6" i="48"/>
  <c r="J6" i="48"/>
  <c r="I6" i="48"/>
  <c r="H6" i="48"/>
  <c r="G6" i="48"/>
  <c r="F6" i="48"/>
  <c r="E6" i="48"/>
  <c r="D6" i="48"/>
  <c r="C6" i="48"/>
  <c r="N5" i="48"/>
  <c r="M5" i="48"/>
  <c r="L5" i="48"/>
  <c r="K5" i="48"/>
  <c r="J5" i="48"/>
  <c r="I5" i="48"/>
  <c r="H5" i="48"/>
  <c r="G5" i="48"/>
  <c r="F5" i="48"/>
  <c r="E5" i="48"/>
  <c r="D5" i="48"/>
  <c r="C5" i="48"/>
  <c r="K17" i="48" l="1"/>
  <c r="C17" i="48"/>
  <c r="I17" i="48"/>
  <c r="G17" i="48"/>
  <c r="AM4" i="48"/>
  <c r="AL4" i="48"/>
  <c r="AK4" i="48"/>
  <c r="AJ4" i="48"/>
  <c r="AI4" i="48"/>
  <c r="AH4" i="48"/>
  <c r="AG4" i="48"/>
  <c r="AF4" i="48"/>
  <c r="AE4" i="48"/>
  <c r="AE20" i="48" s="1"/>
  <c r="AD4" i="48"/>
  <c r="AD20" i="48" s="1"/>
  <c r="AC4" i="48"/>
  <c r="AB4" i="48"/>
  <c r="AA4" i="48"/>
  <c r="Z4" i="48"/>
  <c r="Y4" i="48"/>
  <c r="X4" i="48"/>
  <c r="W4" i="48"/>
  <c r="W20" i="48" s="1"/>
  <c r="V4" i="48"/>
  <c r="U4" i="48"/>
  <c r="T4" i="48"/>
  <c r="S4" i="48"/>
  <c r="R4" i="48"/>
  <c r="Q4" i="48"/>
  <c r="P4" i="48"/>
  <c r="O4" i="48"/>
  <c r="N4" i="48"/>
  <c r="M4" i="48"/>
  <c r="L4" i="48"/>
  <c r="K4" i="48"/>
  <c r="J4" i="48"/>
  <c r="I4" i="48"/>
  <c r="H4" i="48"/>
  <c r="G4" i="48"/>
  <c r="F4" i="48"/>
  <c r="E4" i="48"/>
  <c r="D4" i="48"/>
  <c r="C4" i="48"/>
  <c r="C2" i="48"/>
  <c r="D2" i="48" s="1"/>
  <c r="E2" i="48" s="1"/>
  <c r="F2" i="48" s="1"/>
  <c r="G2" i="48" s="1"/>
  <c r="H2" i="48" s="1"/>
  <c r="I2" i="48" s="1"/>
  <c r="J2" i="48" s="1"/>
  <c r="K2" i="48" s="1"/>
  <c r="L2" i="48" s="1"/>
  <c r="M2" i="48" s="1"/>
  <c r="N2" i="48" s="1"/>
  <c r="O2" i="48" s="1"/>
  <c r="AS160" i="40"/>
  <c r="AR160" i="40"/>
  <c r="AQ160" i="40"/>
  <c r="AP160" i="40"/>
  <c r="AO160" i="40"/>
  <c r="AN160" i="40"/>
  <c r="AM160" i="40"/>
  <c r="AL160" i="40"/>
  <c r="AK160" i="40"/>
  <c r="AJ160" i="40"/>
  <c r="AI160" i="40"/>
  <c r="AS159" i="40"/>
  <c r="AR159" i="40"/>
  <c r="AQ159" i="40"/>
  <c r="AP159" i="40"/>
  <c r="AO159" i="40"/>
  <c r="AN159" i="40"/>
  <c r="AM159" i="40"/>
  <c r="AL159" i="40"/>
  <c r="AK159" i="40"/>
  <c r="AJ159" i="40"/>
  <c r="AI159" i="40"/>
  <c r="AS158" i="40"/>
  <c r="AR158" i="40"/>
  <c r="AQ158" i="40"/>
  <c r="AP158" i="40"/>
  <c r="AO158" i="40"/>
  <c r="AN158" i="40"/>
  <c r="AM158" i="40"/>
  <c r="AL158" i="40"/>
  <c r="AK158" i="40"/>
  <c r="AJ158" i="40"/>
  <c r="AI158" i="40"/>
  <c r="AS157" i="40"/>
  <c r="AR157" i="40"/>
  <c r="AQ157" i="40"/>
  <c r="AP157" i="40"/>
  <c r="AO157" i="40"/>
  <c r="AN157" i="40"/>
  <c r="AM157" i="40"/>
  <c r="AL157" i="40"/>
  <c r="AK157" i="40"/>
  <c r="AJ157" i="40"/>
  <c r="AI157" i="40"/>
  <c r="AS156" i="40"/>
  <c r="AR156" i="40"/>
  <c r="AQ156" i="40"/>
  <c r="AP156" i="40"/>
  <c r="AO156" i="40"/>
  <c r="AN156" i="40"/>
  <c r="AM156" i="40"/>
  <c r="AL156" i="40"/>
  <c r="AK156" i="40"/>
  <c r="AJ156" i="40"/>
  <c r="AI156" i="40"/>
  <c r="AS155" i="40"/>
  <c r="AR155" i="40"/>
  <c r="AQ155" i="40"/>
  <c r="AP155" i="40"/>
  <c r="AO155" i="40"/>
  <c r="AN155" i="40"/>
  <c r="AM155" i="40"/>
  <c r="AL155" i="40"/>
  <c r="AK155" i="40"/>
  <c r="AJ155" i="40"/>
  <c r="AI155" i="40"/>
  <c r="AS154" i="40"/>
  <c r="AR154" i="40"/>
  <c r="AQ154" i="40"/>
  <c r="AP154" i="40"/>
  <c r="AO154" i="40"/>
  <c r="AN154" i="40"/>
  <c r="AM154" i="40"/>
  <c r="AL154" i="40"/>
  <c r="AK154" i="40"/>
  <c r="AJ154" i="40"/>
  <c r="AI154" i="40"/>
  <c r="AS153" i="40"/>
  <c r="AR153" i="40"/>
  <c r="AQ153" i="40"/>
  <c r="AP153" i="40"/>
  <c r="AO153" i="40"/>
  <c r="AN153" i="40"/>
  <c r="AM153" i="40"/>
  <c r="AL153" i="40"/>
  <c r="AK153" i="40"/>
  <c r="AJ153" i="40"/>
  <c r="AI153" i="40"/>
  <c r="AS152" i="40"/>
  <c r="AR152" i="40"/>
  <c r="AQ152" i="40"/>
  <c r="AP152" i="40"/>
  <c r="AO152" i="40"/>
  <c r="AN152" i="40"/>
  <c r="AM152" i="40"/>
  <c r="AL152" i="40"/>
  <c r="AK152" i="40"/>
  <c r="AJ152" i="40"/>
  <c r="AI152" i="40"/>
  <c r="AS151" i="40"/>
  <c r="AR151" i="40"/>
  <c r="AQ151" i="40"/>
  <c r="AP151" i="40"/>
  <c r="AO151" i="40"/>
  <c r="AN151" i="40"/>
  <c r="AM151" i="40"/>
  <c r="AL151" i="40"/>
  <c r="AK151" i="40"/>
  <c r="AJ151" i="40"/>
  <c r="AI151" i="40"/>
  <c r="AS150" i="40"/>
  <c r="AR150" i="40"/>
  <c r="AQ150" i="40"/>
  <c r="AP150" i="40"/>
  <c r="AO150" i="40"/>
  <c r="AN150" i="40"/>
  <c r="AM150" i="40"/>
  <c r="AL150" i="40"/>
  <c r="AK150" i="40"/>
  <c r="AJ150" i="40"/>
  <c r="AI150" i="40"/>
  <c r="AS149" i="40"/>
  <c r="AR149" i="40"/>
  <c r="AQ149" i="40"/>
  <c r="AP149" i="40"/>
  <c r="AO149" i="40"/>
  <c r="AN149" i="40"/>
  <c r="AM149" i="40"/>
  <c r="AL149" i="40"/>
  <c r="AK149" i="40"/>
  <c r="AJ149" i="40"/>
  <c r="AI149" i="40"/>
  <c r="AS148" i="40"/>
  <c r="AR148" i="40"/>
  <c r="AQ148" i="40"/>
  <c r="AP148" i="40"/>
  <c r="AO148" i="40"/>
  <c r="AN148" i="40"/>
  <c r="AM148" i="40"/>
  <c r="AL148" i="40"/>
  <c r="AK148" i="40"/>
  <c r="AJ148" i="40"/>
  <c r="AI148" i="40"/>
  <c r="AC160" i="40"/>
  <c r="AB160" i="40"/>
  <c r="AA160" i="40"/>
  <c r="Z160" i="40"/>
  <c r="Y160" i="40"/>
  <c r="X160" i="40"/>
  <c r="W160" i="40"/>
  <c r="V160" i="40"/>
  <c r="U160" i="40"/>
  <c r="T160" i="40"/>
  <c r="S160" i="40"/>
  <c r="AC159" i="40"/>
  <c r="AB159" i="40"/>
  <c r="AA159" i="40"/>
  <c r="Z159" i="40"/>
  <c r="Y159" i="40"/>
  <c r="X159" i="40"/>
  <c r="W159" i="40"/>
  <c r="V159" i="40"/>
  <c r="U159" i="40"/>
  <c r="T159" i="40"/>
  <c r="S159" i="40"/>
  <c r="AC158" i="40"/>
  <c r="AB158" i="40"/>
  <c r="AA158" i="40"/>
  <c r="Z158" i="40"/>
  <c r="Y158" i="40"/>
  <c r="X158" i="40"/>
  <c r="W158" i="40"/>
  <c r="V158" i="40"/>
  <c r="U158" i="40"/>
  <c r="T158" i="40"/>
  <c r="S158" i="40"/>
  <c r="AC157" i="40"/>
  <c r="AB157" i="40"/>
  <c r="AA157" i="40"/>
  <c r="Z157" i="40"/>
  <c r="Y157" i="40"/>
  <c r="X157" i="40"/>
  <c r="W157" i="40"/>
  <c r="V157" i="40"/>
  <c r="U157" i="40"/>
  <c r="T157" i="40"/>
  <c r="S157" i="40"/>
  <c r="AC156" i="40"/>
  <c r="AB156" i="40"/>
  <c r="AA156" i="40"/>
  <c r="Z156" i="40"/>
  <c r="Y156" i="40"/>
  <c r="X156" i="40"/>
  <c r="W156" i="40"/>
  <c r="V156" i="40"/>
  <c r="U156" i="40"/>
  <c r="T156" i="40"/>
  <c r="S156" i="40"/>
  <c r="AC155" i="40"/>
  <c r="AB155" i="40"/>
  <c r="AA155" i="40"/>
  <c r="Z155" i="40"/>
  <c r="Y155" i="40"/>
  <c r="X155" i="40"/>
  <c r="W155" i="40"/>
  <c r="V155" i="40"/>
  <c r="U155" i="40"/>
  <c r="T155" i="40"/>
  <c r="S155" i="40"/>
  <c r="AC154" i="40"/>
  <c r="AB154" i="40"/>
  <c r="AA154" i="40"/>
  <c r="Z154" i="40"/>
  <c r="Y154" i="40"/>
  <c r="X154" i="40"/>
  <c r="W154" i="40"/>
  <c r="V154" i="40"/>
  <c r="U154" i="40"/>
  <c r="T154" i="40"/>
  <c r="S154" i="40"/>
  <c r="AC153" i="40"/>
  <c r="AB153" i="40"/>
  <c r="AA153" i="40"/>
  <c r="Z153" i="40"/>
  <c r="Y153" i="40"/>
  <c r="X153" i="40"/>
  <c r="W153" i="40"/>
  <c r="V153" i="40"/>
  <c r="U153" i="40"/>
  <c r="T153" i="40"/>
  <c r="S153" i="40"/>
  <c r="AC152" i="40"/>
  <c r="AB152" i="40"/>
  <c r="AA152" i="40"/>
  <c r="Z152" i="40"/>
  <c r="Y152" i="40"/>
  <c r="X152" i="40"/>
  <c r="W152" i="40"/>
  <c r="V152" i="40"/>
  <c r="U152" i="40"/>
  <c r="T152" i="40"/>
  <c r="S152" i="40"/>
  <c r="AC151" i="40"/>
  <c r="AB151" i="40"/>
  <c r="AA151" i="40"/>
  <c r="Z151" i="40"/>
  <c r="Y151" i="40"/>
  <c r="X151" i="40"/>
  <c r="W151" i="40"/>
  <c r="V151" i="40"/>
  <c r="U151" i="40"/>
  <c r="T151" i="40"/>
  <c r="S151" i="40"/>
  <c r="AC150" i="40"/>
  <c r="AB150" i="40"/>
  <c r="AA150" i="40"/>
  <c r="Z150" i="40"/>
  <c r="Y150" i="40"/>
  <c r="X150" i="40"/>
  <c r="W150" i="40"/>
  <c r="V150" i="40"/>
  <c r="U150" i="40"/>
  <c r="T150" i="40"/>
  <c r="S150" i="40"/>
  <c r="AC149" i="40"/>
  <c r="AB149" i="40"/>
  <c r="AA149" i="40"/>
  <c r="Z149" i="40"/>
  <c r="Y149" i="40"/>
  <c r="X149" i="40"/>
  <c r="W149" i="40"/>
  <c r="V149" i="40"/>
  <c r="U149" i="40"/>
  <c r="T149" i="40"/>
  <c r="S149" i="40"/>
  <c r="AC148" i="40"/>
  <c r="AB148" i="40"/>
  <c r="AA148" i="40"/>
  <c r="Z148" i="40"/>
  <c r="Y148" i="40"/>
  <c r="X148" i="40"/>
  <c r="W148" i="40"/>
  <c r="V148" i="40"/>
  <c r="U148" i="40"/>
  <c r="T148" i="40"/>
  <c r="S148" i="40"/>
  <c r="M160" i="40"/>
  <c r="L160" i="40"/>
  <c r="K160" i="40"/>
  <c r="J160" i="40"/>
  <c r="I160" i="40"/>
  <c r="H160" i="40"/>
  <c r="G160" i="40"/>
  <c r="F160" i="40"/>
  <c r="E160" i="40"/>
  <c r="D160" i="40"/>
  <c r="C160" i="40"/>
  <c r="M159" i="40"/>
  <c r="L159" i="40"/>
  <c r="K159" i="40"/>
  <c r="J159" i="40"/>
  <c r="I159" i="40"/>
  <c r="H159" i="40"/>
  <c r="G159" i="40"/>
  <c r="F159" i="40"/>
  <c r="E159" i="40"/>
  <c r="D159" i="40"/>
  <c r="C159" i="40"/>
  <c r="M158" i="40"/>
  <c r="L158" i="40"/>
  <c r="K158" i="40"/>
  <c r="J158" i="40"/>
  <c r="I158" i="40"/>
  <c r="H158" i="40"/>
  <c r="G158" i="40"/>
  <c r="F158" i="40"/>
  <c r="E158" i="40"/>
  <c r="D158" i="40"/>
  <c r="C158" i="40"/>
  <c r="M157" i="40"/>
  <c r="L157" i="40"/>
  <c r="K157" i="40"/>
  <c r="J157" i="40"/>
  <c r="I157" i="40"/>
  <c r="H157" i="40"/>
  <c r="G157" i="40"/>
  <c r="F157" i="40"/>
  <c r="E157" i="40"/>
  <c r="D157" i="40"/>
  <c r="C157" i="40"/>
  <c r="M156" i="40"/>
  <c r="L156" i="40"/>
  <c r="K156" i="40"/>
  <c r="J156" i="40"/>
  <c r="I156" i="40"/>
  <c r="H156" i="40"/>
  <c r="G156" i="40"/>
  <c r="F156" i="40"/>
  <c r="E156" i="40"/>
  <c r="D156" i="40"/>
  <c r="C156" i="40"/>
  <c r="M155" i="40"/>
  <c r="L155" i="40"/>
  <c r="K155" i="40"/>
  <c r="J155" i="40"/>
  <c r="I155" i="40"/>
  <c r="H155" i="40"/>
  <c r="G155" i="40"/>
  <c r="F155" i="40"/>
  <c r="E155" i="40"/>
  <c r="D155" i="40"/>
  <c r="C155" i="40"/>
  <c r="M154" i="40"/>
  <c r="L154" i="40"/>
  <c r="K154" i="40"/>
  <c r="J154" i="40"/>
  <c r="I154" i="40"/>
  <c r="H154" i="40"/>
  <c r="G154" i="40"/>
  <c r="F154" i="40"/>
  <c r="E154" i="40"/>
  <c r="D154" i="40"/>
  <c r="C154" i="40"/>
  <c r="M153" i="40"/>
  <c r="L153" i="40"/>
  <c r="K153" i="40"/>
  <c r="J153" i="40"/>
  <c r="I153" i="40"/>
  <c r="H153" i="40"/>
  <c r="G153" i="40"/>
  <c r="F153" i="40"/>
  <c r="E153" i="40"/>
  <c r="D153" i="40"/>
  <c r="C153" i="40"/>
  <c r="M152" i="40"/>
  <c r="L152" i="40"/>
  <c r="K152" i="40"/>
  <c r="J152" i="40"/>
  <c r="I152" i="40"/>
  <c r="H152" i="40"/>
  <c r="G152" i="40"/>
  <c r="F152" i="40"/>
  <c r="E152" i="40"/>
  <c r="D152" i="40"/>
  <c r="C152" i="40"/>
  <c r="M151" i="40"/>
  <c r="L151" i="40"/>
  <c r="K151" i="40"/>
  <c r="J151" i="40"/>
  <c r="I151" i="40"/>
  <c r="H151" i="40"/>
  <c r="G151" i="40"/>
  <c r="F151" i="40"/>
  <c r="E151" i="40"/>
  <c r="D151" i="40"/>
  <c r="C151" i="40"/>
  <c r="M150" i="40"/>
  <c r="L150" i="40"/>
  <c r="K150" i="40"/>
  <c r="J150" i="40"/>
  <c r="I150" i="40"/>
  <c r="H150" i="40"/>
  <c r="G150" i="40"/>
  <c r="F150" i="40"/>
  <c r="E150" i="40"/>
  <c r="D150" i="40"/>
  <c r="C150" i="40"/>
  <c r="M149" i="40"/>
  <c r="L149" i="40"/>
  <c r="K149" i="40"/>
  <c r="J149" i="40"/>
  <c r="I149" i="40"/>
  <c r="H149" i="40"/>
  <c r="G149" i="40"/>
  <c r="F149" i="40"/>
  <c r="E149" i="40"/>
  <c r="D149" i="40"/>
  <c r="C149" i="40"/>
  <c r="M148" i="40"/>
  <c r="L148" i="40"/>
  <c r="K148" i="40"/>
  <c r="J148" i="40"/>
  <c r="I148" i="40"/>
  <c r="H148" i="40"/>
  <c r="G148" i="40"/>
  <c r="F148" i="40"/>
  <c r="E148" i="40"/>
  <c r="D148" i="40"/>
  <c r="AT170" i="40"/>
  <c r="G21" i="48" l="1"/>
  <c r="AT175" i="40"/>
  <c r="AT167" i="40"/>
  <c r="AT174" i="40"/>
  <c r="AT166" i="40"/>
  <c r="AT173" i="40"/>
  <c r="AT165" i="40"/>
  <c r="AT172" i="40"/>
  <c r="AT164" i="40"/>
  <c r="AV177" i="40"/>
  <c r="AT171" i="40"/>
  <c r="AT169" i="40"/>
  <c r="AT176" i="40"/>
  <c r="AT168" i="40"/>
  <c r="F17" i="48"/>
  <c r="F21" i="48" s="1"/>
  <c r="N17" i="48"/>
  <c r="N21" i="48" s="1"/>
  <c r="E17" i="48"/>
  <c r="E21" i="48" s="1"/>
  <c r="M17" i="48"/>
  <c r="M21" i="48" s="1"/>
  <c r="H17" i="48"/>
  <c r="H21" i="48" s="1"/>
  <c r="D17" i="48"/>
  <c r="D21" i="48" s="1"/>
  <c r="L17" i="48"/>
  <c r="L21" i="48" s="1"/>
  <c r="J17" i="48"/>
  <c r="J21" i="48" s="1"/>
  <c r="O21" i="48"/>
  <c r="P2" i="48"/>
  <c r="C21" i="48"/>
  <c r="C23" i="48" s="1"/>
  <c r="K21" i="48"/>
  <c r="I21" i="48"/>
  <c r="C27" i="48"/>
  <c r="C20" i="48"/>
  <c r="K27" i="48"/>
  <c r="K20" i="48"/>
  <c r="S27" i="48"/>
  <c r="S20" i="48"/>
  <c r="AA27" i="48"/>
  <c r="AA20" i="48"/>
  <c r="AI27" i="48"/>
  <c r="AI20" i="48"/>
  <c r="V20" i="48"/>
  <c r="D27" i="48"/>
  <c r="D20" i="48"/>
  <c r="E27" i="48"/>
  <c r="E20" i="48"/>
  <c r="M27" i="48"/>
  <c r="M20" i="48"/>
  <c r="U27" i="48"/>
  <c r="U20" i="48"/>
  <c r="AC27" i="48"/>
  <c r="AC20" i="48"/>
  <c r="AK27" i="48"/>
  <c r="AK20" i="48"/>
  <c r="L27" i="48"/>
  <c r="L20" i="48"/>
  <c r="F27" i="48"/>
  <c r="N27" i="48"/>
  <c r="V27" i="48"/>
  <c r="AD27" i="48"/>
  <c r="AL27" i="48"/>
  <c r="AJ27" i="48"/>
  <c r="AJ20" i="48"/>
  <c r="G27" i="48"/>
  <c r="O27" i="48"/>
  <c r="AE27" i="48"/>
  <c r="AM27" i="48"/>
  <c r="F20" i="48"/>
  <c r="AL20" i="48"/>
  <c r="AB27" i="48"/>
  <c r="AB20" i="48"/>
  <c r="H27" i="48"/>
  <c r="H20" i="48"/>
  <c r="P27" i="48"/>
  <c r="P20" i="48"/>
  <c r="X27" i="48"/>
  <c r="X20" i="48"/>
  <c r="AF27" i="48"/>
  <c r="AF20" i="48"/>
  <c r="G20" i="48"/>
  <c r="AM20" i="48"/>
  <c r="I27" i="48"/>
  <c r="I20" i="48"/>
  <c r="Q27" i="48"/>
  <c r="Q20" i="48"/>
  <c r="Y27" i="48"/>
  <c r="Y20" i="48"/>
  <c r="AG27" i="48"/>
  <c r="AG20" i="48"/>
  <c r="N20" i="48"/>
  <c r="W27" i="48"/>
  <c r="T27" i="48"/>
  <c r="T20" i="48"/>
  <c r="J27" i="48"/>
  <c r="J20" i="48"/>
  <c r="R27" i="48"/>
  <c r="R20" i="48"/>
  <c r="Z20" i="48"/>
  <c r="Z27" i="48"/>
  <c r="AH20" i="48"/>
  <c r="AH27" i="48"/>
  <c r="O20" i="48"/>
  <c r="P142" i="39"/>
  <c r="N158" i="39"/>
  <c r="N159" i="39"/>
  <c r="N160" i="39"/>
  <c r="N161" i="39"/>
  <c r="N162" i="39"/>
  <c r="N163" i="39"/>
  <c r="N164" i="39"/>
  <c r="N165" i="39"/>
  <c r="N166" i="39"/>
  <c r="N167" i="39"/>
  <c r="N168" i="39"/>
  <c r="N154" i="39"/>
  <c r="M154" i="39"/>
  <c r="L154" i="39"/>
  <c r="K154" i="39"/>
  <c r="J154" i="39"/>
  <c r="I154" i="39"/>
  <c r="H154" i="39"/>
  <c r="G154" i="39"/>
  <c r="F154" i="39"/>
  <c r="E154" i="39"/>
  <c r="D154" i="39"/>
  <c r="C154" i="39"/>
  <c r="N153" i="39"/>
  <c r="M153" i="39"/>
  <c r="L153" i="39"/>
  <c r="K153" i="39"/>
  <c r="J153" i="39"/>
  <c r="I153" i="39"/>
  <c r="H153" i="39"/>
  <c r="G153" i="39"/>
  <c r="F153" i="39"/>
  <c r="E153" i="39"/>
  <c r="D153" i="39"/>
  <c r="C153" i="39"/>
  <c r="N152" i="39"/>
  <c r="M152" i="39"/>
  <c r="L152" i="39"/>
  <c r="K152" i="39"/>
  <c r="J152" i="39"/>
  <c r="I152" i="39"/>
  <c r="H152" i="39"/>
  <c r="G152" i="39"/>
  <c r="F152" i="39"/>
  <c r="E152" i="39"/>
  <c r="D152" i="39"/>
  <c r="C152" i="39"/>
  <c r="N151" i="39"/>
  <c r="M151" i="39"/>
  <c r="L151" i="39"/>
  <c r="K151" i="39"/>
  <c r="J151" i="39"/>
  <c r="I151" i="39"/>
  <c r="H151" i="39"/>
  <c r="G151" i="39"/>
  <c r="F151" i="39"/>
  <c r="E151" i="39"/>
  <c r="D151" i="39"/>
  <c r="C151" i="39"/>
  <c r="N150" i="39"/>
  <c r="M150" i="39"/>
  <c r="L150" i="39"/>
  <c r="K150" i="39"/>
  <c r="J150" i="39"/>
  <c r="I150" i="39"/>
  <c r="H150" i="39"/>
  <c r="G150" i="39"/>
  <c r="F150" i="39"/>
  <c r="E150" i="39"/>
  <c r="D150" i="39"/>
  <c r="C150" i="39"/>
  <c r="N149" i="39"/>
  <c r="M149" i="39"/>
  <c r="L149" i="39"/>
  <c r="K149" i="39"/>
  <c r="J149" i="39"/>
  <c r="I149" i="39"/>
  <c r="H149" i="39"/>
  <c r="G149" i="39"/>
  <c r="F149" i="39"/>
  <c r="E149" i="39"/>
  <c r="D149" i="39"/>
  <c r="C149" i="39"/>
  <c r="N148" i="39"/>
  <c r="M148" i="39"/>
  <c r="L148" i="39"/>
  <c r="K148" i="39"/>
  <c r="J148" i="39"/>
  <c r="I148" i="39"/>
  <c r="H148" i="39"/>
  <c r="G148" i="39"/>
  <c r="F148" i="39"/>
  <c r="E148" i="39"/>
  <c r="D148" i="39"/>
  <c r="C148" i="39"/>
  <c r="N147" i="39"/>
  <c r="M147" i="39"/>
  <c r="L147" i="39"/>
  <c r="K147" i="39"/>
  <c r="J147" i="39"/>
  <c r="I147" i="39"/>
  <c r="H147" i="39"/>
  <c r="G147" i="39"/>
  <c r="F147" i="39"/>
  <c r="E147" i="39"/>
  <c r="D147" i="39"/>
  <c r="C147" i="39"/>
  <c r="N146" i="39"/>
  <c r="M146" i="39"/>
  <c r="L146" i="39"/>
  <c r="K146" i="39"/>
  <c r="J146" i="39"/>
  <c r="I146" i="39"/>
  <c r="H146" i="39"/>
  <c r="G146" i="39"/>
  <c r="F146" i="39"/>
  <c r="E146" i="39"/>
  <c r="D146" i="39"/>
  <c r="C146" i="39"/>
  <c r="N145" i="39"/>
  <c r="M145" i="39"/>
  <c r="L145" i="39"/>
  <c r="K145" i="39"/>
  <c r="J145" i="39"/>
  <c r="I145" i="39"/>
  <c r="H145" i="39"/>
  <c r="G145" i="39"/>
  <c r="F145" i="39"/>
  <c r="E145" i="39"/>
  <c r="D145" i="39"/>
  <c r="C145" i="39"/>
  <c r="N144" i="39"/>
  <c r="M144" i="39"/>
  <c r="L144" i="39"/>
  <c r="K144" i="39"/>
  <c r="J144" i="39"/>
  <c r="I144" i="39"/>
  <c r="H144" i="39"/>
  <c r="G144" i="39"/>
  <c r="F144" i="39"/>
  <c r="E144" i="39"/>
  <c r="D144" i="39"/>
  <c r="C144" i="39"/>
  <c r="N18" i="48" l="1"/>
  <c r="D23" i="48"/>
  <c r="E23" i="48" s="1"/>
  <c r="F23" i="48" s="1"/>
  <c r="G23" i="48" s="1"/>
  <c r="H23" i="48" s="1"/>
  <c r="I23" i="48" s="1"/>
  <c r="J23" i="48" s="1"/>
  <c r="K23" i="48" s="1"/>
  <c r="L23" i="48" s="1"/>
  <c r="M23" i="48" s="1"/>
  <c r="N23" i="48" s="1"/>
  <c r="O23" i="48" s="1"/>
  <c r="P21" i="48"/>
  <c r="Q2" i="48"/>
  <c r="P23" i="48" l="1"/>
  <c r="Q21" i="48"/>
  <c r="R2" i="48"/>
  <c r="Q23" i="48" l="1"/>
  <c r="R21" i="48"/>
  <c r="R23" i="48" s="1"/>
  <c r="S2" i="48"/>
  <c r="AM139" i="36"/>
  <c r="AL139" i="36"/>
  <c r="AK139" i="36"/>
  <c r="AJ139" i="36"/>
  <c r="AI139" i="36"/>
  <c r="AH139" i="36"/>
  <c r="AG139" i="36"/>
  <c r="AF139" i="36"/>
  <c r="AE139" i="36"/>
  <c r="AD139" i="36"/>
  <c r="AC139" i="36"/>
  <c r="AB139" i="36"/>
  <c r="AA139" i="36"/>
  <c r="Z139" i="36"/>
  <c r="Y139" i="36"/>
  <c r="X139" i="36"/>
  <c r="W139" i="36"/>
  <c r="V139" i="36"/>
  <c r="U139" i="36"/>
  <c r="T139" i="36"/>
  <c r="S139" i="36"/>
  <c r="R139" i="36"/>
  <c r="Q139" i="36"/>
  <c r="P139" i="36"/>
  <c r="O139" i="36"/>
  <c r="N139" i="36"/>
  <c r="M139" i="36"/>
  <c r="L139" i="36"/>
  <c r="K139" i="36"/>
  <c r="J139" i="36"/>
  <c r="I139" i="36"/>
  <c r="H139" i="36"/>
  <c r="G139" i="36"/>
  <c r="F139" i="36"/>
  <c r="E139" i="36"/>
  <c r="AM138" i="36"/>
  <c r="AL138" i="36"/>
  <c r="AK138" i="36"/>
  <c r="AJ138" i="36"/>
  <c r="AI138" i="36"/>
  <c r="AH138" i="36"/>
  <c r="AG138" i="36"/>
  <c r="AF138" i="36"/>
  <c r="AE138" i="36"/>
  <c r="AD138" i="36"/>
  <c r="AC138" i="36"/>
  <c r="AB138" i="36"/>
  <c r="AA138" i="36"/>
  <c r="Z138" i="36"/>
  <c r="Y138" i="36"/>
  <c r="X138" i="36"/>
  <c r="W138" i="36"/>
  <c r="V138" i="36"/>
  <c r="U138" i="36"/>
  <c r="T138" i="36"/>
  <c r="S138" i="36"/>
  <c r="R138" i="36"/>
  <c r="Q138" i="36"/>
  <c r="P138" i="36"/>
  <c r="O138" i="36"/>
  <c r="N138" i="36"/>
  <c r="M138" i="36"/>
  <c r="L138" i="36"/>
  <c r="K138" i="36"/>
  <c r="J138" i="36"/>
  <c r="I138" i="36"/>
  <c r="H138" i="36"/>
  <c r="G138" i="36"/>
  <c r="F138" i="36"/>
  <c r="E138" i="36"/>
  <c r="AM137" i="36"/>
  <c r="AL137" i="36"/>
  <c r="AK137" i="36"/>
  <c r="AJ137" i="36"/>
  <c r="AI137" i="36"/>
  <c r="AH137" i="36"/>
  <c r="AG137" i="36"/>
  <c r="AF137" i="36"/>
  <c r="AE137" i="36"/>
  <c r="AD137" i="36"/>
  <c r="AC137" i="36"/>
  <c r="AB137" i="36"/>
  <c r="AA137" i="36"/>
  <c r="Z137" i="36"/>
  <c r="Y137" i="36"/>
  <c r="X137" i="36"/>
  <c r="W137" i="36"/>
  <c r="V137" i="36"/>
  <c r="U137" i="36"/>
  <c r="T137" i="36"/>
  <c r="S137" i="36"/>
  <c r="R137" i="36"/>
  <c r="Q137" i="36"/>
  <c r="P137" i="36"/>
  <c r="O137" i="36"/>
  <c r="N137" i="36"/>
  <c r="M137" i="36"/>
  <c r="L137" i="36"/>
  <c r="K137" i="36"/>
  <c r="J137" i="36"/>
  <c r="I137" i="36"/>
  <c r="H137" i="36"/>
  <c r="G137" i="36"/>
  <c r="F137" i="36"/>
  <c r="E137" i="36"/>
  <c r="AM136" i="36"/>
  <c r="AL136" i="36"/>
  <c r="AK136" i="36"/>
  <c r="AJ136" i="36"/>
  <c r="AI136" i="36"/>
  <c r="AH136" i="36"/>
  <c r="AG136" i="36"/>
  <c r="AF136" i="36"/>
  <c r="AE136" i="36"/>
  <c r="AD136" i="36"/>
  <c r="AC136" i="36"/>
  <c r="AB136" i="36"/>
  <c r="AA136" i="36"/>
  <c r="Z136" i="36"/>
  <c r="Y136" i="36"/>
  <c r="X136" i="36"/>
  <c r="W136" i="36"/>
  <c r="V136" i="36"/>
  <c r="U136" i="36"/>
  <c r="T136" i="36"/>
  <c r="S136" i="36"/>
  <c r="R136" i="36"/>
  <c r="Q136" i="36"/>
  <c r="P136" i="36"/>
  <c r="O136" i="36"/>
  <c r="N136" i="36"/>
  <c r="M136" i="36"/>
  <c r="L136" i="36"/>
  <c r="K136" i="36"/>
  <c r="J136" i="36"/>
  <c r="I136" i="36"/>
  <c r="H136" i="36"/>
  <c r="G136" i="36"/>
  <c r="F136" i="36"/>
  <c r="E136" i="36"/>
  <c r="AM135" i="36"/>
  <c r="AL135" i="36"/>
  <c r="AK135" i="36"/>
  <c r="AJ135" i="36"/>
  <c r="AI135" i="36"/>
  <c r="AH135" i="36"/>
  <c r="AG135" i="36"/>
  <c r="AF135" i="36"/>
  <c r="AE135" i="36"/>
  <c r="AD135" i="36"/>
  <c r="AC135" i="36"/>
  <c r="AB135" i="36"/>
  <c r="AA135" i="36"/>
  <c r="Z135" i="36"/>
  <c r="Y135" i="36"/>
  <c r="X135" i="36"/>
  <c r="W135" i="36"/>
  <c r="V135" i="36"/>
  <c r="U135" i="36"/>
  <c r="T135" i="36"/>
  <c r="S135" i="36"/>
  <c r="R135" i="36"/>
  <c r="Q135" i="36"/>
  <c r="P135" i="36"/>
  <c r="O135" i="36"/>
  <c r="N135" i="36"/>
  <c r="M135" i="36"/>
  <c r="L135" i="36"/>
  <c r="K135" i="36"/>
  <c r="J135" i="36"/>
  <c r="I135" i="36"/>
  <c r="H135" i="36"/>
  <c r="G135" i="36"/>
  <c r="F135" i="36"/>
  <c r="E135" i="36"/>
  <c r="AM134" i="36"/>
  <c r="AL134" i="36"/>
  <c r="AK134" i="36"/>
  <c r="AJ134" i="36"/>
  <c r="AI134" i="36"/>
  <c r="AH134" i="36"/>
  <c r="AG134" i="36"/>
  <c r="AF134" i="36"/>
  <c r="AE134" i="36"/>
  <c r="AD134" i="36"/>
  <c r="AC134" i="36"/>
  <c r="AB134" i="36"/>
  <c r="AA134" i="36"/>
  <c r="Z134" i="36"/>
  <c r="Y134" i="36"/>
  <c r="X134" i="36"/>
  <c r="W134" i="36"/>
  <c r="V134" i="36"/>
  <c r="U134" i="36"/>
  <c r="T134" i="36"/>
  <c r="S134" i="36"/>
  <c r="R134" i="36"/>
  <c r="Q134" i="36"/>
  <c r="P134" i="36"/>
  <c r="O134" i="36"/>
  <c r="N134" i="36"/>
  <c r="M134" i="36"/>
  <c r="L134" i="36"/>
  <c r="K134" i="36"/>
  <c r="J134" i="36"/>
  <c r="I134" i="36"/>
  <c r="H134" i="36"/>
  <c r="G134" i="36"/>
  <c r="F134" i="36"/>
  <c r="E134" i="36"/>
  <c r="AM133" i="36"/>
  <c r="AL133" i="36"/>
  <c r="AK133" i="36"/>
  <c r="AJ133" i="36"/>
  <c r="AI133" i="36"/>
  <c r="AH133" i="36"/>
  <c r="AG133" i="36"/>
  <c r="AF133" i="36"/>
  <c r="AE133" i="36"/>
  <c r="AD133" i="36"/>
  <c r="AC133" i="36"/>
  <c r="AB133" i="36"/>
  <c r="AA133" i="36"/>
  <c r="Z133" i="36"/>
  <c r="Y133" i="36"/>
  <c r="X133" i="36"/>
  <c r="W133" i="36"/>
  <c r="V133" i="36"/>
  <c r="U133" i="36"/>
  <c r="T133" i="36"/>
  <c r="S133" i="36"/>
  <c r="R133" i="36"/>
  <c r="Q133" i="36"/>
  <c r="P133" i="36"/>
  <c r="O133" i="36"/>
  <c r="N133" i="36"/>
  <c r="M133" i="36"/>
  <c r="L133" i="36"/>
  <c r="K133" i="36"/>
  <c r="J133" i="36"/>
  <c r="I133" i="36"/>
  <c r="H133" i="36"/>
  <c r="G133" i="36"/>
  <c r="F133" i="36"/>
  <c r="E133" i="36"/>
  <c r="AM132" i="36"/>
  <c r="AL132" i="36"/>
  <c r="AK132" i="36"/>
  <c r="AJ132" i="36"/>
  <c r="AI132" i="36"/>
  <c r="AH132" i="36"/>
  <c r="AG132" i="36"/>
  <c r="AF132" i="36"/>
  <c r="AE132" i="36"/>
  <c r="AD132" i="36"/>
  <c r="AC132" i="36"/>
  <c r="AB132" i="36"/>
  <c r="AA132" i="36"/>
  <c r="Z132" i="36"/>
  <c r="Y132" i="36"/>
  <c r="X132" i="36"/>
  <c r="W132" i="36"/>
  <c r="V132" i="36"/>
  <c r="U132" i="36"/>
  <c r="T132" i="36"/>
  <c r="S132" i="36"/>
  <c r="R132" i="36"/>
  <c r="Q132" i="36"/>
  <c r="P132" i="36"/>
  <c r="O132" i="36"/>
  <c r="N132" i="36"/>
  <c r="M132" i="36"/>
  <c r="L132" i="36"/>
  <c r="K132" i="36"/>
  <c r="J132" i="36"/>
  <c r="I132" i="36"/>
  <c r="H132" i="36"/>
  <c r="G132" i="36"/>
  <c r="F132" i="36"/>
  <c r="E132" i="36"/>
  <c r="AM131" i="36"/>
  <c r="AL131" i="36"/>
  <c r="AK131" i="36"/>
  <c r="AJ131" i="36"/>
  <c r="AI131" i="36"/>
  <c r="AH131" i="36"/>
  <c r="AG131" i="36"/>
  <c r="AF131" i="36"/>
  <c r="AE131" i="36"/>
  <c r="AD131" i="36"/>
  <c r="AC131" i="36"/>
  <c r="AB131" i="36"/>
  <c r="AA131" i="36"/>
  <c r="Z131" i="36"/>
  <c r="Y131" i="36"/>
  <c r="X131" i="36"/>
  <c r="W131" i="36"/>
  <c r="V131" i="36"/>
  <c r="U131" i="36"/>
  <c r="T131" i="36"/>
  <c r="S131" i="36"/>
  <c r="R131" i="36"/>
  <c r="Q131" i="36"/>
  <c r="P131" i="36"/>
  <c r="O131" i="36"/>
  <c r="N131" i="36"/>
  <c r="M131" i="36"/>
  <c r="L131" i="36"/>
  <c r="K131" i="36"/>
  <c r="J131" i="36"/>
  <c r="I131" i="36"/>
  <c r="H131" i="36"/>
  <c r="G131" i="36"/>
  <c r="F131" i="36"/>
  <c r="E131" i="36"/>
  <c r="AM130" i="36"/>
  <c r="AL130" i="36"/>
  <c r="AK130" i="36"/>
  <c r="AJ130" i="36"/>
  <c r="AI130" i="36"/>
  <c r="AH130" i="36"/>
  <c r="AG130" i="36"/>
  <c r="AF130" i="36"/>
  <c r="AE130" i="36"/>
  <c r="AD130" i="36"/>
  <c r="AC130" i="36"/>
  <c r="AB130" i="36"/>
  <c r="AA130" i="36"/>
  <c r="Z130" i="36"/>
  <c r="Y130" i="36"/>
  <c r="X130" i="36"/>
  <c r="W130" i="36"/>
  <c r="V130" i="36"/>
  <c r="U130" i="36"/>
  <c r="T130" i="36"/>
  <c r="S130" i="36"/>
  <c r="R130" i="36"/>
  <c r="Q130" i="36"/>
  <c r="P130" i="36"/>
  <c r="O130" i="36"/>
  <c r="N130" i="36"/>
  <c r="M130" i="36"/>
  <c r="L130" i="36"/>
  <c r="K130" i="36"/>
  <c r="J130" i="36"/>
  <c r="I130" i="36"/>
  <c r="H130" i="36"/>
  <c r="G130" i="36"/>
  <c r="F130" i="36"/>
  <c r="E130" i="36"/>
  <c r="AM129" i="36"/>
  <c r="AL129" i="36"/>
  <c r="AK129" i="36"/>
  <c r="AJ129" i="36"/>
  <c r="AI129" i="36"/>
  <c r="AH129" i="36"/>
  <c r="AG129" i="36"/>
  <c r="AF129" i="36"/>
  <c r="AE129" i="36"/>
  <c r="AD129" i="36"/>
  <c r="AC129" i="36"/>
  <c r="AB129" i="36"/>
  <c r="AA129" i="36"/>
  <c r="Z129" i="36"/>
  <c r="Y129" i="36"/>
  <c r="X129" i="36"/>
  <c r="W129" i="36"/>
  <c r="V129" i="36"/>
  <c r="U129" i="36"/>
  <c r="T129" i="36"/>
  <c r="S129" i="36"/>
  <c r="R129" i="36"/>
  <c r="Q129" i="36"/>
  <c r="P129" i="36"/>
  <c r="O129" i="36"/>
  <c r="N129" i="36"/>
  <c r="M129" i="36"/>
  <c r="L129" i="36"/>
  <c r="K129" i="36"/>
  <c r="J129" i="36"/>
  <c r="I129" i="36"/>
  <c r="H129" i="36"/>
  <c r="G129" i="36"/>
  <c r="F129" i="36"/>
  <c r="E129" i="36"/>
  <c r="AM128" i="36"/>
  <c r="AL128" i="36"/>
  <c r="AK128" i="36"/>
  <c r="AJ128" i="36"/>
  <c r="AI128" i="36"/>
  <c r="AH128" i="36"/>
  <c r="AG128" i="36"/>
  <c r="AF128" i="36"/>
  <c r="AE128" i="36"/>
  <c r="AD128" i="36"/>
  <c r="AC128" i="36"/>
  <c r="AB128" i="36"/>
  <c r="AA128" i="36"/>
  <c r="Z128" i="36"/>
  <c r="Y128" i="36"/>
  <c r="X128" i="36"/>
  <c r="W128" i="36"/>
  <c r="V128" i="36"/>
  <c r="U128" i="36"/>
  <c r="T128" i="36"/>
  <c r="S128" i="36"/>
  <c r="R128" i="36"/>
  <c r="Q128" i="36"/>
  <c r="P128" i="36"/>
  <c r="O128" i="36"/>
  <c r="N128" i="36"/>
  <c r="M128" i="36"/>
  <c r="L128" i="36"/>
  <c r="K128" i="36"/>
  <c r="J128" i="36"/>
  <c r="I128" i="36"/>
  <c r="H128" i="36"/>
  <c r="G128" i="36"/>
  <c r="F128" i="36"/>
  <c r="E128" i="36"/>
  <c r="AM127" i="36"/>
  <c r="AL127" i="36"/>
  <c r="AK127" i="36"/>
  <c r="AJ127" i="36"/>
  <c r="AI127" i="36"/>
  <c r="AH127" i="36"/>
  <c r="AG127" i="36"/>
  <c r="AF127" i="36"/>
  <c r="AE127" i="36"/>
  <c r="AD127" i="36"/>
  <c r="AC127" i="36"/>
  <c r="AB127" i="36"/>
  <c r="AA127" i="36"/>
  <c r="Z127" i="36"/>
  <c r="Y127" i="36"/>
  <c r="X127" i="36"/>
  <c r="W127" i="36"/>
  <c r="V127" i="36"/>
  <c r="U127" i="36"/>
  <c r="T127" i="36"/>
  <c r="S127" i="36"/>
  <c r="R127" i="36"/>
  <c r="Q127" i="36"/>
  <c r="P127" i="36"/>
  <c r="O127" i="36"/>
  <c r="N127" i="36"/>
  <c r="M127" i="36"/>
  <c r="L127" i="36"/>
  <c r="K127" i="36"/>
  <c r="J127" i="36"/>
  <c r="I127" i="36"/>
  <c r="H127" i="36"/>
  <c r="G127" i="36"/>
  <c r="F127" i="36"/>
  <c r="E127" i="36"/>
  <c r="AM122" i="36"/>
  <c r="AL122" i="36"/>
  <c r="AK122" i="36"/>
  <c r="AJ122" i="36"/>
  <c r="AI122" i="36"/>
  <c r="AH122" i="36"/>
  <c r="AG122" i="36"/>
  <c r="AF122" i="36"/>
  <c r="AE122" i="36"/>
  <c r="AD122" i="36"/>
  <c r="AC122" i="36"/>
  <c r="AB122" i="36"/>
  <c r="AA122" i="36"/>
  <c r="Z122" i="36"/>
  <c r="Y122" i="36"/>
  <c r="X122" i="36"/>
  <c r="W122" i="36"/>
  <c r="V122" i="36"/>
  <c r="U122" i="36"/>
  <c r="T122" i="36"/>
  <c r="S122" i="36"/>
  <c r="R122" i="36"/>
  <c r="Q122" i="36"/>
  <c r="P122" i="36"/>
  <c r="O122" i="36"/>
  <c r="N122" i="36"/>
  <c r="M122" i="36"/>
  <c r="L122" i="36"/>
  <c r="K122" i="36"/>
  <c r="J122" i="36"/>
  <c r="I122" i="36"/>
  <c r="H122" i="36"/>
  <c r="G122" i="36"/>
  <c r="F122" i="36"/>
  <c r="E122" i="36"/>
  <c r="AM121" i="36"/>
  <c r="AL121" i="36"/>
  <c r="AK121" i="36"/>
  <c r="AJ121" i="36"/>
  <c r="AI121" i="36"/>
  <c r="AH121" i="36"/>
  <c r="AG121" i="36"/>
  <c r="AF121" i="36"/>
  <c r="AE121" i="36"/>
  <c r="AD121" i="36"/>
  <c r="AC121" i="36"/>
  <c r="AB121" i="36"/>
  <c r="AA121" i="36"/>
  <c r="Z121" i="36"/>
  <c r="Y121" i="36"/>
  <c r="X121" i="36"/>
  <c r="W121" i="36"/>
  <c r="V121" i="36"/>
  <c r="U121" i="36"/>
  <c r="T121" i="36"/>
  <c r="S121" i="36"/>
  <c r="R121" i="36"/>
  <c r="Q121" i="36"/>
  <c r="P121" i="36"/>
  <c r="O121" i="36"/>
  <c r="N121" i="36"/>
  <c r="M121" i="36"/>
  <c r="L121" i="36"/>
  <c r="K121" i="36"/>
  <c r="J121" i="36"/>
  <c r="I121" i="36"/>
  <c r="H121" i="36"/>
  <c r="G121" i="36"/>
  <c r="F121" i="36"/>
  <c r="E121" i="36"/>
  <c r="AM120" i="36"/>
  <c r="AL120" i="36"/>
  <c r="AK120" i="36"/>
  <c r="AJ120" i="36"/>
  <c r="AI120" i="36"/>
  <c r="AH120" i="36"/>
  <c r="AG120" i="36"/>
  <c r="AF120" i="36"/>
  <c r="AE120" i="36"/>
  <c r="AD120" i="36"/>
  <c r="AC120" i="36"/>
  <c r="AB120" i="36"/>
  <c r="AA120" i="36"/>
  <c r="Z120" i="36"/>
  <c r="Y120" i="36"/>
  <c r="X120" i="36"/>
  <c r="W120" i="36"/>
  <c r="V120" i="36"/>
  <c r="U120" i="36"/>
  <c r="T120" i="36"/>
  <c r="S120" i="36"/>
  <c r="R120" i="36"/>
  <c r="Q120" i="36"/>
  <c r="P120" i="36"/>
  <c r="O120" i="36"/>
  <c r="N120" i="36"/>
  <c r="M120" i="36"/>
  <c r="L120" i="36"/>
  <c r="K120" i="36"/>
  <c r="J120" i="36"/>
  <c r="I120" i="36"/>
  <c r="H120" i="36"/>
  <c r="G120" i="36"/>
  <c r="F120" i="36"/>
  <c r="E120" i="36"/>
  <c r="AM119" i="36"/>
  <c r="AL119" i="36"/>
  <c r="AK119" i="36"/>
  <c r="AJ119" i="36"/>
  <c r="AI119" i="36"/>
  <c r="AH119" i="36"/>
  <c r="AG119" i="36"/>
  <c r="AF119" i="36"/>
  <c r="AE119" i="36"/>
  <c r="AD119" i="36"/>
  <c r="AC119" i="36"/>
  <c r="AB119" i="36"/>
  <c r="AA119" i="36"/>
  <c r="Z119" i="36"/>
  <c r="Y119" i="36"/>
  <c r="X119" i="36"/>
  <c r="W119" i="36"/>
  <c r="V119" i="36"/>
  <c r="U119" i="36"/>
  <c r="T119" i="36"/>
  <c r="S119" i="36"/>
  <c r="R119" i="36"/>
  <c r="Q119" i="36"/>
  <c r="P119" i="36"/>
  <c r="O119" i="36"/>
  <c r="N119" i="36"/>
  <c r="M119" i="36"/>
  <c r="L119" i="36"/>
  <c r="K119" i="36"/>
  <c r="J119" i="36"/>
  <c r="I119" i="36"/>
  <c r="H119" i="36"/>
  <c r="G119" i="36"/>
  <c r="F119" i="36"/>
  <c r="E119" i="36"/>
  <c r="AM118" i="36"/>
  <c r="AL118" i="36"/>
  <c r="AK118" i="36"/>
  <c r="AJ118" i="36"/>
  <c r="AI118" i="36"/>
  <c r="AH118" i="36"/>
  <c r="AG118" i="36"/>
  <c r="AF118" i="36"/>
  <c r="AE118" i="36"/>
  <c r="AD118" i="36"/>
  <c r="AC118" i="36"/>
  <c r="AB118" i="36"/>
  <c r="AA118" i="36"/>
  <c r="Z118" i="36"/>
  <c r="Y118" i="36"/>
  <c r="X118" i="36"/>
  <c r="W118" i="36"/>
  <c r="V118" i="36"/>
  <c r="U118" i="36"/>
  <c r="T118" i="36"/>
  <c r="S118" i="36"/>
  <c r="R118" i="36"/>
  <c r="Q118" i="36"/>
  <c r="P118" i="36"/>
  <c r="O118" i="36"/>
  <c r="N118" i="36"/>
  <c r="M118" i="36"/>
  <c r="L118" i="36"/>
  <c r="K118" i="36"/>
  <c r="J118" i="36"/>
  <c r="I118" i="36"/>
  <c r="H118" i="36"/>
  <c r="G118" i="36"/>
  <c r="F118" i="36"/>
  <c r="E118" i="36"/>
  <c r="AM117" i="36"/>
  <c r="AL117" i="36"/>
  <c r="AK117" i="36"/>
  <c r="AJ117" i="36"/>
  <c r="AI117" i="36"/>
  <c r="AH117" i="36"/>
  <c r="AG117" i="36"/>
  <c r="AF117" i="36"/>
  <c r="AE117" i="36"/>
  <c r="AD117" i="36"/>
  <c r="AC117" i="36"/>
  <c r="AB117" i="36"/>
  <c r="AA117" i="36"/>
  <c r="Z117" i="36"/>
  <c r="Y117" i="36"/>
  <c r="X117" i="36"/>
  <c r="W117" i="36"/>
  <c r="V117" i="36"/>
  <c r="U117" i="36"/>
  <c r="T117" i="36"/>
  <c r="S117" i="36"/>
  <c r="R117" i="36"/>
  <c r="Q117" i="36"/>
  <c r="P117" i="36"/>
  <c r="O117" i="36"/>
  <c r="N117" i="36"/>
  <c r="M117" i="36"/>
  <c r="L117" i="36"/>
  <c r="K117" i="36"/>
  <c r="J117" i="36"/>
  <c r="I117" i="36"/>
  <c r="H117" i="36"/>
  <c r="G117" i="36"/>
  <c r="F117" i="36"/>
  <c r="E117" i="36"/>
  <c r="AM116" i="36"/>
  <c r="AL116" i="36"/>
  <c r="AK116" i="36"/>
  <c r="AJ116" i="36"/>
  <c r="AI116" i="36"/>
  <c r="AH116" i="36"/>
  <c r="AG116" i="36"/>
  <c r="AF116" i="36"/>
  <c r="AE116" i="36"/>
  <c r="AD116" i="36"/>
  <c r="AC116" i="36"/>
  <c r="AB116" i="36"/>
  <c r="AA116" i="36"/>
  <c r="Z116" i="36"/>
  <c r="Y116" i="36"/>
  <c r="X116" i="36"/>
  <c r="W116" i="36"/>
  <c r="V116" i="36"/>
  <c r="U116" i="36"/>
  <c r="T116" i="36"/>
  <c r="S116" i="36"/>
  <c r="R116" i="36"/>
  <c r="Q116" i="36"/>
  <c r="P116" i="36"/>
  <c r="O116" i="36"/>
  <c r="N116" i="36"/>
  <c r="M116" i="36"/>
  <c r="L116" i="36"/>
  <c r="K116" i="36"/>
  <c r="J116" i="36"/>
  <c r="I116" i="36"/>
  <c r="H116" i="36"/>
  <c r="G116" i="36"/>
  <c r="F116" i="36"/>
  <c r="E116" i="36"/>
  <c r="AM115" i="36"/>
  <c r="AL115" i="36"/>
  <c r="AK115" i="36"/>
  <c r="AJ115" i="36"/>
  <c r="AI115" i="36"/>
  <c r="AH115" i="36"/>
  <c r="AG115" i="36"/>
  <c r="AF115" i="36"/>
  <c r="AE115" i="36"/>
  <c r="AD115" i="36"/>
  <c r="AC115" i="36"/>
  <c r="AB115" i="36"/>
  <c r="AA115" i="36"/>
  <c r="Z115" i="36"/>
  <c r="Y115" i="36"/>
  <c r="X115" i="36"/>
  <c r="W115" i="36"/>
  <c r="V115" i="36"/>
  <c r="U115" i="36"/>
  <c r="T115" i="36"/>
  <c r="S115" i="36"/>
  <c r="R115" i="36"/>
  <c r="Q115" i="36"/>
  <c r="P115" i="36"/>
  <c r="O115" i="36"/>
  <c r="N115" i="36"/>
  <c r="M115" i="36"/>
  <c r="L115" i="36"/>
  <c r="K115" i="36"/>
  <c r="J115" i="36"/>
  <c r="I115" i="36"/>
  <c r="H115" i="36"/>
  <c r="G115" i="36"/>
  <c r="F115" i="36"/>
  <c r="E115" i="36"/>
  <c r="AM114" i="36"/>
  <c r="AL114" i="36"/>
  <c r="AK114" i="36"/>
  <c r="AJ114" i="36"/>
  <c r="AI114" i="36"/>
  <c r="AH114" i="36"/>
  <c r="AG114" i="36"/>
  <c r="AF114" i="36"/>
  <c r="AE114" i="36"/>
  <c r="AD114" i="36"/>
  <c r="AC114" i="36"/>
  <c r="AB114" i="36"/>
  <c r="AA114" i="36"/>
  <c r="Z114" i="36"/>
  <c r="Y114" i="36"/>
  <c r="X114" i="36"/>
  <c r="W114" i="36"/>
  <c r="V114" i="36"/>
  <c r="U114" i="36"/>
  <c r="T114" i="36"/>
  <c r="S114" i="36"/>
  <c r="R114" i="36"/>
  <c r="Q114" i="36"/>
  <c r="P114" i="36"/>
  <c r="O114" i="36"/>
  <c r="N114" i="36"/>
  <c r="M114" i="36"/>
  <c r="L114" i="36"/>
  <c r="K114" i="36"/>
  <c r="J114" i="36"/>
  <c r="I114" i="36"/>
  <c r="H114" i="36"/>
  <c r="G114" i="36"/>
  <c r="F114" i="36"/>
  <c r="E114" i="36"/>
  <c r="AM113" i="36"/>
  <c r="AL113" i="36"/>
  <c r="AK113" i="36"/>
  <c r="AJ113" i="36"/>
  <c r="AI113" i="36"/>
  <c r="AH113" i="36"/>
  <c r="AG113" i="36"/>
  <c r="AF113" i="36"/>
  <c r="AE113" i="36"/>
  <c r="AD113" i="36"/>
  <c r="AC113" i="36"/>
  <c r="AB113" i="36"/>
  <c r="AA113" i="36"/>
  <c r="Z113" i="36"/>
  <c r="Y113" i="36"/>
  <c r="X113" i="36"/>
  <c r="W113" i="36"/>
  <c r="V113" i="36"/>
  <c r="U113" i="36"/>
  <c r="T113" i="36"/>
  <c r="S113" i="36"/>
  <c r="R113" i="36"/>
  <c r="Q113" i="36"/>
  <c r="P113" i="36"/>
  <c r="O113" i="36"/>
  <c r="N113" i="36"/>
  <c r="M113" i="36"/>
  <c r="L113" i="36"/>
  <c r="K113" i="36"/>
  <c r="J113" i="36"/>
  <c r="I113" i="36"/>
  <c r="H113" i="36"/>
  <c r="G113" i="36"/>
  <c r="F113" i="36"/>
  <c r="E113" i="36"/>
  <c r="AM112" i="36"/>
  <c r="AL112" i="36"/>
  <c r="AK112" i="36"/>
  <c r="AJ112" i="36"/>
  <c r="AI112" i="36"/>
  <c r="AH112" i="36"/>
  <c r="AG112" i="36"/>
  <c r="AF112" i="36"/>
  <c r="AE112" i="36"/>
  <c r="AD112" i="36"/>
  <c r="AC112" i="36"/>
  <c r="AB112" i="36"/>
  <c r="AA112" i="36"/>
  <c r="Z112" i="36"/>
  <c r="Y112" i="36"/>
  <c r="X112" i="36"/>
  <c r="W112" i="36"/>
  <c r="V112" i="36"/>
  <c r="U112" i="36"/>
  <c r="T112" i="36"/>
  <c r="S112" i="36"/>
  <c r="R112" i="36"/>
  <c r="Q112" i="36"/>
  <c r="P112" i="36"/>
  <c r="O112" i="36"/>
  <c r="N112" i="36"/>
  <c r="M112" i="36"/>
  <c r="L112" i="36"/>
  <c r="K112" i="36"/>
  <c r="J112" i="36"/>
  <c r="I112" i="36"/>
  <c r="H112" i="36"/>
  <c r="G112" i="36"/>
  <c r="F112" i="36"/>
  <c r="E112" i="36"/>
  <c r="AM111" i="36"/>
  <c r="AL111" i="36"/>
  <c r="AK111" i="36"/>
  <c r="AJ111" i="36"/>
  <c r="AI111" i="36"/>
  <c r="AH111" i="36"/>
  <c r="AG111" i="36"/>
  <c r="AF111" i="36"/>
  <c r="AE111" i="36"/>
  <c r="AD111" i="36"/>
  <c r="AC111" i="36"/>
  <c r="AB111" i="36"/>
  <c r="AA111" i="36"/>
  <c r="Z111" i="36"/>
  <c r="Y111" i="36"/>
  <c r="X111" i="36"/>
  <c r="W111" i="36"/>
  <c r="V111" i="36"/>
  <c r="U111" i="36"/>
  <c r="T111" i="36"/>
  <c r="S111" i="36"/>
  <c r="R111" i="36"/>
  <c r="Q111" i="36"/>
  <c r="P111" i="36"/>
  <c r="O111" i="36"/>
  <c r="N111" i="36"/>
  <c r="M111" i="36"/>
  <c r="L111" i="36"/>
  <c r="K111" i="36"/>
  <c r="J111" i="36"/>
  <c r="I111" i="36"/>
  <c r="H111" i="36"/>
  <c r="G111" i="36"/>
  <c r="F111" i="36"/>
  <c r="E111" i="36"/>
  <c r="AM110" i="36"/>
  <c r="AL110" i="36"/>
  <c r="AK110" i="36"/>
  <c r="AJ110" i="36"/>
  <c r="AI110" i="36"/>
  <c r="AH110" i="36"/>
  <c r="AG110" i="36"/>
  <c r="AF110" i="36"/>
  <c r="AE110" i="36"/>
  <c r="AD110" i="36"/>
  <c r="AC110" i="36"/>
  <c r="AB110" i="36"/>
  <c r="AA110" i="36"/>
  <c r="Z110" i="36"/>
  <c r="Y110" i="36"/>
  <c r="X110" i="36"/>
  <c r="W110" i="36"/>
  <c r="V110" i="36"/>
  <c r="U110" i="36"/>
  <c r="T110" i="36"/>
  <c r="S110" i="36"/>
  <c r="R110" i="36"/>
  <c r="Q110" i="36"/>
  <c r="P110" i="36"/>
  <c r="O110" i="36"/>
  <c r="N110" i="36"/>
  <c r="M110" i="36"/>
  <c r="L110" i="36"/>
  <c r="K110" i="36"/>
  <c r="J110" i="36"/>
  <c r="I110" i="36"/>
  <c r="H110" i="36"/>
  <c r="G110" i="36"/>
  <c r="F110" i="36"/>
  <c r="E110" i="36"/>
  <c r="D139" i="36"/>
  <c r="C139" i="36"/>
  <c r="D138" i="36"/>
  <c r="C138" i="36"/>
  <c r="D137" i="36"/>
  <c r="C137" i="36"/>
  <c r="D136" i="36"/>
  <c r="C136" i="36"/>
  <c r="D135" i="36"/>
  <c r="C135" i="36"/>
  <c r="D134" i="36"/>
  <c r="C134" i="36"/>
  <c r="D133" i="36"/>
  <c r="C133" i="36"/>
  <c r="D132" i="36"/>
  <c r="C132" i="36"/>
  <c r="D131" i="36"/>
  <c r="C131" i="36"/>
  <c r="D130" i="36"/>
  <c r="C130" i="36"/>
  <c r="D129" i="36"/>
  <c r="C129" i="36"/>
  <c r="D128" i="36"/>
  <c r="C128" i="36"/>
  <c r="D127" i="36"/>
  <c r="C127" i="36"/>
  <c r="D122" i="36"/>
  <c r="C122" i="36"/>
  <c r="D121" i="36"/>
  <c r="C121" i="36"/>
  <c r="D120" i="36"/>
  <c r="C120" i="36"/>
  <c r="D119" i="36"/>
  <c r="C119" i="36"/>
  <c r="D118" i="36"/>
  <c r="C118" i="36"/>
  <c r="D117" i="36"/>
  <c r="C117" i="36"/>
  <c r="D116" i="36"/>
  <c r="C116" i="36"/>
  <c r="D115" i="36"/>
  <c r="C115" i="36"/>
  <c r="D114" i="36"/>
  <c r="C114" i="36"/>
  <c r="D113" i="36"/>
  <c r="C113" i="36"/>
  <c r="D112" i="36"/>
  <c r="C112" i="36"/>
  <c r="D111" i="36"/>
  <c r="C111" i="36"/>
  <c r="D110" i="36"/>
  <c r="C110" i="36"/>
  <c r="AM139" i="35"/>
  <c r="AL139" i="35"/>
  <c r="AK139" i="35"/>
  <c r="AJ139" i="35"/>
  <c r="AI139" i="35"/>
  <c r="AH139" i="35"/>
  <c r="AG139" i="35"/>
  <c r="AF139" i="35"/>
  <c r="AE139" i="35"/>
  <c r="AD139" i="35"/>
  <c r="AC139" i="35"/>
  <c r="AB139" i="35"/>
  <c r="AA139" i="35"/>
  <c r="Z139" i="35"/>
  <c r="Y139" i="35"/>
  <c r="X139" i="35"/>
  <c r="W139" i="35"/>
  <c r="V139" i="35"/>
  <c r="U139" i="35"/>
  <c r="T139" i="35"/>
  <c r="S139" i="35"/>
  <c r="R139" i="35"/>
  <c r="Q139" i="35"/>
  <c r="P139" i="35"/>
  <c r="O139" i="35"/>
  <c r="N139" i="35"/>
  <c r="M139" i="35"/>
  <c r="L139" i="35"/>
  <c r="K139" i="35"/>
  <c r="J139" i="35"/>
  <c r="I139" i="35"/>
  <c r="H139" i="35"/>
  <c r="G139" i="35"/>
  <c r="F139" i="35"/>
  <c r="E139" i="35"/>
  <c r="AM138" i="35"/>
  <c r="AL138" i="35"/>
  <c r="AK138" i="35"/>
  <c r="AJ138" i="35"/>
  <c r="AI138" i="35"/>
  <c r="AH138" i="35"/>
  <c r="AG138" i="35"/>
  <c r="AF138" i="35"/>
  <c r="AE138" i="35"/>
  <c r="AD138" i="35"/>
  <c r="AC138" i="35"/>
  <c r="AB138" i="35"/>
  <c r="AA138" i="35"/>
  <c r="Z138" i="35"/>
  <c r="Y138" i="35"/>
  <c r="X138" i="35"/>
  <c r="W138" i="35"/>
  <c r="V138" i="35"/>
  <c r="U138" i="35"/>
  <c r="T138" i="35"/>
  <c r="S138" i="35"/>
  <c r="R138" i="35"/>
  <c r="Q138" i="35"/>
  <c r="P138" i="35"/>
  <c r="O138" i="35"/>
  <c r="N138" i="35"/>
  <c r="M138" i="35"/>
  <c r="L138" i="35"/>
  <c r="K138" i="35"/>
  <c r="J138" i="35"/>
  <c r="I138" i="35"/>
  <c r="H138" i="35"/>
  <c r="G138" i="35"/>
  <c r="F138" i="35"/>
  <c r="E138" i="35"/>
  <c r="AM137" i="35"/>
  <c r="AL137" i="35"/>
  <c r="AK137" i="35"/>
  <c r="AJ137" i="35"/>
  <c r="AI137" i="35"/>
  <c r="AH137" i="35"/>
  <c r="AG137" i="35"/>
  <c r="AF137" i="35"/>
  <c r="AE137" i="35"/>
  <c r="AD137" i="35"/>
  <c r="AC137" i="35"/>
  <c r="AB137" i="35"/>
  <c r="AA137" i="35"/>
  <c r="Z137" i="35"/>
  <c r="Y137" i="35"/>
  <c r="X137" i="35"/>
  <c r="W137" i="35"/>
  <c r="V137" i="35"/>
  <c r="U137" i="35"/>
  <c r="T137" i="35"/>
  <c r="S137" i="35"/>
  <c r="R137" i="35"/>
  <c r="Q137" i="35"/>
  <c r="P137" i="35"/>
  <c r="O137" i="35"/>
  <c r="N137" i="35"/>
  <c r="M137" i="35"/>
  <c r="L137" i="35"/>
  <c r="K137" i="35"/>
  <c r="J137" i="35"/>
  <c r="I137" i="35"/>
  <c r="H137" i="35"/>
  <c r="G137" i="35"/>
  <c r="F137" i="35"/>
  <c r="E137" i="35"/>
  <c r="AM136" i="35"/>
  <c r="AL136" i="35"/>
  <c r="AK136" i="35"/>
  <c r="AJ136" i="35"/>
  <c r="AI136" i="35"/>
  <c r="AH136" i="35"/>
  <c r="AG136" i="35"/>
  <c r="AF136" i="35"/>
  <c r="AE136" i="35"/>
  <c r="AD136" i="35"/>
  <c r="AC136" i="35"/>
  <c r="AB136" i="35"/>
  <c r="AA136" i="35"/>
  <c r="Z136" i="35"/>
  <c r="Y136" i="35"/>
  <c r="X136" i="35"/>
  <c r="W136" i="35"/>
  <c r="V136" i="35"/>
  <c r="U136" i="35"/>
  <c r="T136" i="35"/>
  <c r="S136" i="35"/>
  <c r="R136" i="35"/>
  <c r="Q136" i="35"/>
  <c r="P136" i="35"/>
  <c r="O136" i="35"/>
  <c r="N136" i="35"/>
  <c r="M136" i="35"/>
  <c r="L136" i="35"/>
  <c r="K136" i="35"/>
  <c r="J136" i="35"/>
  <c r="I136" i="35"/>
  <c r="H136" i="35"/>
  <c r="G136" i="35"/>
  <c r="F136" i="35"/>
  <c r="E136" i="35"/>
  <c r="AM135" i="35"/>
  <c r="AL135" i="35"/>
  <c r="AK135" i="35"/>
  <c r="AJ135" i="35"/>
  <c r="AI135" i="35"/>
  <c r="AH135" i="35"/>
  <c r="AG135" i="35"/>
  <c r="AF135" i="35"/>
  <c r="AE135" i="35"/>
  <c r="AD135" i="35"/>
  <c r="AC135" i="35"/>
  <c r="AB135" i="35"/>
  <c r="AA135" i="35"/>
  <c r="Z135" i="35"/>
  <c r="Y135" i="35"/>
  <c r="X135" i="35"/>
  <c r="W135" i="35"/>
  <c r="V135" i="35"/>
  <c r="U135" i="35"/>
  <c r="T135" i="35"/>
  <c r="S135" i="35"/>
  <c r="R135" i="35"/>
  <c r="Q135" i="35"/>
  <c r="P135" i="35"/>
  <c r="O135" i="35"/>
  <c r="N135" i="35"/>
  <c r="M135" i="35"/>
  <c r="L135" i="35"/>
  <c r="K135" i="35"/>
  <c r="J135" i="35"/>
  <c r="I135" i="35"/>
  <c r="H135" i="35"/>
  <c r="G135" i="35"/>
  <c r="F135" i="35"/>
  <c r="E135" i="35"/>
  <c r="AM134" i="35"/>
  <c r="AL134" i="35"/>
  <c r="AK134" i="35"/>
  <c r="AJ134" i="35"/>
  <c r="AI134" i="35"/>
  <c r="AH134" i="35"/>
  <c r="AG134" i="35"/>
  <c r="AF134" i="35"/>
  <c r="AE134" i="35"/>
  <c r="AD134" i="35"/>
  <c r="AC134" i="35"/>
  <c r="AB134" i="35"/>
  <c r="AA134" i="35"/>
  <c r="Z134" i="35"/>
  <c r="Y134" i="35"/>
  <c r="X134" i="35"/>
  <c r="W134" i="35"/>
  <c r="V134" i="35"/>
  <c r="U134" i="35"/>
  <c r="T134" i="35"/>
  <c r="S134" i="35"/>
  <c r="R134" i="35"/>
  <c r="Q134" i="35"/>
  <c r="P134" i="35"/>
  <c r="O134" i="35"/>
  <c r="N134" i="35"/>
  <c r="M134" i="35"/>
  <c r="L134" i="35"/>
  <c r="K134" i="35"/>
  <c r="J134" i="35"/>
  <c r="I134" i="35"/>
  <c r="H134" i="35"/>
  <c r="G134" i="35"/>
  <c r="F134" i="35"/>
  <c r="E134" i="35"/>
  <c r="AM133" i="35"/>
  <c r="AL133" i="35"/>
  <c r="AK133" i="35"/>
  <c r="AJ133" i="35"/>
  <c r="AI133" i="35"/>
  <c r="AH133" i="35"/>
  <c r="AG133" i="35"/>
  <c r="AF133" i="35"/>
  <c r="AE133" i="35"/>
  <c r="AD133" i="35"/>
  <c r="AC133" i="35"/>
  <c r="AB133" i="35"/>
  <c r="AA133" i="35"/>
  <c r="Z133" i="35"/>
  <c r="Y133" i="35"/>
  <c r="X133" i="35"/>
  <c r="W133" i="35"/>
  <c r="V133" i="35"/>
  <c r="U133" i="35"/>
  <c r="T133" i="35"/>
  <c r="S133" i="35"/>
  <c r="R133" i="35"/>
  <c r="Q133" i="35"/>
  <c r="P133" i="35"/>
  <c r="O133" i="35"/>
  <c r="N133" i="35"/>
  <c r="M133" i="35"/>
  <c r="L133" i="35"/>
  <c r="K133" i="35"/>
  <c r="J133" i="35"/>
  <c r="I133" i="35"/>
  <c r="H133" i="35"/>
  <c r="G133" i="35"/>
  <c r="F133" i="35"/>
  <c r="E133" i="35"/>
  <c r="AM132" i="35"/>
  <c r="AL132" i="35"/>
  <c r="AK132" i="35"/>
  <c r="AJ132" i="35"/>
  <c r="AI132" i="35"/>
  <c r="AH132" i="35"/>
  <c r="AG132" i="35"/>
  <c r="AF132" i="35"/>
  <c r="AE132" i="35"/>
  <c r="AD132" i="35"/>
  <c r="AC132" i="35"/>
  <c r="AB132" i="35"/>
  <c r="AA132" i="35"/>
  <c r="Z132" i="35"/>
  <c r="Y132" i="35"/>
  <c r="X132" i="35"/>
  <c r="W132" i="35"/>
  <c r="V132" i="35"/>
  <c r="U132" i="35"/>
  <c r="T132" i="35"/>
  <c r="S132" i="35"/>
  <c r="R132" i="35"/>
  <c r="Q132" i="35"/>
  <c r="P132" i="35"/>
  <c r="O132" i="35"/>
  <c r="N132" i="35"/>
  <c r="M132" i="35"/>
  <c r="L132" i="35"/>
  <c r="K132" i="35"/>
  <c r="J132" i="35"/>
  <c r="I132" i="35"/>
  <c r="H132" i="35"/>
  <c r="G132" i="35"/>
  <c r="F132" i="35"/>
  <c r="E132" i="35"/>
  <c r="AM131" i="35"/>
  <c r="AL131" i="35"/>
  <c r="AK131" i="35"/>
  <c r="AJ131" i="35"/>
  <c r="AI131" i="35"/>
  <c r="AH131" i="35"/>
  <c r="AG131" i="35"/>
  <c r="AF131" i="35"/>
  <c r="AE131" i="35"/>
  <c r="AD131" i="35"/>
  <c r="AC131" i="35"/>
  <c r="AB131" i="35"/>
  <c r="AA131" i="35"/>
  <c r="Z131" i="35"/>
  <c r="Y131" i="35"/>
  <c r="X131" i="35"/>
  <c r="W131" i="35"/>
  <c r="V131" i="35"/>
  <c r="U131" i="35"/>
  <c r="T131" i="35"/>
  <c r="S131" i="35"/>
  <c r="R131" i="35"/>
  <c r="Q131" i="35"/>
  <c r="P131" i="35"/>
  <c r="O131" i="35"/>
  <c r="N131" i="35"/>
  <c r="M131" i="35"/>
  <c r="L131" i="35"/>
  <c r="K131" i="35"/>
  <c r="J131" i="35"/>
  <c r="I131" i="35"/>
  <c r="H131" i="35"/>
  <c r="G131" i="35"/>
  <c r="F131" i="35"/>
  <c r="E131" i="35"/>
  <c r="AM130" i="35"/>
  <c r="AL130" i="35"/>
  <c r="AK130" i="35"/>
  <c r="AJ130" i="35"/>
  <c r="AI130" i="35"/>
  <c r="AH130" i="35"/>
  <c r="AG130" i="35"/>
  <c r="AF130" i="35"/>
  <c r="AE130" i="35"/>
  <c r="AD130" i="35"/>
  <c r="AC130" i="35"/>
  <c r="AB130" i="35"/>
  <c r="AA130" i="35"/>
  <c r="Z130" i="35"/>
  <c r="Y130" i="35"/>
  <c r="X130" i="35"/>
  <c r="W130" i="35"/>
  <c r="V130" i="35"/>
  <c r="U130" i="35"/>
  <c r="T130" i="35"/>
  <c r="S130" i="35"/>
  <c r="R130" i="35"/>
  <c r="Q130" i="35"/>
  <c r="P130" i="35"/>
  <c r="O130" i="35"/>
  <c r="N130" i="35"/>
  <c r="M130" i="35"/>
  <c r="L130" i="35"/>
  <c r="K130" i="35"/>
  <c r="J130" i="35"/>
  <c r="I130" i="35"/>
  <c r="H130" i="35"/>
  <c r="G130" i="35"/>
  <c r="F130" i="35"/>
  <c r="E130" i="35"/>
  <c r="AM129" i="35"/>
  <c r="AL129" i="35"/>
  <c r="AK129" i="35"/>
  <c r="AJ129" i="35"/>
  <c r="AI129" i="35"/>
  <c r="AH129" i="35"/>
  <c r="AG129" i="35"/>
  <c r="AF129" i="35"/>
  <c r="AE129" i="35"/>
  <c r="AD129" i="35"/>
  <c r="AC129" i="35"/>
  <c r="AB129" i="35"/>
  <c r="AA129" i="35"/>
  <c r="Z129" i="35"/>
  <c r="Y129" i="35"/>
  <c r="X129" i="35"/>
  <c r="W129" i="35"/>
  <c r="V129" i="35"/>
  <c r="U129" i="35"/>
  <c r="T129" i="35"/>
  <c r="S129" i="35"/>
  <c r="R129" i="35"/>
  <c r="Q129" i="35"/>
  <c r="P129" i="35"/>
  <c r="O129" i="35"/>
  <c r="N129" i="35"/>
  <c r="M129" i="35"/>
  <c r="L129" i="35"/>
  <c r="K129" i="35"/>
  <c r="J129" i="35"/>
  <c r="I129" i="35"/>
  <c r="H129" i="35"/>
  <c r="G129" i="35"/>
  <c r="F129" i="35"/>
  <c r="E129" i="35"/>
  <c r="AM128" i="35"/>
  <c r="AL128" i="35"/>
  <c r="AK128" i="35"/>
  <c r="AJ128" i="35"/>
  <c r="AI128" i="35"/>
  <c r="AH128" i="35"/>
  <c r="AG128" i="35"/>
  <c r="AF128" i="35"/>
  <c r="AE128" i="35"/>
  <c r="AD128" i="35"/>
  <c r="AC128" i="35"/>
  <c r="AB128" i="35"/>
  <c r="AA128" i="35"/>
  <c r="Z128" i="35"/>
  <c r="Y128" i="35"/>
  <c r="X128" i="35"/>
  <c r="W128" i="35"/>
  <c r="V128" i="35"/>
  <c r="U128" i="35"/>
  <c r="T128" i="35"/>
  <c r="S128" i="35"/>
  <c r="R128" i="35"/>
  <c r="Q128" i="35"/>
  <c r="P128" i="35"/>
  <c r="O128" i="35"/>
  <c r="N128" i="35"/>
  <c r="M128" i="35"/>
  <c r="L128" i="35"/>
  <c r="K128" i="35"/>
  <c r="J128" i="35"/>
  <c r="I128" i="35"/>
  <c r="H128" i="35"/>
  <c r="G128" i="35"/>
  <c r="F128" i="35"/>
  <c r="E128" i="35"/>
  <c r="AM127" i="35"/>
  <c r="AL127" i="35"/>
  <c r="AK127" i="35"/>
  <c r="AJ127" i="35"/>
  <c r="AI127" i="35"/>
  <c r="AH127" i="35"/>
  <c r="AG127" i="35"/>
  <c r="AF127" i="35"/>
  <c r="AE127" i="35"/>
  <c r="AD127" i="35"/>
  <c r="AC127" i="35"/>
  <c r="AB127" i="35"/>
  <c r="AA127" i="35"/>
  <c r="Z127" i="35"/>
  <c r="Y127" i="35"/>
  <c r="X127" i="35"/>
  <c r="W127" i="35"/>
  <c r="V127" i="35"/>
  <c r="U127" i="35"/>
  <c r="T127" i="35"/>
  <c r="S127" i="35"/>
  <c r="R127" i="35"/>
  <c r="Q127" i="35"/>
  <c r="P127" i="35"/>
  <c r="O127" i="35"/>
  <c r="N127" i="35"/>
  <c r="M127" i="35"/>
  <c r="L127" i="35"/>
  <c r="K127" i="35"/>
  <c r="J127" i="35"/>
  <c r="I127" i="35"/>
  <c r="H127" i="35"/>
  <c r="G127" i="35"/>
  <c r="F127" i="35"/>
  <c r="E127" i="35"/>
  <c r="AM122" i="35"/>
  <c r="AL122" i="35"/>
  <c r="AK122" i="35"/>
  <c r="AJ122" i="35"/>
  <c r="AI122" i="35"/>
  <c r="AH122" i="35"/>
  <c r="AG122" i="35"/>
  <c r="AF122" i="35"/>
  <c r="AE122" i="35"/>
  <c r="AD122" i="35"/>
  <c r="AC122" i="35"/>
  <c r="AB122" i="35"/>
  <c r="AA122" i="35"/>
  <c r="Z122" i="35"/>
  <c r="Y122" i="35"/>
  <c r="X122" i="35"/>
  <c r="W122" i="35"/>
  <c r="V122" i="35"/>
  <c r="U122" i="35"/>
  <c r="T122" i="35"/>
  <c r="S122" i="35"/>
  <c r="R122" i="35"/>
  <c r="Q122" i="35"/>
  <c r="P122" i="35"/>
  <c r="O122" i="35"/>
  <c r="N122" i="35"/>
  <c r="M122" i="35"/>
  <c r="L122" i="35"/>
  <c r="K122" i="35"/>
  <c r="J122" i="35"/>
  <c r="I122" i="35"/>
  <c r="H122" i="35"/>
  <c r="G122" i="35"/>
  <c r="F122" i="35"/>
  <c r="E122" i="35"/>
  <c r="AM121" i="35"/>
  <c r="AL121" i="35"/>
  <c r="AK121" i="35"/>
  <c r="AJ121" i="35"/>
  <c r="AI121" i="35"/>
  <c r="AH121" i="35"/>
  <c r="AG121" i="35"/>
  <c r="AF121" i="35"/>
  <c r="AE121" i="35"/>
  <c r="AD121" i="35"/>
  <c r="AC121" i="35"/>
  <c r="AB121" i="35"/>
  <c r="AA121" i="35"/>
  <c r="Z121" i="35"/>
  <c r="Y121" i="35"/>
  <c r="X121" i="35"/>
  <c r="W121" i="35"/>
  <c r="V121" i="35"/>
  <c r="U121" i="35"/>
  <c r="T121" i="35"/>
  <c r="S121" i="35"/>
  <c r="R121" i="35"/>
  <c r="Q121" i="35"/>
  <c r="P121" i="35"/>
  <c r="O121" i="35"/>
  <c r="N121" i="35"/>
  <c r="M121" i="35"/>
  <c r="L121" i="35"/>
  <c r="K121" i="35"/>
  <c r="J121" i="35"/>
  <c r="I121" i="35"/>
  <c r="H121" i="35"/>
  <c r="G121" i="35"/>
  <c r="F121" i="35"/>
  <c r="E121" i="35"/>
  <c r="AM120" i="35"/>
  <c r="AL120" i="35"/>
  <c r="AK120" i="35"/>
  <c r="AJ120" i="35"/>
  <c r="AI120" i="35"/>
  <c r="AH120" i="35"/>
  <c r="AG120" i="35"/>
  <c r="AF120" i="35"/>
  <c r="AE120" i="35"/>
  <c r="AD120" i="35"/>
  <c r="AC120" i="35"/>
  <c r="AB120" i="35"/>
  <c r="AA120" i="35"/>
  <c r="Z120" i="35"/>
  <c r="Y120" i="35"/>
  <c r="X120" i="35"/>
  <c r="W120" i="35"/>
  <c r="V120" i="35"/>
  <c r="U120" i="35"/>
  <c r="T120" i="35"/>
  <c r="S120" i="35"/>
  <c r="R120" i="35"/>
  <c r="Q120" i="35"/>
  <c r="P120" i="35"/>
  <c r="O120" i="35"/>
  <c r="N120" i="35"/>
  <c r="M120" i="35"/>
  <c r="L120" i="35"/>
  <c r="K120" i="35"/>
  <c r="J120" i="35"/>
  <c r="I120" i="35"/>
  <c r="H120" i="35"/>
  <c r="G120" i="35"/>
  <c r="F120" i="35"/>
  <c r="E120" i="35"/>
  <c r="AM119" i="35"/>
  <c r="AL119" i="35"/>
  <c r="AK119" i="35"/>
  <c r="AJ119" i="35"/>
  <c r="AI119" i="35"/>
  <c r="AH119" i="35"/>
  <c r="AG119" i="35"/>
  <c r="AF119" i="35"/>
  <c r="AE119" i="35"/>
  <c r="AD119" i="35"/>
  <c r="AC119" i="35"/>
  <c r="AB119" i="35"/>
  <c r="AA119" i="35"/>
  <c r="Z119" i="35"/>
  <c r="Y119" i="35"/>
  <c r="X119" i="35"/>
  <c r="W119" i="35"/>
  <c r="V119" i="35"/>
  <c r="U119" i="35"/>
  <c r="T119" i="35"/>
  <c r="S119" i="35"/>
  <c r="R119" i="35"/>
  <c r="Q119" i="35"/>
  <c r="P119" i="35"/>
  <c r="O119" i="35"/>
  <c r="N119" i="35"/>
  <c r="M119" i="35"/>
  <c r="L119" i="35"/>
  <c r="K119" i="35"/>
  <c r="J119" i="35"/>
  <c r="I119" i="35"/>
  <c r="H119" i="35"/>
  <c r="G119" i="35"/>
  <c r="F119" i="35"/>
  <c r="E119" i="35"/>
  <c r="AM118" i="35"/>
  <c r="AL118" i="35"/>
  <c r="AK118" i="35"/>
  <c r="AJ118" i="35"/>
  <c r="AI118" i="35"/>
  <c r="AH118" i="35"/>
  <c r="AG118" i="35"/>
  <c r="AF118" i="35"/>
  <c r="AE118" i="35"/>
  <c r="AD118" i="35"/>
  <c r="AC118" i="35"/>
  <c r="AB118" i="35"/>
  <c r="AA118" i="35"/>
  <c r="Z118" i="35"/>
  <c r="Y118" i="35"/>
  <c r="X118" i="35"/>
  <c r="W118" i="35"/>
  <c r="V118" i="35"/>
  <c r="U118" i="35"/>
  <c r="T118" i="35"/>
  <c r="S118" i="35"/>
  <c r="R118" i="35"/>
  <c r="Q118" i="35"/>
  <c r="P118" i="35"/>
  <c r="O118" i="35"/>
  <c r="N118" i="35"/>
  <c r="M118" i="35"/>
  <c r="L118" i="35"/>
  <c r="K118" i="35"/>
  <c r="J118" i="35"/>
  <c r="I118" i="35"/>
  <c r="H118" i="35"/>
  <c r="G118" i="35"/>
  <c r="F118" i="35"/>
  <c r="E118" i="35"/>
  <c r="AM117" i="35"/>
  <c r="AL117" i="35"/>
  <c r="AK117" i="35"/>
  <c r="AJ117" i="35"/>
  <c r="AI117" i="35"/>
  <c r="AH117" i="35"/>
  <c r="AG117" i="35"/>
  <c r="AF117" i="35"/>
  <c r="AE117" i="35"/>
  <c r="AD117" i="35"/>
  <c r="AC117" i="35"/>
  <c r="AB117" i="35"/>
  <c r="AA117" i="35"/>
  <c r="Z117" i="35"/>
  <c r="Y117" i="35"/>
  <c r="X117" i="35"/>
  <c r="W117" i="35"/>
  <c r="V117" i="35"/>
  <c r="U117" i="35"/>
  <c r="T117" i="35"/>
  <c r="S117" i="35"/>
  <c r="R117" i="35"/>
  <c r="Q117" i="35"/>
  <c r="P117" i="35"/>
  <c r="O117" i="35"/>
  <c r="N117" i="35"/>
  <c r="M117" i="35"/>
  <c r="L117" i="35"/>
  <c r="K117" i="35"/>
  <c r="J117" i="35"/>
  <c r="I117" i="35"/>
  <c r="H117" i="35"/>
  <c r="G117" i="35"/>
  <c r="F117" i="35"/>
  <c r="E117" i="35"/>
  <c r="AM116" i="35"/>
  <c r="AL116" i="35"/>
  <c r="AK116" i="35"/>
  <c r="AJ116" i="35"/>
  <c r="AI116" i="35"/>
  <c r="AH116" i="35"/>
  <c r="AG116" i="35"/>
  <c r="AF116" i="35"/>
  <c r="AE116" i="35"/>
  <c r="AD116" i="35"/>
  <c r="AC116" i="35"/>
  <c r="AB116" i="35"/>
  <c r="AA116" i="35"/>
  <c r="Z116" i="35"/>
  <c r="Y116" i="35"/>
  <c r="X116" i="35"/>
  <c r="W116" i="35"/>
  <c r="V116" i="35"/>
  <c r="U116" i="35"/>
  <c r="T116" i="35"/>
  <c r="S116" i="35"/>
  <c r="R116" i="35"/>
  <c r="Q116" i="35"/>
  <c r="P116" i="35"/>
  <c r="O116" i="35"/>
  <c r="N116" i="35"/>
  <c r="M116" i="35"/>
  <c r="L116" i="35"/>
  <c r="K116" i="35"/>
  <c r="J116" i="35"/>
  <c r="I116" i="35"/>
  <c r="H116" i="35"/>
  <c r="G116" i="35"/>
  <c r="F116" i="35"/>
  <c r="E116" i="35"/>
  <c r="AM115" i="35"/>
  <c r="AL115" i="35"/>
  <c r="AK115" i="35"/>
  <c r="AJ115" i="35"/>
  <c r="AI115" i="35"/>
  <c r="AH115" i="35"/>
  <c r="AG115" i="35"/>
  <c r="AF115" i="35"/>
  <c r="AE115" i="35"/>
  <c r="AD115" i="35"/>
  <c r="AC115" i="35"/>
  <c r="AB115" i="35"/>
  <c r="AA115" i="35"/>
  <c r="Z115" i="35"/>
  <c r="Y115" i="35"/>
  <c r="X115" i="35"/>
  <c r="W115" i="35"/>
  <c r="V115" i="35"/>
  <c r="U115" i="35"/>
  <c r="T115" i="35"/>
  <c r="S115" i="35"/>
  <c r="R115" i="35"/>
  <c r="Q115" i="35"/>
  <c r="P115" i="35"/>
  <c r="O115" i="35"/>
  <c r="N115" i="35"/>
  <c r="M115" i="35"/>
  <c r="L115" i="35"/>
  <c r="K115" i="35"/>
  <c r="J115" i="35"/>
  <c r="I115" i="35"/>
  <c r="H115" i="35"/>
  <c r="G115" i="35"/>
  <c r="F115" i="35"/>
  <c r="E115" i="35"/>
  <c r="AM114" i="35"/>
  <c r="AL114" i="35"/>
  <c r="AK114" i="35"/>
  <c r="AJ114" i="35"/>
  <c r="AI114" i="35"/>
  <c r="AH114" i="35"/>
  <c r="AG114" i="35"/>
  <c r="AF114" i="35"/>
  <c r="AE114" i="35"/>
  <c r="AD114" i="35"/>
  <c r="AC114" i="35"/>
  <c r="AB114" i="35"/>
  <c r="AA114" i="35"/>
  <c r="Z114" i="35"/>
  <c r="Y114" i="35"/>
  <c r="X114" i="35"/>
  <c r="W114" i="35"/>
  <c r="V114" i="35"/>
  <c r="U114" i="35"/>
  <c r="T114" i="35"/>
  <c r="S114" i="35"/>
  <c r="R114" i="35"/>
  <c r="Q114" i="35"/>
  <c r="P114" i="35"/>
  <c r="O114" i="35"/>
  <c r="N114" i="35"/>
  <c r="M114" i="35"/>
  <c r="L114" i="35"/>
  <c r="K114" i="35"/>
  <c r="J114" i="35"/>
  <c r="I114" i="35"/>
  <c r="H114" i="35"/>
  <c r="G114" i="35"/>
  <c r="F114" i="35"/>
  <c r="E114" i="35"/>
  <c r="AM113" i="35"/>
  <c r="AL113" i="35"/>
  <c r="AK113" i="35"/>
  <c r="AJ113" i="35"/>
  <c r="AI113" i="35"/>
  <c r="AH113" i="35"/>
  <c r="AG113" i="35"/>
  <c r="AF113" i="35"/>
  <c r="AE113" i="35"/>
  <c r="AD113" i="35"/>
  <c r="AC113" i="35"/>
  <c r="AB113" i="35"/>
  <c r="AA113" i="35"/>
  <c r="Z113" i="35"/>
  <c r="Y113" i="35"/>
  <c r="X113" i="35"/>
  <c r="W113" i="35"/>
  <c r="V113" i="35"/>
  <c r="U113" i="35"/>
  <c r="T113" i="35"/>
  <c r="S113" i="35"/>
  <c r="R113" i="35"/>
  <c r="Q113" i="35"/>
  <c r="P113" i="35"/>
  <c r="O113" i="35"/>
  <c r="N113" i="35"/>
  <c r="M113" i="35"/>
  <c r="L113" i="35"/>
  <c r="K113" i="35"/>
  <c r="J113" i="35"/>
  <c r="I113" i="35"/>
  <c r="H113" i="35"/>
  <c r="G113" i="35"/>
  <c r="F113" i="35"/>
  <c r="E113" i="35"/>
  <c r="AM112" i="35"/>
  <c r="AL112" i="35"/>
  <c r="AK112" i="35"/>
  <c r="AJ112" i="35"/>
  <c r="AI112" i="35"/>
  <c r="AH112" i="35"/>
  <c r="AG112" i="35"/>
  <c r="AF112" i="35"/>
  <c r="AE112" i="35"/>
  <c r="AD112" i="35"/>
  <c r="AC112" i="35"/>
  <c r="AB112" i="35"/>
  <c r="AA112" i="35"/>
  <c r="Z112" i="35"/>
  <c r="Y112" i="35"/>
  <c r="X112" i="35"/>
  <c r="W112" i="35"/>
  <c r="V112" i="35"/>
  <c r="U112" i="35"/>
  <c r="T112" i="35"/>
  <c r="S112" i="35"/>
  <c r="R112" i="35"/>
  <c r="Q112" i="35"/>
  <c r="P112" i="35"/>
  <c r="O112" i="35"/>
  <c r="N112" i="35"/>
  <c r="M112" i="35"/>
  <c r="L112" i="35"/>
  <c r="K112" i="35"/>
  <c r="J112" i="35"/>
  <c r="I112" i="35"/>
  <c r="H112" i="35"/>
  <c r="G112" i="35"/>
  <c r="F112" i="35"/>
  <c r="E112" i="35"/>
  <c r="AM111" i="35"/>
  <c r="AL111" i="35"/>
  <c r="AK111" i="35"/>
  <c r="AJ111" i="35"/>
  <c r="AI111" i="35"/>
  <c r="AH111" i="35"/>
  <c r="AG111" i="35"/>
  <c r="AF111" i="35"/>
  <c r="AE111" i="35"/>
  <c r="AD111" i="35"/>
  <c r="AC111" i="35"/>
  <c r="AB111" i="35"/>
  <c r="AA111" i="35"/>
  <c r="Z111" i="35"/>
  <c r="Y111" i="35"/>
  <c r="X111" i="35"/>
  <c r="W111" i="35"/>
  <c r="V111" i="35"/>
  <c r="U111" i="35"/>
  <c r="T111" i="35"/>
  <c r="S111" i="35"/>
  <c r="R111" i="35"/>
  <c r="Q111" i="35"/>
  <c r="P111" i="35"/>
  <c r="O111" i="35"/>
  <c r="N111" i="35"/>
  <c r="M111" i="35"/>
  <c r="L111" i="35"/>
  <c r="K111" i="35"/>
  <c r="J111" i="35"/>
  <c r="I111" i="35"/>
  <c r="H111" i="35"/>
  <c r="G111" i="35"/>
  <c r="F111" i="35"/>
  <c r="E111" i="35"/>
  <c r="AM110" i="35"/>
  <c r="AL110" i="35"/>
  <c r="AK110" i="35"/>
  <c r="AJ110" i="35"/>
  <c r="AI110" i="35"/>
  <c r="AH110" i="35"/>
  <c r="AG110" i="35"/>
  <c r="AF110" i="35"/>
  <c r="AE110" i="35"/>
  <c r="AD110" i="35"/>
  <c r="AC110" i="35"/>
  <c r="AB110" i="35"/>
  <c r="AA110" i="35"/>
  <c r="Z110" i="35"/>
  <c r="Y110" i="35"/>
  <c r="X110" i="35"/>
  <c r="W110" i="35"/>
  <c r="V110" i="35"/>
  <c r="U110" i="35"/>
  <c r="T110" i="35"/>
  <c r="S110" i="35"/>
  <c r="R110" i="35"/>
  <c r="Q110" i="35"/>
  <c r="P110" i="35"/>
  <c r="O110" i="35"/>
  <c r="N110" i="35"/>
  <c r="M110" i="35"/>
  <c r="L110" i="35"/>
  <c r="K110" i="35"/>
  <c r="J110" i="35"/>
  <c r="I110" i="35"/>
  <c r="H110" i="35"/>
  <c r="G110" i="35"/>
  <c r="F110" i="35"/>
  <c r="E110" i="35"/>
  <c r="D139" i="35"/>
  <c r="C139" i="35"/>
  <c r="D138" i="35"/>
  <c r="C138" i="35"/>
  <c r="D137" i="35"/>
  <c r="C137" i="35"/>
  <c r="D136" i="35"/>
  <c r="C136" i="35"/>
  <c r="D135" i="35"/>
  <c r="C135" i="35"/>
  <c r="D134" i="35"/>
  <c r="C134" i="35"/>
  <c r="D133" i="35"/>
  <c r="C133" i="35"/>
  <c r="D132" i="35"/>
  <c r="C132" i="35"/>
  <c r="D131" i="35"/>
  <c r="C131" i="35"/>
  <c r="D130" i="35"/>
  <c r="C130" i="35"/>
  <c r="D129" i="35"/>
  <c r="C129" i="35"/>
  <c r="D128" i="35"/>
  <c r="C128" i="35"/>
  <c r="D127" i="35"/>
  <c r="C127" i="35"/>
  <c r="D122" i="35"/>
  <c r="C122" i="35"/>
  <c r="D121" i="35"/>
  <c r="C121" i="35"/>
  <c r="D120" i="35"/>
  <c r="C120" i="35"/>
  <c r="D119" i="35"/>
  <c r="C119" i="35"/>
  <c r="D118" i="35"/>
  <c r="C118" i="35"/>
  <c r="D117" i="35"/>
  <c r="C117" i="35"/>
  <c r="D116" i="35"/>
  <c r="C116" i="35"/>
  <c r="D115" i="35"/>
  <c r="C115" i="35"/>
  <c r="D114" i="35"/>
  <c r="C114" i="35"/>
  <c r="D113" i="35"/>
  <c r="C113" i="35"/>
  <c r="D112" i="35"/>
  <c r="C112" i="35"/>
  <c r="D111" i="35"/>
  <c r="C111" i="35"/>
  <c r="D110" i="35"/>
  <c r="C110" i="35"/>
  <c r="AM139" i="34"/>
  <c r="AL139" i="34"/>
  <c r="AK139" i="34"/>
  <c r="AJ139" i="34"/>
  <c r="AI139" i="34"/>
  <c r="AH139" i="34"/>
  <c r="AG139" i="34"/>
  <c r="AF139" i="34"/>
  <c r="AE139" i="34"/>
  <c r="AD139" i="34"/>
  <c r="AC139" i="34"/>
  <c r="AB139" i="34"/>
  <c r="AA139" i="34"/>
  <c r="Z139" i="34"/>
  <c r="Y139" i="34"/>
  <c r="X139" i="34"/>
  <c r="W139" i="34"/>
  <c r="V139" i="34"/>
  <c r="U139" i="34"/>
  <c r="T139" i="34"/>
  <c r="S139" i="34"/>
  <c r="R139" i="34"/>
  <c r="Q139" i="34"/>
  <c r="P139" i="34"/>
  <c r="O139" i="34"/>
  <c r="N139" i="34"/>
  <c r="M139" i="34"/>
  <c r="L139" i="34"/>
  <c r="K139" i="34"/>
  <c r="J139" i="34"/>
  <c r="I139" i="34"/>
  <c r="H139" i="34"/>
  <c r="G139" i="34"/>
  <c r="F139" i="34"/>
  <c r="E139" i="34"/>
  <c r="D139" i="34"/>
  <c r="C139" i="34"/>
  <c r="AM138" i="34"/>
  <c r="AL138" i="34"/>
  <c r="AK138" i="34"/>
  <c r="AJ138" i="34"/>
  <c r="AI138" i="34"/>
  <c r="AH138" i="34"/>
  <c r="AG138" i="34"/>
  <c r="AF138" i="34"/>
  <c r="AE138" i="34"/>
  <c r="AD138" i="34"/>
  <c r="AC138" i="34"/>
  <c r="AB138" i="34"/>
  <c r="AA138" i="34"/>
  <c r="Z138" i="34"/>
  <c r="Y138" i="34"/>
  <c r="X138" i="34"/>
  <c r="W138" i="34"/>
  <c r="V138" i="34"/>
  <c r="U138" i="34"/>
  <c r="T138" i="34"/>
  <c r="S138" i="34"/>
  <c r="R138" i="34"/>
  <c r="Q138" i="34"/>
  <c r="P138" i="34"/>
  <c r="O138" i="34"/>
  <c r="N138" i="34"/>
  <c r="M138" i="34"/>
  <c r="L138" i="34"/>
  <c r="K138" i="34"/>
  <c r="J138" i="34"/>
  <c r="I138" i="34"/>
  <c r="H138" i="34"/>
  <c r="G138" i="34"/>
  <c r="F138" i="34"/>
  <c r="E138" i="34"/>
  <c r="D138" i="34"/>
  <c r="C138" i="34"/>
  <c r="AM137" i="34"/>
  <c r="AL137" i="34"/>
  <c r="AK137" i="34"/>
  <c r="AJ137" i="34"/>
  <c r="AI137" i="34"/>
  <c r="AH137" i="34"/>
  <c r="AG137" i="34"/>
  <c r="AF137" i="34"/>
  <c r="AE137" i="34"/>
  <c r="AD137" i="34"/>
  <c r="AC137" i="34"/>
  <c r="AB137" i="34"/>
  <c r="AA137" i="34"/>
  <c r="Z137" i="34"/>
  <c r="Y137" i="34"/>
  <c r="X137" i="34"/>
  <c r="W137" i="34"/>
  <c r="V137" i="34"/>
  <c r="U137" i="34"/>
  <c r="T137" i="34"/>
  <c r="S137" i="34"/>
  <c r="R137" i="34"/>
  <c r="Q137" i="34"/>
  <c r="P137" i="34"/>
  <c r="O137" i="34"/>
  <c r="N137" i="34"/>
  <c r="M137" i="34"/>
  <c r="L137" i="34"/>
  <c r="K137" i="34"/>
  <c r="J137" i="34"/>
  <c r="I137" i="34"/>
  <c r="H137" i="34"/>
  <c r="G137" i="34"/>
  <c r="F137" i="34"/>
  <c r="E137" i="34"/>
  <c r="D137" i="34"/>
  <c r="C137" i="34"/>
  <c r="AM136" i="34"/>
  <c r="AL136" i="34"/>
  <c r="AK136" i="34"/>
  <c r="AJ136" i="34"/>
  <c r="AI136" i="34"/>
  <c r="AH136" i="34"/>
  <c r="AG136" i="34"/>
  <c r="AF136" i="34"/>
  <c r="AE136" i="34"/>
  <c r="AD136" i="34"/>
  <c r="AC136" i="34"/>
  <c r="AB136" i="34"/>
  <c r="AA136" i="34"/>
  <c r="Z136" i="34"/>
  <c r="Y136" i="34"/>
  <c r="X136" i="34"/>
  <c r="W136" i="34"/>
  <c r="V136" i="34"/>
  <c r="U136" i="34"/>
  <c r="T136" i="34"/>
  <c r="S136" i="34"/>
  <c r="R136" i="34"/>
  <c r="Q136" i="34"/>
  <c r="P136" i="34"/>
  <c r="O136" i="34"/>
  <c r="N136" i="34"/>
  <c r="M136" i="34"/>
  <c r="L136" i="34"/>
  <c r="K136" i="34"/>
  <c r="J136" i="34"/>
  <c r="I136" i="34"/>
  <c r="H136" i="34"/>
  <c r="G136" i="34"/>
  <c r="F136" i="34"/>
  <c r="E136" i="34"/>
  <c r="D136" i="34"/>
  <c r="C136" i="34"/>
  <c r="AM135" i="34"/>
  <c r="AL135" i="34"/>
  <c r="AK135" i="34"/>
  <c r="AJ135" i="34"/>
  <c r="AI135" i="34"/>
  <c r="AH135" i="34"/>
  <c r="AG135" i="34"/>
  <c r="AF135" i="34"/>
  <c r="AE135" i="34"/>
  <c r="AD135" i="34"/>
  <c r="AC135" i="34"/>
  <c r="AB135" i="34"/>
  <c r="AA135" i="34"/>
  <c r="Z135" i="34"/>
  <c r="Y135" i="34"/>
  <c r="X135" i="34"/>
  <c r="W135" i="34"/>
  <c r="V135" i="34"/>
  <c r="U135" i="34"/>
  <c r="T135" i="34"/>
  <c r="S135" i="34"/>
  <c r="R135" i="34"/>
  <c r="Q135" i="34"/>
  <c r="P135" i="34"/>
  <c r="O135" i="34"/>
  <c r="N135" i="34"/>
  <c r="M135" i="34"/>
  <c r="L135" i="34"/>
  <c r="K135" i="34"/>
  <c r="J135" i="34"/>
  <c r="I135" i="34"/>
  <c r="H135" i="34"/>
  <c r="G135" i="34"/>
  <c r="F135" i="34"/>
  <c r="E135" i="34"/>
  <c r="D135" i="34"/>
  <c r="C135" i="34"/>
  <c r="AM134" i="34"/>
  <c r="AL134" i="34"/>
  <c r="AK134" i="34"/>
  <c r="AJ134" i="34"/>
  <c r="AI134" i="34"/>
  <c r="AH134" i="34"/>
  <c r="AG134" i="34"/>
  <c r="AF134" i="34"/>
  <c r="AE134" i="34"/>
  <c r="AD134" i="34"/>
  <c r="AC134" i="34"/>
  <c r="AB134" i="34"/>
  <c r="AA134" i="34"/>
  <c r="Z134" i="34"/>
  <c r="Y134" i="34"/>
  <c r="X134" i="34"/>
  <c r="W134" i="34"/>
  <c r="V134" i="34"/>
  <c r="U134" i="34"/>
  <c r="T134" i="34"/>
  <c r="S134" i="34"/>
  <c r="R134" i="34"/>
  <c r="Q134" i="34"/>
  <c r="P134" i="34"/>
  <c r="O134" i="34"/>
  <c r="N134" i="34"/>
  <c r="M134" i="34"/>
  <c r="L134" i="34"/>
  <c r="K134" i="34"/>
  <c r="J134" i="34"/>
  <c r="I134" i="34"/>
  <c r="H134" i="34"/>
  <c r="G134" i="34"/>
  <c r="F134" i="34"/>
  <c r="E134" i="34"/>
  <c r="D134" i="34"/>
  <c r="C134" i="34"/>
  <c r="AM133" i="34"/>
  <c r="AL133" i="34"/>
  <c r="AK133" i="34"/>
  <c r="AJ133" i="34"/>
  <c r="AI133" i="34"/>
  <c r="AH133" i="34"/>
  <c r="AG133" i="34"/>
  <c r="AF133" i="34"/>
  <c r="AE133" i="34"/>
  <c r="AD133" i="34"/>
  <c r="AC133" i="34"/>
  <c r="AB133" i="34"/>
  <c r="AA133" i="34"/>
  <c r="Z133" i="34"/>
  <c r="Y133" i="34"/>
  <c r="X133" i="34"/>
  <c r="W133" i="34"/>
  <c r="V133" i="34"/>
  <c r="U133" i="34"/>
  <c r="T133" i="34"/>
  <c r="S133" i="34"/>
  <c r="R133" i="34"/>
  <c r="Q133" i="34"/>
  <c r="P133" i="34"/>
  <c r="O133" i="34"/>
  <c r="N133" i="34"/>
  <c r="M133" i="34"/>
  <c r="L133" i="34"/>
  <c r="K133" i="34"/>
  <c r="J133" i="34"/>
  <c r="I133" i="34"/>
  <c r="H133" i="34"/>
  <c r="G133" i="34"/>
  <c r="F133" i="34"/>
  <c r="E133" i="34"/>
  <c r="D133" i="34"/>
  <c r="C133" i="34"/>
  <c r="AM132" i="34"/>
  <c r="AL132" i="34"/>
  <c r="AK132" i="34"/>
  <c r="AJ132" i="34"/>
  <c r="AI132" i="34"/>
  <c r="AH132" i="34"/>
  <c r="AG132" i="34"/>
  <c r="AF132" i="34"/>
  <c r="AE132" i="34"/>
  <c r="AD132" i="34"/>
  <c r="AC132" i="34"/>
  <c r="AB132" i="34"/>
  <c r="AA132" i="34"/>
  <c r="Z132" i="34"/>
  <c r="Y132" i="34"/>
  <c r="X132" i="34"/>
  <c r="W132" i="34"/>
  <c r="V132" i="34"/>
  <c r="U132" i="34"/>
  <c r="T132" i="34"/>
  <c r="S132" i="34"/>
  <c r="R132" i="34"/>
  <c r="Q132" i="34"/>
  <c r="P132" i="34"/>
  <c r="O132" i="34"/>
  <c r="N132" i="34"/>
  <c r="M132" i="34"/>
  <c r="L132" i="34"/>
  <c r="K132" i="34"/>
  <c r="J132" i="34"/>
  <c r="I132" i="34"/>
  <c r="H132" i="34"/>
  <c r="G132" i="34"/>
  <c r="F132" i="34"/>
  <c r="E132" i="34"/>
  <c r="D132" i="34"/>
  <c r="C132" i="34"/>
  <c r="AM131" i="34"/>
  <c r="AL131" i="34"/>
  <c r="AK131" i="34"/>
  <c r="AJ131" i="34"/>
  <c r="AI131" i="34"/>
  <c r="AH131" i="34"/>
  <c r="AG131" i="34"/>
  <c r="AF131" i="34"/>
  <c r="AE131" i="34"/>
  <c r="AD131" i="34"/>
  <c r="AC131" i="34"/>
  <c r="AB131" i="34"/>
  <c r="AA131" i="34"/>
  <c r="Z131" i="34"/>
  <c r="Y131" i="34"/>
  <c r="X131" i="34"/>
  <c r="W131" i="34"/>
  <c r="V131" i="34"/>
  <c r="U131" i="34"/>
  <c r="T131" i="34"/>
  <c r="S131" i="34"/>
  <c r="R131" i="34"/>
  <c r="Q131" i="34"/>
  <c r="P131" i="34"/>
  <c r="O131" i="34"/>
  <c r="N131" i="34"/>
  <c r="M131" i="34"/>
  <c r="L131" i="34"/>
  <c r="K131" i="34"/>
  <c r="J131" i="34"/>
  <c r="I131" i="34"/>
  <c r="H131" i="34"/>
  <c r="G131" i="34"/>
  <c r="F131" i="34"/>
  <c r="E131" i="34"/>
  <c r="D131" i="34"/>
  <c r="C131" i="34"/>
  <c r="AM130" i="34"/>
  <c r="AL130" i="34"/>
  <c r="AK130" i="34"/>
  <c r="AJ130" i="34"/>
  <c r="AI130" i="34"/>
  <c r="AH130" i="34"/>
  <c r="AG130" i="34"/>
  <c r="AF130" i="34"/>
  <c r="AE130" i="34"/>
  <c r="AD130" i="34"/>
  <c r="AC130" i="34"/>
  <c r="AB130" i="34"/>
  <c r="AA130" i="34"/>
  <c r="Z130" i="34"/>
  <c r="Y130" i="34"/>
  <c r="X130" i="34"/>
  <c r="W130" i="34"/>
  <c r="V130" i="34"/>
  <c r="U130" i="34"/>
  <c r="T130" i="34"/>
  <c r="S130" i="34"/>
  <c r="R130" i="34"/>
  <c r="Q130" i="34"/>
  <c r="P130" i="34"/>
  <c r="O130" i="34"/>
  <c r="N130" i="34"/>
  <c r="M130" i="34"/>
  <c r="L130" i="34"/>
  <c r="K130" i="34"/>
  <c r="J130" i="34"/>
  <c r="I130" i="34"/>
  <c r="H130" i="34"/>
  <c r="G130" i="34"/>
  <c r="F130" i="34"/>
  <c r="E130" i="34"/>
  <c r="D130" i="34"/>
  <c r="C130" i="34"/>
  <c r="AM129" i="34"/>
  <c r="AL129" i="34"/>
  <c r="AK129" i="34"/>
  <c r="AJ129" i="34"/>
  <c r="AI129" i="34"/>
  <c r="AH129" i="34"/>
  <c r="AG129" i="34"/>
  <c r="AF129" i="34"/>
  <c r="AE129" i="34"/>
  <c r="AD129" i="34"/>
  <c r="AC129" i="34"/>
  <c r="AB129" i="34"/>
  <c r="AA129" i="34"/>
  <c r="Z129" i="34"/>
  <c r="Y129" i="34"/>
  <c r="X129" i="34"/>
  <c r="W129" i="34"/>
  <c r="V129" i="34"/>
  <c r="U129" i="34"/>
  <c r="T129" i="34"/>
  <c r="S129" i="34"/>
  <c r="R129" i="34"/>
  <c r="Q129" i="34"/>
  <c r="P129" i="34"/>
  <c r="O129" i="34"/>
  <c r="N129" i="34"/>
  <c r="M129" i="34"/>
  <c r="L129" i="34"/>
  <c r="K129" i="34"/>
  <c r="J129" i="34"/>
  <c r="I129" i="34"/>
  <c r="H129" i="34"/>
  <c r="G129" i="34"/>
  <c r="F129" i="34"/>
  <c r="E129" i="34"/>
  <c r="D129" i="34"/>
  <c r="C129" i="34"/>
  <c r="AM128" i="34"/>
  <c r="AL128" i="34"/>
  <c r="AK128" i="34"/>
  <c r="AJ128" i="34"/>
  <c r="AI128" i="34"/>
  <c r="AH128" i="34"/>
  <c r="AG128" i="34"/>
  <c r="AF128" i="34"/>
  <c r="AE128" i="34"/>
  <c r="AD128" i="34"/>
  <c r="AC128" i="34"/>
  <c r="AB128" i="34"/>
  <c r="AA128" i="34"/>
  <c r="Z128" i="34"/>
  <c r="Y128" i="34"/>
  <c r="X128" i="34"/>
  <c r="W128" i="34"/>
  <c r="V128" i="34"/>
  <c r="U128" i="34"/>
  <c r="T128" i="34"/>
  <c r="S128" i="34"/>
  <c r="R128" i="34"/>
  <c r="Q128" i="34"/>
  <c r="P128" i="34"/>
  <c r="O128" i="34"/>
  <c r="N128" i="34"/>
  <c r="M128" i="34"/>
  <c r="L128" i="34"/>
  <c r="K128" i="34"/>
  <c r="J128" i="34"/>
  <c r="I128" i="34"/>
  <c r="H128" i="34"/>
  <c r="G128" i="34"/>
  <c r="F128" i="34"/>
  <c r="E128" i="34"/>
  <c r="D128" i="34"/>
  <c r="C128" i="34"/>
  <c r="AM127" i="34"/>
  <c r="AL127" i="34"/>
  <c r="AK127" i="34"/>
  <c r="AJ127" i="34"/>
  <c r="AI127" i="34"/>
  <c r="AH127" i="34"/>
  <c r="AG127" i="34"/>
  <c r="AF127" i="34"/>
  <c r="AE127" i="34"/>
  <c r="AD127" i="34"/>
  <c r="AC127" i="34"/>
  <c r="AB127" i="34"/>
  <c r="AA127" i="34"/>
  <c r="Z127" i="34"/>
  <c r="Y127" i="34"/>
  <c r="X127" i="34"/>
  <c r="W127" i="34"/>
  <c r="V127" i="34"/>
  <c r="U127" i="34"/>
  <c r="T127" i="34"/>
  <c r="S127" i="34"/>
  <c r="R127" i="34"/>
  <c r="Q127" i="34"/>
  <c r="P127" i="34"/>
  <c r="O127" i="34"/>
  <c r="N127" i="34"/>
  <c r="M127" i="34"/>
  <c r="L127" i="34"/>
  <c r="K127" i="34"/>
  <c r="J127" i="34"/>
  <c r="I127" i="34"/>
  <c r="H127" i="34"/>
  <c r="G127" i="34"/>
  <c r="F127" i="34"/>
  <c r="E127" i="34"/>
  <c r="D127" i="34"/>
  <c r="C127" i="34"/>
  <c r="AM122" i="34"/>
  <c r="AL122" i="34"/>
  <c r="AK122" i="34"/>
  <c r="AJ122" i="34"/>
  <c r="AI122" i="34"/>
  <c r="AH122" i="34"/>
  <c r="AG122" i="34"/>
  <c r="AF122" i="34"/>
  <c r="AE122" i="34"/>
  <c r="AD122" i="34"/>
  <c r="AC122" i="34"/>
  <c r="AB122" i="34"/>
  <c r="AA122" i="34"/>
  <c r="Z122" i="34"/>
  <c r="Y122" i="34"/>
  <c r="X122" i="34"/>
  <c r="W122" i="34"/>
  <c r="V122" i="34"/>
  <c r="U122" i="34"/>
  <c r="T122" i="34"/>
  <c r="S122" i="34"/>
  <c r="R122" i="34"/>
  <c r="Q122" i="34"/>
  <c r="P122" i="34"/>
  <c r="O122" i="34"/>
  <c r="N122" i="34"/>
  <c r="M122" i="34"/>
  <c r="L122" i="34"/>
  <c r="K122" i="34"/>
  <c r="J122" i="34"/>
  <c r="I122" i="34"/>
  <c r="H122" i="34"/>
  <c r="G122" i="34"/>
  <c r="F122" i="34"/>
  <c r="E122" i="34"/>
  <c r="D122" i="34"/>
  <c r="C122" i="34"/>
  <c r="AM121" i="34"/>
  <c r="AL121" i="34"/>
  <c r="AK121" i="34"/>
  <c r="AJ121" i="34"/>
  <c r="AI121" i="34"/>
  <c r="AH121" i="34"/>
  <c r="AG121" i="34"/>
  <c r="AF121" i="34"/>
  <c r="AE121" i="34"/>
  <c r="AD121" i="34"/>
  <c r="AC121" i="34"/>
  <c r="AB121" i="34"/>
  <c r="AA121" i="34"/>
  <c r="Z121" i="34"/>
  <c r="Y121" i="34"/>
  <c r="X121" i="34"/>
  <c r="W121" i="34"/>
  <c r="V121" i="34"/>
  <c r="U121" i="34"/>
  <c r="T121" i="34"/>
  <c r="S121" i="34"/>
  <c r="R121" i="34"/>
  <c r="Q121" i="34"/>
  <c r="P121" i="34"/>
  <c r="O121" i="34"/>
  <c r="N121" i="34"/>
  <c r="M121" i="34"/>
  <c r="L121" i="34"/>
  <c r="K121" i="34"/>
  <c r="J121" i="34"/>
  <c r="I121" i="34"/>
  <c r="H121" i="34"/>
  <c r="G121" i="34"/>
  <c r="F121" i="34"/>
  <c r="E121" i="34"/>
  <c r="D121" i="34"/>
  <c r="C121" i="34"/>
  <c r="AM120" i="34"/>
  <c r="AL120" i="34"/>
  <c r="AK120" i="34"/>
  <c r="AJ120" i="34"/>
  <c r="AI120" i="34"/>
  <c r="AH120" i="34"/>
  <c r="AG120" i="34"/>
  <c r="AF120" i="34"/>
  <c r="AE120" i="34"/>
  <c r="AD120" i="34"/>
  <c r="AC120" i="34"/>
  <c r="AB120" i="34"/>
  <c r="AA120" i="34"/>
  <c r="Z120" i="34"/>
  <c r="Y120" i="34"/>
  <c r="X120" i="34"/>
  <c r="W120" i="34"/>
  <c r="V120" i="34"/>
  <c r="U120" i="34"/>
  <c r="T120" i="34"/>
  <c r="S120" i="34"/>
  <c r="R120" i="34"/>
  <c r="Q120" i="34"/>
  <c r="P120" i="34"/>
  <c r="O120" i="34"/>
  <c r="N120" i="34"/>
  <c r="M120" i="34"/>
  <c r="L120" i="34"/>
  <c r="K120" i="34"/>
  <c r="J120" i="34"/>
  <c r="I120" i="34"/>
  <c r="H120" i="34"/>
  <c r="G120" i="34"/>
  <c r="F120" i="34"/>
  <c r="E120" i="34"/>
  <c r="D120" i="34"/>
  <c r="C120" i="34"/>
  <c r="AM119" i="34"/>
  <c r="AL119" i="34"/>
  <c r="AK119" i="34"/>
  <c r="AJ119" i="34"/>
  <c r="AI119" i="34"/>
  <c r="AH119" i="34"/>
  <c r="AG119" i="34"/>
  <c r="AF119" i="34"/>
  <c r="AE119" i="34"/>
  <c r="AD119" i="34"/>
  <c r="AC119" i="34"/>
  <c r="AB119" i="34"/>
  <c r="AA119" i="34"/>
  <c r="Z119" i="34"/>
  <c r="Y119" i="34"/>
  <c r="X119" i="34"/>
  <c r="W119" i="34"/>
  <c r="V119" i="34"/>
  <c r="U119" i="34"/>
  <c r="T119" i="34"/>
  <c r="S119" i="34"/>
  <c r="R119" i="34"/>
  <c r="Q119" i="34"/>
  <c r="P119" i="34"/>
  <c r="O119" i="34"/>
  <c r="N119" i="34"/>
  <c r="M119" i="34"/>
  <c r="L119" i="34"/>
  <c r="K119" i="34"/>
  <c r="J119" i="34"/>
  <c r="I119" i="34"/>
  <c r="H119" i="34"/>
  <c r="G119" i="34"/>
  <c r="F119" i="34"/>
  <c r="E119" i="34"/>
  <c r="D119" i="34"/>
  <c r="C119" i="34"/>
  <c r="AM118" i="34"/>
  <c r="AL118" i="34"/>
  <c r="AK118" i="34"/>
  <c r="AJ118" i="34"/>
  <c r="AI118" i="34"/>
  <c r="AH118" i="34"/>
  <c r="AG118" i="34"/>
  <c r="AF118" i="34"/>
  <c r="AE118" i="34"/>
  <c r="AD118" i="34"/>
  <c r="AC118" i="34"/>
  <c r="AB118" i="34"/>
  <c r="AA118" i="34"/>
  <c r="Z118" i="34"/>
  <c r="Y118" i="34"/>
  <c r="X118" i="34"/>
  <c r="W118" i="34"/>
  <c r="V118" i="34"/>
  <c r="U118" i="34"/>
  <c r="T118" i="34"/>
  <c r="S118" i="34"/>
  <c r="R118" i="34"/>
  <c r="Q118" i="34"/>
  <c r="P118" i="34"/>
  <c r="O118" i="34"/>
  <c r="N118" i="34"/>
  <c r="M118" i="34"/>
  <c r="L118" i="34"/>
  <c r="K118" i="34"/>
  <c r="J118" i="34"/>
  <c r="I118" i="34"/>
  <c r="H118" i="34"/>
  <c r="G118" i="34"/>
  <c r="F118" i="34"/>
  <c r="E118" i="34"/>
  <c r="D118" i="34"/>
  <c r="C118" i="34"/>
  <c r="AM117" i="34"/>
  <c r="AL117" i="34"/>
  <c r="AK117" i="34"/>
  <c r="AJ117" i="34"/>
  <c r="AI117" i="34"/>
  <c r="AH117" i="34"/>
  <c r="AG117" i="34"/>
  <c r="AF117" i="34"/>
  <c r="AE117" i="34"/>
  <c r="AD117" i="34"/>
  <c r="AC117" i="34"/>
  <c r="AB117" i="34"/>
  <c r="AA117" i="34"/>
  <c r="Z117" i="34"/>
  <c r="Y117" i="34"/>
  <c r="X117" i="34"/>
  <c r="W117" i="34"/>
  <c r="V117" i="34"/>
  <c r="U117" i="34"/>
  <c r="T117" i="34"/>
  <c r="S117" i="34"/>
  <c r="R117" i="34"/>
  <c r="Q117" i="34"/>
  <c r="P117" i="34"/>
  <c r="O117" i="34"/>
  <c r="N117" i="34"/>
  <c r="M117" i="34"/>
  <c r="L117" i="34"/>
  <c r="K117" i="34"/>
  <c r="J117" i="34"/>
  <c r="I117" i="34"/>
  <c r="H117" i="34"/>
  <c r="G117" i="34"/>
  <c r="F117" i="34"/>
  <c r="E117" i="34"/>
  <c r="D117" i="34"/>
  <c r="C117" i="34"/>
  <c r="AM116" i="34"/>
  <c r="AL116" i="34"/>
  <c r="AK116" i="34"/>
  <c r="AJ116" i="34"/>
  <c r="AI116" i="34"/>
  <c r="AH116" i="34"/>
  <c r="AG116" i="34"/>
  <c r="AF116" i="34"/>
  <c r="AE116" i="34"/>
  <c r="AD116" i="34"/>
  <c r="AC116" i="34"/>
  <c r="AB116" i="34"/>
  <c r="AA116" i="34"/>
  <c r="Z116" i="34"/>
  <c r="Y116" i="34"/>
  <c r="X116" i="34"/>
  <c r="W116" i="34"/>
  <c r="V116" i="34"/>
  <c r="U116" i="34"/>
  <c r="T116" i="34"/>
  <c r="S116" i="34"/>
  <c r="R116" i="34"/>
  <c r="Q116" i="34"/>
  <c r="P116" i="34"/>
  <c r="O116" i="34"/>
  <c r="N116" i="34"/>
  <c r="M116" i="34"/>
  <c r="L116" i="34"/>
  <c r="K116" i="34"/>
  <c r="J116" i="34"/>
  <c r="I116" i="34"/>
  <c r="H116" i="34"/>
  <c r="G116" i="34"/>
  <c r="F116" i="34"/>
  <c r="E116" i="34"/>
  <c r="D116" i="34"/>
  <c r="C116" i="34"/>
  <c r="AM115" i="34"/>
  <c r="AL115" i="34"/>
  <c r="AK115" i="34"/>
  <c r="AJ115" i="34"/>
  <c r="AI115" i="34"/>
  <c r="AH115" i="34"/>
  <c r="AG115" i="34"/>
  <c r="AF115" i="34"/>
  <c r="AE115" i="34"/>
  <c r="AD115" i="34"/>
  <c r="AC115" i="34"/>
  <c r="AB115" i="34"/>
  <c r="AA115" i="34"/>
  <c r="Z115" i="34"/>
  <c r="Y115" i="34"/>
  <c r="X115" i="34"/>
  <c r="W115" i="34"/>
  <c r="V115" i="34"/>
  <c r="U115" i="34"/>
  <c r="T115" i="34"/>
  <c r="S115" i="34"/>
  <c r="R115" i="34"/>
  <c r="Q115" i="34"/>
  <c r="P115" i="34"/>
  <c r="O115" i="34"/>
  <c r="N115" i="34"/>
  <c r="M115" i="34"/>
  <c r="L115" i="34"/>
  <c r="K115" i="34"/>
  <c r="J115" i="34"/>
  <c r="I115" i="34"/>
  <c r="H115" i="34"/>
  <c r="G115" i="34"/>
  <c r="F115" i="34"/>
  <c r="E115" i="34"/>
  <c r="D115" i="34"/>
  <c r="C115" i="34"/>
  <c r="AM114" i="34"/>
  <c r="AL114" i="34"/>
  <c r="AK114" i="34"/>
  <c r="AJ114" i="34"/>
  <c r="AI114" i="34"/>
  <c r="AH114" i="34"/>
  <c r="AG114" i="34"/>
  <c r="AF114" i="34"/>
  <c r="AE114" i="34"/>
  <c r="AD114" i="34"/>
  <c r="AC114" i="34"/>
  <c r="AB114" i="34"/>
  <c r="AA114" i="34"/>
  <c r="Z114" i="34"/>
  <c r="Y114" i="34"/>
  <c r="X114" i="34"/>
  <c r="W114" i="34"/>
  <c r="V114" i="34"/>
  <c r="U114" i="34"/>
  <c r="T114" i="34"/>
  <c r="S114" i="34"/>
  <c r="R114" i="34"/>
  <c r="Q114" i="34"/>
  <c r="P114" i="34"/>
  <c r="O114" i="34"/>
  <c r="N114" i="34"/>
  <c r="M114" i="34"/>
  <c r="L114" i="34"/>
  <c r="K114" i="34"/>
  <c r="J114" i="34"/>
  <c r="I114" i="34"/>
  <c r="H114" i="34"/>
  <c r="G114" i="34"/>
  <c r="F114" i="34"/>
  <c r="E114" i="34"/>
  <c r="D114" i="34"/>
  <c r="C114" i="34"/>
  <c r="AM113" i="34"/>
  <c r="AL113" i="34"/>
  <c r="AK113" i="34"/>
  <c r="AJ113" i="34"/>
  <c r="AI113" i="34"/>
  <c r="AH113" i="34"/>
  <c r="AG113" i="34"/>
  <c r="AF113" i="34"/>
  <c r="AE113" i="34"/>
  <c r="AD113" i="34"/>
  <c r="AC113" i="34"/>
  <c r="AB113" i="34"/>
  <c r="AA113" i="34"/>
  <c r="Z113" i="34"/>
  <c r="Y113" i="34"/>
  <c r="X113" i="34"/>
  <c r="W113" i="34"/>
  <c r="V113" i="34"/>
  <c r="U113" i="34"/>
  <c r="T113" i="34"/>
  <c r="S113" i="34"/>
  <c r="R113" i="34"/>
  <c r="Q113" i="34"/>
  <c r="P113" i="34"/>
  <c r="O113" i="34"/>
  <c r="N113" i="34"/>
  <c r="M113" i="34"/>
  <c r="L113" i="34"/>
  <c r="K113" i="34"/>
  <c r="J113" i="34"/>
  <c r="I113" i="34"/>
  <c r="H113" i="34"/>
  <c r="G113" i="34"/>
  <c r="F113" i="34"/>
  <c r="E113" i="34"/>
  <c r="D113" i="34"/>
  <c r="C113" i="34"/>
  <c r="AM112" i="34"/>
  <c r="AL112" i="34"/>
  <c r="AK112" i="34"/>
  <c r="AJ112" i="34"/>
  <c r="AI112" i="34"/>
  <c r="AH112" i="34"/>
  <c r="AG112" i="34"/>
  <c r="AF112" i="34"/>
  <c r="AE112" i="34"/>
  <c r="AD112" i="34"/>
  <c r="AC112" i="34"/>
  <c r="AB112" i="34"/>
  <c r="AA112" i="34"/>
  <c r="Z112" i="34"/>
  <c r="Y112" i="34"/>
  <c r="X112" i="34"/>
  <c r="W112" i="34"/>
  <c r="V112" i="34"/>
  <c r="U112" i="34"/>
  <c r="T112" i="34"/>
  <c r="S112" i="34"/>
  <c r="R112" i="34"/>
  <c r="Q112" i="34"/>
  <c r="P112" i="34"/>
  <c r="O112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AM111" i="34"/>
  <c r="AL111" i="34"/>
  <c r="AK111" i="34"/>
  <c r="AJ111" i="34"/>
  <c r="AI111" i="34"/>
  <c r="AH111" i="34"/>
  <c r="AG111" i="34"/>
  <c r="AF111" i="34"/>
  <c r="AE111" i="34"/>
  <c r="AD111" i="34"/>
  <c r="AC111" i="34"/>
  <c r="AB111" i="34"/>
  <c r="AA111" i="34"/>
  <c r="Z111" i="34"/>
  <c r="Y111" i="34"/>
  <c r="X111" i="34"/>
  <c r="W111" i="34"/>
  <c r="V111" i="34"/>
  <c r="U111" i="34"/>
  <c r="T111" i="34"/>
  <c r="S111" i="34"/>
  <c r="R111" i="34"/>
  <c r="Q111" i="34"/>
  <c r="P111" i="34"/>
  <c r="O111" i="34"/>
  <c r="N111" i="34"/>
  <c r="M111" i="34"/>
  <c r="L111" i="34"/>
  <c r="K111" i="34"/>
  <c r="J111" i="34"/>
  <c r="I111" i="34"/>
  <c r="H111" i="34"/>
  <c r="G111" i="34"/>
  <c r="F111" i="34"/>
  <c r="E111" i="34"/>
  <c r="D111" i="34"/>
  <c r="C111" i="34"/>
  <c r="AM110" i="34"/>
  <c r="AL110" i="34"/>
  <c r="AK110" i="34"/>
  <c r="AJ110" i="34"/>
  <c r="AI110" i="34"/>
  <c r="AH110" i="34"/>
  <c r="AG110" i="34"/>
  <c r="AF110" i="34"/>
  <c r="AE110" i="34"/>
  <c r="AD110" i="34"/>
  <c r="AC110" i="34"/>
  <c r="AB110" i="34"/>
  <c r="AA110" i="34"/>
  <c r="Z110" i="34"/>
  <c r="Y110" i="34"/>
  <c r="X110" i="34"/>
  <c r="W110" i="34"/>
  <c r="V110" i="34"/>
  <c r="U110" i="34"/>
  <c r="T110" i="34"/>
  <c r="S110" i="34"/>
  <c r="R110" i="34"/>
  <c r="Q110" i="34"/>
  <c r="P110" i="34"/>
  <c r="O110" i="34"/>
  <c r="N110" i="34"/>
  <c r="M110" i="34"/>
  <c r="L110" i="34"/>
  <c r="K110" i="34"/>
  <c r="J110" i="34"/>
  <c r="I110" i="34"/>
  <c r="H110" i="34"/>
  <c r="G110" i="34"/>
  <c r="F110" i="34"/>
  <c r="E110" i="34"/>
  <c r="D110" i="34"/>
  <c r="C110" i="34"/>
  <c r="C168" i="39"/>
  <c r="E168" i="39"/>
  <c r="I168" i="39"/>
  <c r="K168" i="39"/>
  <c r="M168" i="39"/>
  <c r="AM4" i="43"/>
  <c r="AL4" i="43"/>
  <c r="AK4" i="43"/>
  <c r="AJ4" i="43"/>
  <c r="AI4" i="43"/>
  <c r="AH4" i="43"/>
  <c r="AG4" i="43"/>
  <c r="AF4" i="43"/>
  <c r="AE4" i="43"/>
  <c r="AD4" i="43"/>
  <c r="AC4" i="43"/>
  <c r="AB4" i="43"/>
  <c r="AA4" i="43"/>
  <c r="Z4" i="43"/>
  <c r="Y4" i="43"/>
  <c r="X4" i="43"/>
  <c r="W4" i="43"/>
  <c r="V4" i="43"/>
  <c r="U4" i="43"/>
  <c r="T4" i="43"/>
  <c r="S4" i="43"/>
  <c r="R4" i="43"/>
  <c r="Q4" i="43"/>
  <c r="P4" i="43"/>
  <c r="O4" i="43"/>
  <c r="N4" i="43"/>
  <c r="M4" i="43"/>
  <c r="L4" i="43"/>
  <c r="K4" i="43"/>
  <c r="J4" i="43"/>
  <c r="I4" i="43"/>
  <c r="H4" i="43"/>
  <c r="G4" i="43"/>
  <c r="F4" i="43"/>
  <c r="E4" i="43"/>
  <c r="D4" i="43"/>
  <c r="C4" i="43"/>
  <c r="AM4" i="36"/>
  <c r="AL4" i="36"/>
  <c r="AK4" i="36"/>
  <c r="AJ4" i="36"/>
  <c r="AI4" i="36"/>
  <c r="AH4" i="36"/>
  <c r="AG4" i="36"/>
  <c r="AF4" i="36"/>
  <c r="AE4" i="36"/>
  <c r="AD4" i="36"/>
  <c r="AC4" i="36"/>
  <c r="AB4" i="36"/>
  <c r="AA4" i="36"/>
  <c r="Z4" i="36"/>
  <c r="Y4" i="36"/>
  <c r="X4" i="36"/>
  <c r="W4" i="36"/>
  <c r="V4" i="36"/>
  <c r="U4" i="36"/>
  <c r="T4" i="36"/>
  <c r="S4" i="36"/>
  <c r="R4" i="36"/>
  <c r="Q4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AM4" i="35"/>
  <c r="AL4" i="35"/>
  <c r="AK4" i="35"/>
  <c r="AJ4" i="35"/>
  <c r="AI4" i="35"/>
  <c r="AH4" i="35"/>
  <c r="AG4" i="35"/>
  <c r="AF4" i="35"/>
  <c r="AE4" i="35"/>
  <c r="AD4" i="35"/>
  <c r="AC4" i="35"/>
  <c r="AB4" i="35"/>
  <c r="AA4" i="35"/>
  <c r="Z4" i="35"/>
  <c r="Y4" i="35"/>
  <c r="X4" i="35"/>
  <c r="W4" i="35"/>
  <c r="V4" i="35"/>
  <c r="U4" i="35"/>
  <c r="T4" i="35"/>
  <c r="S4" i="35"/>
  <c r="R4" i="35"/>
  <c r="Q4" i="35"/>
  <c r="P4" i="35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AM4" i="34"/>
  <c r="AL4" i="34"/>
  <c r="AL126" i="34" s="1"/>
  <c r="AK4" i="34"/>
  <c r="AJ4" i="34"/>
  <c r="AI4" i="34"/>
  <c r="AH4" i="34"/>
  <c r="AG4" i="34"/>
  <c r="AF4" i="34"/>
  <c r="AF92" i="34" s="1"/>
  <c r="AE4" i="34"/>
  <c r="AD4" i="34"/>
  <c r="AD126" i="34" s="1"/>
  <c r="AC4" i="34"/>
  <c r="AB4" i="34"/>
  <c r="AA4" i="34"/>
  <c r="Z4" i="34"/>
  <c r="Y4" i="34"/>
  <c r="X4" i="34"/>
  <c r="X92" i="34" s="1"/>
  <c r="W4" i="34"/>
  <c r="V4" i="34"/>
  <c r="V126" i="34" s="1"/>
  <c r="U4" i="34"/>
  <c r="T4" i="34"/>
  <c r="S4" i="34"/>
  <c r="R4" i="34"/>
  <c r="Q4" i="34"/>
  <c r="P4" i="34"/>
  <c r="P92" i="34" s="1"/>
  <c r="O4" i="34"/>
  <c r="N4" i="34"/>
  <c r="N126" i="34" s="1"/>
  <c r="M4" i="34"/>
  <c r="L4" i="34"/>
  <c r="K4" i="34"/>
  <c r="J4" i="34"/>
  <c r="I4" i="34"/>
  <c r="H4" i="34"/>
  <c r="H92" i="34" s="1"/>
  <c r="G4" i="34"/>
  <c r="F4" i="34"/>
  <c r="F126" i="34" s="1"/>
  <c r="E4" i="34"/>
  <c r="D4" i="34"/>
  <c r="C4" i="34"/>
  <c r="AM4" i="33"/>
  <c r="AL4" i="33"/>
  <c r="AK4" i="33"/>
  <c r="AJ4" i="33"/>
  <c r="AI4" i="33"/>
  <c r="AH4" i="33"/>
  <c r="AG4" i="33"/>
  <c r="AF4" i="33"/>
  <c r="AE4" i="33"/>
  <c r="AD4" i="33"/>
  <c r="AC4" i="33"/>
  <c r="AB4" i="33"/>
  <c r="AA4" i="33"/>
  <c r="Z4" i="33"/>
  <c r="Y4" i="33"/>
  <c r="X4" i="33"/>
  <c r="W4" i="33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H4" i="33"/>
  <c r="G4" i="33"/>
  <c r="F4" i="33"/>
  <c r="E4" i="33"/>
  <c r="D4" i="33"/>
  <c r="C4" i="33"/>
  <c r="AM4" i="32"/>
  <c r="AL4" i="32"/>
  <c r="AK4" i="32"/>
  <c r="AJ4" i="32"/>
  <c r="AJ34" i="32" s="1"/>
  <c r="AI4" i="32"/>
  <c r="AH4" i="32"/>
  <c r="AG4" i="32"/>
  <c r="AF4" i="32"/>
  <c r="AE4" i="32"/>
  <c r="AD4" i="32"/>
  <c r="AC4" i="32"/>
  <c r="AB4" i="32"/>
  <c r="AB34" i="32" s="1"/>
  <c r="AA4" i="32"/>
  <c r="Z4" i="32"/>
  <c r="Y4" i="32"/>
  <c r="X4" i="32"/>
  <c r="W4" i="32"/>
  <c r="V4" i="32"/>
  <c r="U4" i="32"/>
  <c r="T4" i="32"/>
  <c r="T34" i="32" s="1"/>
  <c r="S4" i="32"/>
  <c r="R4" i="32"/>
  <c r="Q4" i="32"/>
  <c r="P4" i="32"/>
  <c r="O4" i="32"/>
  <c r="N4" i="32"/>
  <c r="M4" i="32"/>
  <c r="L4" i="32"/>
  <c r="L34" i="32" s="1"/>
  <c r="K4" i="32"/>
  <c r="J4" i="32"/>
  <c r="I4" i="32"/>
  <c r="H4" i="32"/>
  <c r="G4" i="32"/>
  <c r="F4" i="32"/>
  <c r="E4" i="32"/>
  <c r="D4" i="32"/>
  <c r="D34" i="32" s="1"/>
  <c r="C4" i="32"/>
  <c r="AM4" i="31"/>
  <c r="AL4" i="31"/>
  <c r="AK4" i="31"/>
  <c r="AJ4" i="31"/>
  <c r="AJ161" i="31" s="1"/>
  <c r="AI4" i="31"/>
  <c r="AH4" i="31"/>
  <c r="AG4" i="31"/>
  <c r="AF4" i="31"/>
  <c r="AF92" i="31" s="1"/>
  <c r="AE4" i="31"/>
  <c r="AD4" i="31"/>
  <c r="AC4" i="31"/>
  <c r="AB4" i="31"/>
  <c r="AB161" i="31" s="1"/>
  <c r="AA4" i="31"/>
  <c r="Z4" i="31"/>
  <c r="Y4" i="31"/>
  <c r="X4" i="31"/>
  <c r="X92" i="31" s="1"/>
  <c r="W4" i="31"/>
  <c r="V4" i="31"/>
  <c r="U4" i="31"/>
  <c r="T4" i="31"/>
  <c r="T161" i="31" s="1"/>
  <c r="S4" i="31"/>
  <c r="R4" i="31"/>
  <c r="Q4" i="31"/>
  <c r="P4" i="31"/>
  <c r="P92" i="31" s="1"/>
  <c r="O4" i="31"/>
  <c r="N4" i="31"/>
  <c r="M4" i="31"/>
  <c r="L4" i="31"/>
  <c r="L161" i="31" s="1"/>
  <c r="K4" i="31"/>
  <c r="J4" i="31"/>
  <c r="I4" i="31"/>
  <c r="H4" i="31"/>
  <c r="H92" i="31" s="1"/>
  <c r="G4" i="31"/>
  <c r="F4" i="31"/>
  <c r="E4" i="31"/>
  <c r="D4" i="31"/>
  <c r="D161" i="31" s="1"/>
  <c r="C4" i="31"/>
  <c r="AM4" i="30"/>
  <c r="AL4" i="30"/>
  <c r="AK4" i="30"/>
  <c r="AJ4" i="30"/>
  <c r="AJ161" i="30" s="1"/>
  <c r="AI4" i="30"/>
  <c r="AH4" i="30"/>
  <c r="AG4" i="30"/>
  <c r="AF4" i="30"/>
  <c r="AE4" i="30"/>
  <c r="AD4" i="30"/>
  <c r="AC4" i="30"/>
  <c r="AB4" i="30"/>
  <c r="AB161" i="30" s="1"/>
  <c r="AA4" i="30"/>
  <c r="Z4" i="30"/>
  <c r="Y4" i="30"/>
  <c r="X4" i="30"/>
  <c r="W4" i="30"/>
  <c r="V4" i="30"/>
  <c r="U4" i="30"/>
  <c r="T4" i="30"/>
  <c r="T161" i="30" s="1"/>
  <c r="S4" i="30"/>
  <c r="R4" i="30"/>
  <c r="Q4" i="30"/>
  <c r="P4" i="30"/>
  <c r="O4" i="30"/>
  <c r="N4" i="30"/>
  <c r="M4" i="30"/>
  <c r="L4" i="30"/>
  <c r="L161" i="30" s="1"/>
  <c r="K4" i="30"/>
  <c r="J4" i="30"/>
  <c r="I4" i="30"/>
  <c r="H4" i="30"/>
  <c r="G4" i="30"/>
  <c r="F4" i="30"/>
  <c r="E4" i="30"/>
  <c r="D4" i="30"/>
  <c r="D161" i="30" s="1"/>
  <c r="C4" i="30"/>
  <c r="AM4" i="29"/>
  <c r="AM126" i="29" s="1"/>
  <c r="AL4" i="29"/>
  <c r="AL126" i="29" s="1"/>
  <c r="AK4" i="29"/>
  <c r="AK126" i="29" s="1"/>
  <c r="AJ4" i="29"/>
  <c r="AJ126" i="29" s="1"/>
  <c r="AI4" i="29"/>
  <c r="AI126" i="29" s="1"/>
  <c r="AH4" i="29"/>
  <c r="AH126" i="29" s="1"/>
  <c r="AG4" i="29"/>
  <c r="AG126" i="29" s="1"/>
  <c r="AF4" i="29"/>
  <c r="AF126" i="29" s="1"/>
  <c r="AE4" i="29"/>
  <c r="AE126" i="29" s="1"/>
  <c r="AD4" i="29"/>
  <c r="AD126" i="29" s="1"/>
  <c r="AC4" i="29"/>
  <c r="AC126" i="29" s="1"/>
  <c r="AB4" i="29"/>
  <c r="AB126" i="29" s="1"/>
  <c r="AA4" i="29"/>
  <c r="AA126" i="29" s="1"/>
  <c r="Z4" i="29"/>
  <c r="Z126" i="29" s="1"/>
  <c r="Y4" i="29"/>
  <c r="Y126" i="29" s="1"/>
  <c r="X4" i="29"/>
  <c r="X126" i="29" s="1"/>
  <c r="W4" i="29"/>
  <c r="W126" i="29" s="1"/>
  <c r="V4" i="29"/>
  <c r="V126" i="29" s="1"/>
  <c r="U4" i="29"/>
  <c r="U126" i="29" s="1"/>
  <c r="T4" i="29"/>
  <c r="T126" i="29" s="1"/>
  <c r="S4" i="29"/>
  <c r="S126" i="29" s="1"/>
  <c r="R4" i="29"/>
  <c r="R126" i="29" s="1"/>
  <c r="Q4" i="29"/>
  <c r="Q126" i="29" s="1"/>
  <c r="P4" i="29"/>
  <c r="P126" i="29" s="1"/>
  <c r="O4" i="29"/>
  <c r="O126" i="29" s="1"/>
  <c r="N4" i="29"/>
  <c r="M4" i="29"/>
  <c r="L4" i="29"/>
  <c r="K4" i="29"/>
  <c r="J4" i="29"/>
  <c r="I4" i="29"/>
  <c r="H4" i="29"/>
  <c r="G4" i="29"/>
  <c r="F4" i="29"/>
  <c r="E4" i="29"/>
  <c r="D4" i="29"/>
  <c r="C4" i="29"/>
  <c r="C2" i="43"/>
  <c r="D2" i="43"/>
  <c r="E2" i="43" s="1"/>
  <c r="F2" i="43" s="1"/>
  <c r="G2" i="43" s="1"/>
  <c r="H2" i="43" s="1"/>
  <c r="I2" i="43" s="1"/>
  <c r="J2" i="43" s="1"/>
  <c r="K2" i="43" s="1"/>
  <c r="L2" i="43" s="1"/>
  <c r="M2" i="43" s="1"/>
  <c r="N2" i="43" s="1"/>
  <c r="O2" i="43" s="1"/>
  <c r="P2" i="43" s="1"/>
  <c r="Q2" i="43" s="1"/>
  <c r="R2" i="43" s="1"/>
  <c r="S2" i="43" s="1"/>
  <c r="T2" i="43" s="1"/>
  <c r="U2" i="43" s="1"/>
  <c r="V2" i="43" s="1"/>
  <c r="W2" i="43" s="1"/>
  <c r="X2" i="43" s="1"/>
  <c r="Y2" i="43" s="1"/>
  <c r="Z2" i="43" s="1"/>
  <c r="AA2" i="43" s="1"/>
  <c r="AB2" i="43" s="1"/>
  <c r="AC2" i="43" s="1"/>
  <c r="AD2" i="43" s="1"/>
  <c r="AE2" i="43" s="1"/>
  <c r="AF2" i="43" s="1"/>
  <c r="AG2" i="43" s="1"/>
  <c r="AH2" i="43" s="1"/>
  <c r="AI2" i="43" s="1"/>
  <c r="AJ2" i="43" s="1"/>
  <c r="AK2" i="43" s="1"/>
  <c r="AL2" i="43" s="1"/>
  <c r="AM2" i="43" s="1"/>
  <c r="C2" i="36"/>
  <c r="D2" i="36"/>
  <c r="E2" i="36" s="1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I2" i="36" s="1"/>
  <c r="AJ2" i="36" s="1"/>
  <c r="AK2" i="36" s="1"/>
  <c r="AL2" i="36" s="1"/>
  <c r="AM2" i="36" s="1"/>
  <c r="C2" i="35"/>
  <c r="D2" i="35"/>
  <c r="E2" i="35" s="1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I2" i="35" s="1"/>
  <c r="AJ2" i="35" s="1"/>
  <c r="AK2" i="35" s="1"/>
  <c r="AL2" i="35" s="1"/>
  <c r="AM2" i="35" s="1"/>
  <c r="C2" i="34"/>
  <c r="D2" i="34"/>
  <c r="E2" i="34" s="1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I2" i="34" s="1"/>
  <c r="AJ2" i="34" s="1"/>
  <c r="AK2" i="34" s="1"/>
  <c r="AL2" i="34" s="1"/>
  <c r="AM2" i="34" s="1"/>
  <c r="C2" i="33"/>
  <c r="D2" i="33" s="1"/>
  <c r="E2" i="33" s="1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I2" i="33" s="1"/>
  <c r="AJ2" i="33" s="1"/>
  <c r="AK2" i="33" s="1"/>
  <c r="AL2" i="33" s="1"/>
  <c r="AM2" i="33" s="1"/>
  <c r="C2" i="32"/>
  <c r="D2" i="32"/>
  <c r="E2" i="32" s="1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I2" i="32" s="1"/>
  <c r="AJ2" i="32" s="1"/>
  <c r="AK2" i="32" s="1"/>
  <c r="AL2" i="32" s="1"/>
  <c r="AM2" i="32" s="1"/>
  <c r="C2" i="31"/>
  <c r="D2" i="31"/>
  <c r="E2" i="31" s="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I2" i="31" s="1"/>
  <c r="AJ2" i="31" s="1"/>
  <c r="AK2" i="31" s="1"/>
  <c r="AL2" i="31" s="1"/>
  <c r="AM2" i="31" s="1"/>
  <c r="C2" i="30"/>
  <c r="D2" i="30" s="1"/>
  <c r="E2" i="30" s="1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2" i="30" s="1"/>
  <c r="AJ2" i="30" s="1"/>
  <c r="AK2" i="30" s="1"/>
  <c r="AL2" i="30" s="1"/>
  <c r="AM2" i="30" s="1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M4" i="10"/>
  <c r="C4" i="10"/>
  <c r="D35" i="2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C144" i="41"/>
  <c r="C138" i="41"/>
  <c r="E145" i="40"/>
  <c r="C135" i="41"/>
  <c r="F145" i="40"/>
  <c r="D145" i="40"/>
  <c r="C120" i="41"/>
  <c r="C122" i="41"/>
  <c r="G129" i="40"/>
  <c r="M71" i="43"/>
  <c r="H70" i="43"/>
  <c r="K69" i="43"/>
  <c r="H68" i="43"/>
  <c r="F68" i="43"/>
  <c r="I67" i="43"/>
  <c r="L66" i="43"/>
  <c r="D66" i="43"/>
  <c r="J64" i="43"/>
  <c r="M63" i="43"/>
  <c r="H62" i="43"/>
  <c r="F62" i="43"/>
  <c r="M61" i="43"/>
  <c r="K61" i="43"/>
  <c r="F60" i="43"/>
  <c r="L53" i="43"/>
  <c r="D53" i="43"/>
  <c r="G52" i="43"/>
  <c r="J51" i="43"/>
  <c r="M50" i="43"/>
  <c r="E50" i="43"/>
  <c r="C50" i="43"/>
  <c r="H49" i="43"/>
  <c r="K48" i="43"/>
  <c r="G48" i="43"/>
  <c r="F47" i="43"/>
  <c r="I46" i="43"/>
  <c r="L45" i="43"/>
  <c r="D45" i="43"/>
  <c r="G44" i="43"/>
  <c r="J43" i="43"/>
  <c r="M42" i="43"/>
  <c r="E42" i="43"/>
  <c r="L34" i="43"/>
  <c r="D34" i="43"/>
  <c r="M33" i="43"/>
  <c r="G33" i="43"/>
  <c r="J32" i="43"/>
  <c r="M31" i="43"/>
  <c r="H30" i="43"/>
  <c r="K29" i="43"/>
  <c r="F28" i="43"/>
  <c r="L26" i="43"/>
  <c r="D26" i="43"/>
  <c r="G25" i="43"/>
  <c r="J24" i="43"/>
  <c r="E23" i="43"/>
  <c r="C111" i="41"/>
  <c r="L13" i="43"/>
  <c r="J11" i="43"/>
  <c r="E10" i="43"/>
  <c r="H9" i="43"/>
  <c r="I6" i="43"/>
  <c r="D5" i="43"/>
  <c r="C96" i="41"/>
  <c r="C87" i="41"/>
  <c r="C80" i="41"/>
  <c r="C77" i="41"/>
  <c r="C71" i="41"/>
  <c r="L81" i="40"/>
  <c r="AY65" i="40"/>
  <c r="C63" i="41"/>
  <c r="D16" i="31"/>
  <c r="F14" i="31"/>
  <c r="L12" i="31"/>
  <c r="D12" i="31"/>
  <c r="F10" i="31"/>
  <c r="D10" i="31"/>
  <c r="L8" i="31"/>
  <c r="D8" i="31"/>
  <c r="L13" i="30"/>
  <c r="H13" i="30"/>
  <c r="G12" i="30"/>
  <c r="J11" i="30"/>
  <c r="H5" i="30"/>
  <c r="J14" i="29"/>
  <c r="H14" i="29"/>
  <c r="G9" i="29"/>
  <c r="C23" i="41"/>
  <c r="I16" i="35"/>
  <c r="G12" i="35"/>
  <c r="H13" i="34"/>
  <c r="K12" i="34"/>
  <c r="H10" i="34"/>
  <c r="H6" i="34"/>
  <c r="C17" i="33"/>
  <c r="F16" i="33"/>
  <c r="M14" i="33"/>
  <c r="E14" i="33"/>
  <c r="E6" i="33"/>
  <c r="N129" i="39"/>
  <c r="M129" i="39"/>
  <c r="L129" i="39"/>
  <c r="K129" i="39"/>
  <c r="J129" i="39"/>
  <c r="I129" i="39"/>
  <c r="H129" i="39"/>
  <c r="G129" i="39"/>
  <c r="F129" i="39"/>
  <c r="E129" i="39"/>
  <c r="D129" i="39"/>
  <c r="C129" i="39"/>
  <c r="AZ55" i="28"/>
  <c r="AZ54" i="28"/>
  <c r="AZ53" i="28"/>
  <c r="N115" i="39"/>
  <c r="M115" i="39"/>
  <c r="L115" i="39"/>
  <c r="K115" i="39"/>
  <c r="J115" i="39"/>
  <c r="I115" i="39"/>
  <c r="H115" i="39"/>
  <c r="G115" i="39"/>
  <c r="F115" i="39"/>
  <c r="E115" i="39"/>
  <c r="D115" i="39"/>
  <c r="C115" i="39"/>
  <c r="AY55" i="28"/>
  <c r="AX55" i="28"/>
  <c r="AW55" i="28"/>
  <c r="AV55" i="28"/>
  <c r="AU55" i="28"/>
  <c r="AT55" i="28"/>
  <c r="AS55" i="28"/>
  <c r="AR55" i="28"/>
  <c r="AQ55" i="28"/>
  <c r="AP55" i="28"/>
  <c r="AO55" i="28"/>
  <c r="AY54" i="28"/>
  <c r="AX54" i="28"/>
  <c r="AW54" i="28"/>
  <c r="AV54" i="28"/>
  <c r="AU54" i="28"/>
  <c r="AT54" i="28"/>
  <c r="AS54" i="28"/>
  <c r="AR54" i="28"/>
  <c r="AQ54" i="28"/>
  <c r="AP54" i="28"/>
  <c r="AO54" i="28"/>
  <c r="AY53" i="28"/>
  <c r="AX53" i="28"/>
  <c r="AW53" i="28"/>
  <c r="AV53" i="28"/>
  <c r="AU53" i="28"/>
  <c r="AT53" i="28"/>
  <c r="AS53" i="28"/>
  <c r="AR53" i="28"/>
  <c r="AQ53" i="28"/>
  <c r="AP53" i="28"/>
  <c r="AO53" i="28"/>
  <c r="AM89" i="43"/>
  <c r="AL89" i="43"/>
  <c r="AK89" i="43"/>
  <c r="AJ89" i="43"/>
  <c r="AI89" i="43"/>
  <c r="AH89" i="43"/>
  <c r="AG89" i="43"/>
  <c r="AF89" i="43"/>
  <c r="AE89" i="43"/>
  <c r="AD89" i="43"/>
  <c r="AC89" i="43"/>
  <c r="AB89" i="43"/>
  <c r="AA89" i="43"/>
  <c r="Z89" i="43"/>
  <c r="Y89" i="43"/>
  <c r="X89" i="43"/>
  <c r="W89" i="43"/>
  <c r="V89" i="43"/>
  <c r="U89" i="43"/>
  <c r="T89" i="43"/>
  <c r="S89" i="43"/>
  <c r="R89" i="43"/>
  <c r="Q89" i="43"/>
  <c r="P89" i="43"/>
  <c r="O89" i="43"/>
  <c r="N89" i="43"/>
  <c r="M89" i="43"/>
  <c r="L89" i="43"/>
  <c r="K89" i="43"/>
  <c r="J89" i="43"/>
  <c r="I89" i="43"/>
  <c r="H89" i="43"/>
  <c r="G89" i="43"/>
  <c r="F89" i="43"/>
  <c r="E89" i="43"/>
  <c r="D89" i="43"/>
  <c r="C89" i="43"/>
  <c r="AM76" i="43"/>
  <c r="AL76" i="43"/>
  <c r="AK76" i="43"/>
  <c r="AJ76" i="43"/>
  <c r="AI76" i="43"/>
  <c r="AH76" i="43"/>
  <c r="AG76" i="43"/>
  <c r="AF76" i="43"/>
  <c r="AE76" i="43"/>
  <c r="AD76" i="43"/>
  <c r="AC76" i="43"/>
  <c r="AB76" i="43"/>
  <c r="AA76" i="43"/>
  <c r="Z76" i="43"/>
  <c r="Y76" i="43"/>
  <c r="X76" i="43"/>
  <c r="W76" i="43"/>
  <c r="V76" i="43"/>
  <c r="U76" i="43"/>
  <c r="T76" i="43"/>
  <c r="S76" i="43"/>
  <c r="R76" i="43"/>
  <c r="Q76" i="43"/>
  <c r="P76" i="43"/>
  <c r="O76" i="43"/>
  <c r="N76" i="43"/>
  <c r="M76" i="43"/>
  <c r="L76" i="43"/>
  <c r="K76" i="43"/>
  <c r="J76" i="43"/>
  <c r="I76" i="43"/>
  <c r="H76" i="43"/>
  <c r="G76" i="43"/>
  <c r="F76" i="43"/>
  <c r="E76" i="43"/>
  <c r="D76" i="43"/>
  <c r="C76" i="43"/>
  <c r="AM58" i="43"/>
  <c r="AL58" i="43"/>
  <c r="AK58" i="43"/>
  <c r="AJ58" i="43"/>
  <c r="AI58" i="43"/>
  <c r="AH58" i="43"/>
  <c r="AG58" i="43"/>
  <c r="AF58" i="43"/>
  <c r="AE58" i="43"/>
  <c r="AD58" i="43"/>
  <c r="AC58" i="43"/>
  <c r="AB58" i="43"/>
  <c r="AA58" i="43"/>
  <c r="Z58" i="43"/>
  <c r="Y58" i="43"/>
  <c r="X58" i="43"/>
  <c r="W58" i="43"/>
  <c r="V58" i="43"/>
  <c r="U58" i="43"/>
  <c r="T58" i="43"/>
  <c r="S58" i="43"/>
  <c r="R58" i="43"/>
  <c r="Q58" i="43"/>
  <c r="P58" i="43"/>
  <c r="O58" i="43"/>
  <c r="N58" i="43"/>
  <c r="M58" i="43"/>
  <c r="L58" i="43"/>
  <c r="K58" i="43"/>
  <c r="J58" i="43"/>
  <c r="I58" i="43"/>
  <c r="H58" i="43"/>
  <c r="G58" i="43"/>
  <c r="F58" i="43"/>
  <c r="E58" i="43"/>
  <c r="D58" i="43"/>
  <c r="C58" i="43"/>
  <c r="AM40" i="43"/>
  <c r="AL40" i="43"/>
  <c r="AK40" i="43"/>
  <c r="AJ40" i="43"/>
  <c r="AI40" i="43"/>
  <c r="AH40" i="43"/>
  <c r="AG40" i="43"/>
  <c r="AF40" i="43"/>
  <c r="AE40" i="43"/>
  <c r="AD40" i="43"/>
  <c r="AC40" i="43"/>
  <c r="AB40" i="43"/>
  <c r="AA40" i="43"/>
  <c r="Z40" i="43"/>
  <c r="Y40" i="43"/>
  <c r="X40" i="43"/>
  <c r="W40" i="43"/>
  <c r="V40" i="43"/>
  <c r="U40" i="43"/>
  <c r="T40" i="43"/>
  <c r="S40" i="43"/>
  <c r="R40" i="43"/>
  <c r="Q40" i="43"/>
  <c r="P40" i="43"/>
  <c r="O40" i="43"/>
  <c r="N40" i="43"/>
  <c r="M40" i="43"/>
  <c r="L40" i="43"/>
  <c r="K40" i="43"/>
  <c r="J40" i="43"/>
  <c r="I40" i="43"/>
  <c r="H40" i="43"/>
  <c r="G40" i="43"/>
  <c r="F40" i="43"/>
  <c r="E40" i="43"/>
  <c r="D40" i="43"/>
  <c r="C40" i="43"/>
  <c r="AM22" i="43"/>
  <c r="AL22" i="43"/>
  <c r="AK22" i="43"/>
  <c r="AJ22" i="43"/>
  <c r="AI22" i="43"/>
  <c r="AH22" i="43"/>
  <c r="AG22" i="43"/>
  <c r="AF22" i="43"/>
  <c r="AE22" i="43"/>
  <c r="AD22" i="43"/>
  <c r="AC22" i="43"/>
  <c r="AB22" i="43"/>
  <c r="AA22" i="43"/>
  <c r="Z22" i="43"/>
  <c r="Y22" i="43"/>
  <c r="X22" i="43"/>
  <c r="W22" i="43"/>
  <c r="V22" i="43"/>
  <c r="U22" i="43"/>
  <c r="T22" i="43"/>
  <c r="S22" i="43"/>
  <c r="R22" i="43"/>
  <c r="Q22" i="43"/>
  <c r="P22" i="43"/>
  <c r="O22" i="43"/>
  <c r="N22" i="43"/>
  <c r="M22" i="43"/>
  <c r="L22" i="43"/>
  <c r="K22" i="43"/>
  <c r="J22" i="43"/>
  <c r="I22" i="43"/>
  <c r="H22" i="43"/>
  <c r="G22" i="43"/>
  <c r="F22" i="43"/>
  <c r="E22" i="43"/>
  <c r="D22" i="43"/>
  <c r="C22" i="43"/>
  <c r="AM188" i="36"/>
  <c r="AL188" i="36"/>
  <c r="AK188" i="36"/>
  <c r="AJ188" i="36"/>
  <c r="AI188" i="36"/>
  <c r="AH188" i="36"/>
  <c r="AG188" i="36"/>
  <c r="AF188" i="36"/>
  <c r="AE188" i="36"/>
  <c r="AD188" i="36"/>
  <c r="AC188" i="36"/>
  <c r="AB188" i="36"/>
  <c r="AA188" i="36"/>
  <c r="Z188" i="36"/>
  <c r="Y188" i="36"/>
  <c r="X188" i="36"/>
  <c r="W188" i="36"/>
  <c r="V188" i="36"/>
  <c r="U188" i="36"/>
  <c r="T188" i="36"/>
  <c r="S188" i="36"/>
  <c r="R188" i="36"/>
  <c r="Q188" i="36"/>
  <c r="P188" i="36"/>
  <c r="O188" i="36"/>
  <c r="N188" i="36"/>
  <c r="M188" i="36"/>
  <c r="L188" i="36"/>
  <c r="K188" i="36"/>
  <c r="J188" i="36"/>
  <c r="I188" i="36"/>
  <c r="H188" i="36"/>
  <c r="G188" i="36"/>
  <c r="F188" i="36"/>
  <c r="E188" i="36"/>
  <c r="D188" i="36"/>
  <c r="C188" i="36"/>
  <c r="AM181" i="36"/>
  <c r="AL181" i="36"/>
  <c r="AK181" i="36"/>
  <c r="AJ181" i="36"/>
  <c r="AI181" i="36"/>
  <c r="AH181" i="36"/>
  <c r="AG181" i="36"/>
  <c r="AF181" i="36"/>
  <c r="AE181" i="36"/>
  <c r="AD181" i="36"/>
  <c r="AC181" i="36"/>
  <c r="AB181" i="36"/>
  <c r="AA181" i="36"/>
  <c r="Z181" i="36"/>
  <c r="Y181" i="36"/>
  <c r="X181" i="36"/>
  <c r="W181" i="36"/>
  <c r="V181" i="36"/>
  <c r="U181" i="36"/>
  <c r="T181" i="36"/>
  <c r="S181" i="36"/>
  <c r="R181" i="36"/>
  <c r="Q181" i="36"/>
  <c r="P181" i="36"/>
  <c r="O181" i="36"/>
  <c r="N181" i="36"/>
  <c r="M181" i="36"/>
  <c r="L181" i="36"/>
  <c r="K181" i="36"/>
  <c r="J181" i="36"/>
  <c r="I181" i="36"/>
  <c r="H181" i="36"/>
  <c r="G181" i="36"/>
  <c r="F181" i="36"/>
  <c r="E181" i="36"/>
  <c r="D181" i="36"/>
  <c r="C181" i="36"/>
  <c r="AM161" i="36"/>
  <c r="AL161" i="36"/>
  <c r="AK161" i="36"/>
  <c r="AJ161" i="36"/>
  <c r="AI161" i="36"/>
  <c r="AH161" i="36"/>
  <c r="AG161" i="36"/>
  <c r="AF161" i="36"/>
  <c r="AE161" i="36"/>
  <c r="AD161" i="36"/>
  <c r="AC161" i="36"/>
  <c r="AB161" i="36"/>
  <c r="AA161" i="36"/>
  <c r="Z161" i="36"/>
  <c r="Y161" i="36"/>
  <c r="X161" i="36"/>
  <c r="W161" i="36"/>
  <c r="V161" i="36"/>
  <c r="U161" i="36"/>
  <c r="T161" i="36"/>
  <c r="S161" i="36"/>
  <c r="R161" i="36"/>
  <c r="Q161" i="36"/>
  <c r="P161" i="36"/>
  <c r="O161" i="36"/>
  <c r="N161" i="36"/>
  <c r="M161" i="36"/>
  <c r="L161" i="36"/>
  <c r="K161" i="36"/>
  <c r="J161" i="36"/>
  <c r="I161" i="36"/>
  <c r="H161" i="36"/>
  <c r="G161" i="36"/>
  <c r="F161" i="36"/>
  <c r="E161" i="36"/>
  <c r="D161" i="36"/>
  <c r="C161" i="36"/>
  <c r="AM142" i="36"/>
  <c r="AL142" i="36"/>
  <c r="AK142" i="36"/>
  <c r="AJ142" i="36"/>
  <c r="AI142" i="36"/>
  <c r="AH142" i="36"/>
  <c r="AG142" i="36"/>
  <c r="AF142" i="36"/>
  <c r="AE142" i="36"/>
  <c r="AD142" i="36"/>
  <c r="AC142" i="36"/>
  <c r="AB142" i="36"/>
  <c r="AA142" i="36"/>
  <c r="Z142" i="36"/>
  <c r="Y142" i="36"/>
  <c r="X142" i="36"/>
  <c r="W142" i="36"/>
  <c r="V142" i="36"/>
  <c r="U142" i="36"/>
  <c r="T142" i="36"/>
  <c r="S142" i="36"/>
  <c r="R142" i="36"/>
  <c r="Q142" i="36"/>
  <c r="P142" i="36"/>
  <c r="O142" i="36"/>
  <c r="N142" i="36"/>
  <c r="M142" i="36"/>
  <c r="L142" i="36"/>
  <c r="K142" i="36"/>
  <c r="J142" i="36"/>
  <c r="I142" i="36"/>
  <c r="H142" i="36"/>
  <c r="G142" i="36"/>
  <c r="F142" i="36"/>
  <c r="E142" i="36"/>
  <c r="D142" i="36"/>
  <c r="C142" i="36"/>
  <c r="AM126" i="36"/>
  <c r="AL126" i="36"/>
  <c r="AK126" i="36"/>
  <c r="AJ126" i="36"/>
  <c r="AI126" i="36"/>
  <c r="AH126" i="36"/>
  <c r="AG126" i="36"/>
  <c r="AF126" i="36"/>
  <c r="AE126" i="36"/>
  <c r="AD126" i="36"/>
  <c r="AC126" i="36"/>
  <c r="AB126" i="36"/>
  <c r="AA126" i="36"/>
  <c r="Z126" i="36"/>
  <c r="Y126" i="36"/>
  <c r="X126" i="36"/>
  <c r="W126" i="36"/>
  <c r="V126" i="36"/>
  <c r="U126" i="36"/>
  <c r="T126" i="36"/>
  <c r="S126" i="36"/>
  <c r="R126" i="36"/>
  <c r="Q126" i="36"/>
  <c r="P126" i="36"/>
  <c r="O126" i="36"/>
  <c r="N126" i="36"/>
  <c r="M126" i="36"/>
  <c r="L126" i="36"/>
  <c r="K126" i="36"/>
  <c r="J126" i="36"/>
  <c r="I126" i="36"/>
  <c r="H126" i="36"/>
  <c r="G126" i="36"/>
  <c r="F126" i="36"/>
  <c r="E126" i="36"/>
  <c r="D126" i="36"/>
  <c r="C126" i="36"/>
  <c r="AM109" i="36"/>
  <c r="AL109" i="36"/>
  <c r="AK109" i="36"/>
  <c r="AJ109" i="36"/>
  <c r="AI109" i="36"/>
  <c r="AH109" i="36"/>
  <c r="AG109" i="36"/>
  <c r="AF109" i="36"/>
  <c r="AE109" i="36"/>
  <c r="AD109" i="36"/>
  <c r="AC109" i="36"/>
  <c r="AB109" i="36"/>
  <c r="AA109" i="36"/>
  <c r="Z109" i="36"/>
  <c r="Y109" i="36"/>
  <c r="X109" i="36"/>
  <c r="W109" i="36"/>
  <c r="V109" i="36"/>
  <c r="U109" i="36"/>
  <c r="T109" i="36"/>
  <c r="S109" i="36"/>
  <c r="R109" i="36"/>
  <c r="Q109" i="36"/>
  <c r="P109" i="36"/>
  <c r="O109" i="36"/>
  <c r="N109" i="36"/>
  <c r="M109" i="36"/>
  <c r="L109" i="36"/>
  <c r="K109" i="36"/>
  <c r="J109" i="36"/>
  <c r="I109" i="36"/>
  <c r="H109" i="36"/>
  <c r="G109" i="36"/>
  <c r="F109" i="36"/>
  <c r="E109" i="36"/>
  <c r="D109" i="36"/>
  <c r="C109" i="36"/>
  <c r="AM92" i="36"/>
  <c r="AL92" i="36"/>
  <c r="AK92" i="36"/>
  <c r="AJ92" i="36"/>
  <c r="AI92" i="36"/>
  <c r="AH92" i="36"/>
  <c r="AG92" i="36"/>
  <c r="AF92" i="36"/>
  <c r="AE92" i="36"/>
  <c r="AD92" i="36"/>
  <c r="AC92" i="36"/>
  <c r="AB92" i="36"/>
  <c r="AA92" i="36"/>
  <c r="Z92" i="36"/>
  <c r="Y92" i="36"/>
  <c r="X92" i="36"/>
  <c r="W92" i="36"/>
  <c r="V92" i="36"/>
  <c r="U92" i="36"/>
  <c r="T92" i="36"/>
  <c r="S92" i="36"/>
  <c r="R92" i="36"/>
  <c r="Q92" i="36"/>
  <c r="P92" i="36"/>
  <c r="O92" i="36"/>
  <c r="N92" i="36"/>
  <c r="M92" i="36"/>
  <c r="L92" i="36"/>
  <c r="K92" i="36"/>
  <c r="J92" i="36"/>
  <c r="I92" i="36"/>
  <c r="H92" i="36"/>
  <c r="G92" i="36"/>
  <c r="F92" i="36"/>
  <c r="E92" i="36"/>
  <c r="D92" i="36"/>
  <c r="C92" i="36"/>
  <c r="AM77" i="36"/>
  <c r="AL77" i="36"/>
  <c r="AK77" i="36"/>
  <c r="AJ77" i="36"/>
  <c r="AI77" i="36"/>
  <c r="AH77" i="36"/>
  <c r="AG77" i="36"/>
  <c r="AF77" i="36"/>
  <c r="AE77" i="36"/>
  <c r="AD77" i="36"/>
  <c r="AC77" i="36"/>
  <c r="AB77" i="36"/>
  <c r="AA77" i="36"/>
  <c r="Z77" i="36"/>
  <c r="Y77" i="36"/>
  <c r="X77" i="36"/>
  <c r="W77" i="36"/>
  <c r="V77" i="36"/>
  <c r="U77" i="36"/>
  <c r="T77" i="36"/>
  <c r="S77" i="36"/>
  <c r="R77" i="36"/>
  <c r="Q77" i="36"/>
  <c r="P77" i="36"/>
  <c r="O77" i="36"/>
  <c r="N77" i="36"/>
  <c r="M77" i="36"/>
  <c r="L77" i="36"/>
  <c r="K77" i="36"/>
  <c r="J77" i="36"/>
  <c r="I77" i="36"/>
  <c r="H77" i="36"/>
  <c r="G77" i="36"/>
  <c r="F77" i="36"/>
  <c r="E77" i="36"/>
  <c r="D77" i="36"/>
  <c r="C77" i="36"/>
  <c r="AM58" i="36"/>
  <c r="AL58" i="36"/>
  <c r="AK58" i="36"/>
  <c r="AJ58" i="36"/>
  <c r="AI58" i="36"/>
  <c r="AH58" i="36"/>
  <c r="AG58" i="36"/>
  <c r="AF58" i="36"/>
  <c r="AE58" i="36"/>
  <c r="AD58" i="36"/>
  <c r="AC58" i="36"/>
  <c r="AB58" i="36"/>
  <c r="AA58" i="36"/>
  <c r="Z58" i="36"/>
  <c r="Y58" i="36"/>
  <c r="X58" i="36"/>
  <c r="W58" i="36"/>
  <c r="V58" i="36"/>
  <c r="U58" i="36"/>
  <c r="T58" i="36"/>
  <c r="S58" i="36"/>
  <c r="R58" i="36"/>
  <c r="Q58" i="36"/>
  <c r="P58" i="36"/>
  <c r="O58" i="36"/>
  <c r="N58" i="36"/>
  <c r="M58" i="36"/>
  <c r="L58" i="36"/>
  <c r="K58" i="36"/>
  <c r="J58" i="36"/>
  <c r="I58" i="36"/>
  <c r="H58" i="36"/>
  <c r="G58" i="36"/>
  <c r="F58" i="36"/>
  <c r="E58" i="36"/>
  <c r="D58" i="36"/>
  <c r="C58" i="36"/>
  <c r="AM40" i="36"/>
  <c r="AL40" i="36"/>
  <c r="AK40" i="36"/>
  <c r="AJ40" i="36"/>
  <c r="AI40" i="36"/>
  <c r="AH40" i="36"/>
  <c r="AG40" i="36"/>
  <c r="AF40" i="36"/>
  <c r="AE40" i="36"/>
  <c r="AD40" i="36"/>
  <c r="AC40" i="36"/>
  <c r="AB40" i="36"/>
  <c r="AA40" i="36"/>
  <c r="Z40" i="36"/>
  <c r="Y40" i="36"/>
  <c r="X40" i="36"/>
  <c r="W40" i="36"/>
  <c r="V40" i="36"/>
  <c r="U40" i="36"/>
  <c r="T40" i="36"/>
  <c r="S40" i="36"/>
  <c r="R40" i="36"/>
  <c r="Q40" i="36"/>
  <c r="P40" i="36"/>
  <c r="O40" i="36"/>
  <c r="N40" i="36"/>
  <c r="M40" i="36"/>
  <c r="L40" i="36"/>
  <c r="K40" i="36"/>
  <c r="J40" i="36"/>
  <c r="I40" i="36"/>
  <c r="H40" i="36"/>
  <c r="G40" i="36"/>
  <c r="F40" i="36"/>
  <c r="E40" i="36"/>
  <c r="D40" i="36"/>
  <c r="C40" i="36"/>
  <c r="AM22" i="36"/>
  <c r="AL22" i="36"/>
  <c r="AK22" i="36"/>
  <c r="AJ22" i="36"/>
  <c r="AI22" i="36"/>
  <c r="AH22" i="36"/>
  <c r="AG22" i="36"/>
  <c r="AF22" i="36"/>
  <c r="AE22" i="36"/>
  <c r="AD22" i="36"/>
  <c r="AC22" i="36"/>
  <c r="AB22" i="36"/>
  <c r="AA22" i="36"/>
  <c r="Z22" i="36"/>
  <c r="Y22" i="36"/>
  <c r="X22" i="36"/>
  <c r="W22" i="36"/>
  <c r="V22" i="36"/>
  <c r="U22" i="36"/>
  <c r="T22" i="36"/>
  <c r="S22" i="36"/>
  <c r="R22" i="36"/>
  <c r="Q22" i="36"/>
  <c r="P22" i="36"/>
  <c r="O22" i="36"/>
  <c r="N22" i="36"/>
  <c r="M22" i="36"/>
  <c r="L22" i="36"/>
  <c r="K22" i="36"/>
  <c r="J22" i="36"/>
  <c r="I22" i="36"/>
  <c r="H22" i="36"/>
  <c r="G22" i="36"/>
  <c r="F22" i="36"/>
  <c r="E22" i="36"/>
  <c r="D22" i="36"/>
  <c r="C22" i="36"/>
  <c r="AM188" i="35"/>
  <c r="AL188" i="35"/>
  <c r="AK188" i="35"/>
  <c r="AJ188" i="35"/>
  <c r="AI188" i="35"/>
  <c r="AH188" i="35"/>
  <c r="AG188" i="35"/>
  <c r="AF188" i="35"/>
  <c r="AE188" i="35"/>
  <c r="AD188" i="35"/>
  <c r="AC188" i="35"/>
  <c r="AB188" i="35"/>
  <c r="AA188" i="35"/>
  <c r="Z188" i="35"/>
  <c r="Y188" i="35"/>
  <c r="X188" i="35"/>
  <c r="W188" i="35"/>
  <c r="V188" i="35"/>
  <c r="U188" i="35"/>
  <c r="T188" i="35"/>
  <c r="S188" i="35"/>
  <c r="R188" i="35"/>
  <c r="Q188" i="35"/>
  <c r="P188" i="35"/>
  <c r="O188" i="35"/>
  <c r="N188" i="35"/>
  <c r="M188" i="35"/>
  <c r="L188" i="35"/>
  <c r="K188" i="35"/>
  <c r="J188" i="35"/>
  <c r="I188" i="35"/>
  <c r="H188" i="35"/>
  <c r="G188" i="35"/>
  <c r="F188" i="35"/>
  <c r="E188" i="35"/>
  <c r="D188" i="35"/>
  <c r="C188" i="35"/>
  <c r="AM181" i="35"/>
  <c r="AL181" i="35"/>
  <c r="AK181" i="35"/>
  <c r="AJ181" i="35"/>
  <c r="AI181" i="35"/>
  <c r="AH181" i="35"/>
  <c r="AG181" i="35"/>
  <c r="AF181" i="35"/>
  <c r="AE181" i="35"/>
  <c r="AD181" i="35"/>
  <c r="AC181" i="35"/>
  <c r="AB181" i="35"/>
  <c r="AA181" i="35"/>
  <c r="Z181" i="35"/>
  <c r="Y181" i="35"/>
  <c r="X181" i="35"/>
  <c r="W181" i="35"/>
  <c r="V181" i="35"/>
  <c r="U181" i="35"/>
  <c r="T181" i="35"/>
  <c r="S181" i="35"/>
  <c r="R181" i="35"/>
  <c r="Q181" i="35"/>
  <c r="P181" i="35"/>
  <c r="O181" i="35"/>
  <c r="N181" i="35"/>
  <c r="M181" i="35"/>
  <c r="L181" i="35"/>
  <c r="K181" i="35"/>
  <c r="J181" i="35"/>
  <c r="I181" i="35"/>
  <c r="H181" i="35"/>
  <c r="G181" i="35"/>
  <c r="F181" i="35"/>
  <c r="E181" i="35"/>
  <c r="D181" i="35"/>
  <c r="C181" i="35"/>
  <c r="AM161" i="35"/>
  <c r="AL161" i="35"/>
  <c r="AK161" i="35"/>
  <c r="AJ161" i="35"/>
  <c r="AI161" i="35"/>
  <c r="AH161" i="35"/>
  <c r="AG161" i="35"/>
  <c r="AF161" i="35"/>
  <c r="AE161" i="35"/>
  <c r="AD161" i="35"/>
  <c r="AC161" i="35"/>
  <c r="AB161" i="35"/>
  <c r="AA161" i="35"/>
  <c r="Z161" i="35"/>
  <c r="Y161" i="35"/>
  <c r="X161" i="35"/>
  <c r="W161" i="35"/>
  <c r="V161" i="35"/>
  <c r="U161" i="35"/>
  <c r="T161" i="35"/>
  <c r="S161" i="35"/>
  <c r="R161" i="35"/>
  <c r="Q161" i="35"/>
  <c r="P161" i="35"/>
  <c r="O161" i="35"/>
  <c r="N161" i="35"/>
  <c r="M161" i="35"/>
  <c r="L161" i="35"/>
  <c r="K161" i="35"/>
  <c r="J161" i="35"/>
  <c r="I161" i="35"/>
  <c r="H161" i="35"/>
  <c r="G161" i="35"/>
  <c r="F161" i="35"/>
  <c r="E161" i="35"/>
  <c r="D161" i="35"/>
  <c r="C161" i="35"/>
  <c r="AM142" i="35"/>
  <c r="AL142" i="35"/>
  <c r="AK142" i="35"/>
  <c r="AJ142" i="35"/>
  <c r="AI142" i="35"/>
  <c r="AH142" i="35"/>
  <c r="AG142" i="35"/>
  <c r="AF142" i="35"/>
  <c r="AE142" i="35"/>
  <c r="AD142" i="35"/>
  <c r="AC142" i="35"/>
  <c r="AB142" i="35"/>
  <c r="AA142" i="35"/>
  <c r="Z142" i="35"/>
  <c r="Y142" i="35"/>
  <c r="X142" i="35"/>
  <c r="W142" i="35"/>
  <c r="V142" i="35"/>
  <c r="U142" i="35"/>
  <c r="T142" i="35"/>
  <c r="S142" i="35"/>
  <c r="R142" i="35"/>
  <c r="Q142" i="35"/>
  <c r="P142" i="35"/>
  <c r="O142" i="35"/>
  <c r="N142" i="35"/>
  <c r="M142" i="35"/>
  <c r="L142" i="35"/>
  <c r="K142" i="35"/>
  <c r="J142" i="35"/>
  <c r="I142" i="35"/>
  <c r="H142" i="35"/>
  <c r="G142" i="35"/>
  <c r="F142" i="35"/>
  <c r="E142" i="35"/>
  <c r="D142" i="35"/>
  <c r="C142" i="35"/>
  <c r="AM126" i="35"/>
  <c r="AL126" i="35"/>
  <c r="AK126" i="35"/>
  <c r="AJ126" i="35"/>
  <c r="AI126" i="35"/>
  <c r="AH126" i="35"/>
  <c r="AG126" i="35"/>
  <c r="AF126" i="35"/>
  <c r="AE126" i="35"/>
  <c r="AD126" i="35"/>
  <c r="AC126" i="35"/>
  <c r="AB126" i="35"/>
  <c r="AA126" i="35"/>
  <c r="Z126" i="35"/>
  <c r="Y126" i="35"/>
  <c r="X126" i="35"/>
  <c r="W126" i="35"/>
  <c r="V126" i="35"/>
  <c r="U126" i="35"/>
  <c r="T126" i="35"/>
  <c r="S126" i="35"/>
  <c r="R126" i="35"/>
  <c r="Q126" i="35"/>
  <c r="P126" i="35"/>
  <c r="O126" i="35"/>
  <c r="N126" i="35"/>
  <c r="M126" i="35"/>
  <c r="L126" i="35"/>
  <c r="K126" i="35"/>
  <c r="J126" i="35"/>
  <c r="I126" i="35"/>
  <c r="H126" i="35"/>
  <c r="G126" i="35"/>
  <c r="F126" i="35"/>
  <c r="E126" i="35"/>
  <c r="D126" i="35"/>
  <c r="C126" i="35"/>
  <c r="AM109" i="35"/>
  <c r="AL109" i="35"/>
  <c r="AK109" i="35"/>
  <c r="AJ109" i="35"/>
  <c r="AI109" i="35"/>
  <c r="AH109" i="35"/>
  <c r="AG109" i="35"/>
  <c r="AF109" i="35"/>
  <c r="AE109" i="35"/>
  <c r="AD109" i="35"/>
  <c r="AC109" i="35"/>
  <c r="AB109" i="35"/>
  <c r="AA109" i="35"/>
  <c r="Z109" i="35"/>
  <c r="Y109" i="35"/>
  <c r="X109" i="35"/>
  <c r="W109" i="35"/>
  <c r="V109" i="35"/>
  <c r="U109" i="35"/>
  <c r="T109" i="35"/>
  <c r="S109" i="35"/>
  <c r="R109" i="35"/>
  <c r="Q109" i="35"/>
  <c r="P109" i="35"/>
  <c r="O109" i="35"/>
  <c r="N109" i="35"/>
  <c r="M109" i="35"/>
  <c r="L109" i="35"/>
  <c r="K109" i="35"/>
  <c r="J109" i="35"/>
  <c r="I109" i="35"/>
  <c r="H109" i="35"/>
  <c r="G109" i="35"/>
  <c r="F109" i="35"/>
  <c r="E109" i="35"/>
  <c r="D109" i="35"/>
  <c r="C109" i="35"/>
  <c r="AM92" i="35"/>
  <c r="AL92" i="35"/>
  <c r="AK92" i="35"/>
  <c r="AJ92" i="35"/>
  <c r="AI92" i="35"/>
  <c r="AH92" i="35"/>
  <c r="AG92" i="35"/>
  <c r="AF92" i="35"/>
  <c r="AE92" i="35"/>
  <c r="AD92" i="35"/>
  <c r="AC92" i="35"/>
  <c r="AB92" i="35"/>
  <c r="AA92" i="35"/>
  <c r="Z92" i="35"/>
  <c r="Y92" i="35"/>
  <c r="X92" i="35"/>
  <c r="W92" i="35"/>
  <c r="V92" i="35"/>
  <c r="U92" i="35"/>
  <c r="T92" i="35"/>
  <c r="S92" i="35"/>
  <c r="R92" i="35"/>
  <c r="Q92" i="35"/>
  <c r="P92" i="35"/>
  <c r="O92" i="35"/>
  <c r="N92" i="35"/>
  <c r="M92" i="35"/>
  <c r="L92" i="35"/>
  <c r="K92" i="35"/>
  <c r="J92" i="35"/>
  <c r="I92" i="35"/>
  <c r="H92" i="35"/>
  <c r="G92" i="35"/>
  <c r="F92" i="35"/>
  <c r="E92" i="35"/>
  <c r="D92" i="35"/>
  <c r="C92" i="35"/>
  <c r="AM77" i="35"/>
  <c r="AL77" i="35"/>
  <c r="AK77" i="35"/>
  <c r="AJ77" i="35"/>
  <c r="AI77" i="35"/>
  <c r="AH77" i="35"/>
  <c r="AG77" i="35"/>
  <c r="AF77" i="35"/>
  <c r="AE77" i="35"/>
  <c r="AD77" i="35"/>
  <c r="AC77" i="35"/>
  <c r="AB77" i="35"/>
  <c r="AA77" i="35"/>
  <c r="Z77" i="35"/>
  <c r="Y77" i="35"/>
  <c r="X77" i="35"/>
  <c r="W77" i="35"/>
  <c r="V77" i="35"/>
  <c r="U77" i="35"/>
  <c r="T77" i="35"/>
  <c r="S77" i="35"/>
  <c r="R77" i="35"/>
  <c r="Q77" i="35"/>
  <c r="P77" i="35"/>
  <c r="O77" i="35"/>
  <c r="N77" i="35"/>
  <c r="M77" i="35"/>
  <c r="L77" i="35"/>
  <c r="K77" i="35"/>
  <c r="J77" i="35"/>
  <c r="I77" i="35"/>
  <c r="H77" i="35"/>
  <c r="G77" i="35"/>
  <c r="F77" i="35"/>
  <c r="E77" i="35"/>
  <c r="D77" i="35"/>
  <c r="C77" i="35"/>
  <c r="AM58" i="35"/>
  <c r="AL58" i="35"/>
  <c r="AK58" i="35"/>
  <c r="AJ58" i="35"/>
  <c r="AI58" i="35"/>
  <c r="AH58" i="35"/>
  <c r="AG58" i="35"/>
  <c r="AF58" i="35"/>
  <c r="AE58" i="35"/>
  <c r="AD58" i="35"/>
  <c r="AC58" i="35"/>
  <c r="AB58" i="35"/>
  <c r="AA58" i="35"/>
  <c r="Z58" i="35"/>
  <c r="Y58" i="35"/>
  <c r="X58" i="35"/>
  <c r="W58" i="35"/>
  <c r="V58" i="35"/>
  <c r="U58" i="35"/>
  <c r="T58" i="35"/>
  <c r="S58" i="35"/>
  <c r="R58" i="35"/>
  <c r="Q58" i="35"/>
  <c r="P58" i="35"/>
  <c r="O58" i="35"/>
  <c r="N58" i="35"/>
  <c r="M58" i="35"/>
  <c r="L58" i="35"/>
  <c r="K58" i="35"/>
  <c r="J58" i="35"/>
  <c r="I58" i="35"/>
  <c r="H58" i="35"/>
  <c r="G58" i="35"/>
  <c r="F58" i="35"/>
  <c r="E58" i="35"/>
  <c r="D58" i="35"/>
  <c r="C58" i="35"/>
  <c r="AM40" i="35"/>
  <c r="AL40" i="35"/>
  <c r="AK40" i="35"/>
  <c r="AJ40" i="35"/>
  <c r="AI40" i="35"/>
  <c r="AH40" i="35"/>
  <c r="AG40" i="35"/>
  <c r="AF40" i="35"/>
  <c r="AE40" i="35"/>
  <c r="AD40" i="35"/>
  <c r="AC40" i="35"/>
  <c r="AB40" i="35"/>
  <c r="AA40" i="35"/>
  <c r="Z40" i="35"/>
  <c r="Y40" i="35"/>
  <c r="X40" i="35"/>
  <c r="W40" i="35"/>
  <c r="V40" i="35"/>
  <c r="U40" i="35"/>
  <c r="T40" i="35"/>
  <c r="S40" i="35"/>
  <c r="R40" i="35"/>
  <c r="Q40" i="35"/>
  <c r="P40" i="35"/>
  <c r="O40" i="35"/>
  <c r="N40" i="35"/>
  <c r="M40" i="35"/>
  <c r="L40" i="35"/>
  <c r="K40" i="35"/>
  <c r="J40" i="35"/>
  <c r="I40" i="35"/>
  <c r="H40" i="35"/>
  <c r="G40" i="35"/>
  <c r="F40" i="35"/>
  <c r="E40" i="35"/>
  <c r="D40" i="35"/>
  <c r="C40" i="35"/>
  <c r="AM22" i="35"/>
  <c r="AL22" i="35"/>
  <c r="AK22" i="35"/>
  <c r="AJ22" i="35"/>
  <c r="AI22" i="35"/>
  <c r="AH22" i="35"/>
  <c r="AG22" i="35"/>
  <c r="AF22" i="35"/>
  <c r="AE22" i="35"/>
  <c r="AD22" i="35"/>
  <c r="AC22" i="35"/>
  <c r="AB22" i="35"/>
  <c r="AA22" i="35"/>
  <c r="Z22" i="35"/>
  <c r="Y22" i="35"/>
  <c r="X22" i="35"/>
  <c r="W22" i="35"/>
  <c r="V22" i="35"/>
  <c r="U22" i="35"/>
  <c r="T22" i="35"/>
  <c r="S22" i="35"/>
  <c r="R22" i="35"/>
  <c r="Q22" i="35"/>
  <c r="P22" i="35"/>
  <c r="O22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AM188" i="34"/>
  <c r="AK188" i="34"/>
  <c r="AJ188" i="34"/>
  <c r="AI188" i="34"/>
  <c r="AH188" i="34"/>
  <c r="AG188" i="34"/>
  <c r="AE188" i="34"/>
  <c r="AC188" i="34"/>
  <c r="AB188" i="34"/>
  <c r="AA188" i="34"/>
  <c r="Z188" i="34"/>
  <c r="Y188" i="34"/>
  <c r="W188" i="34"/>
  <c r="U188" i="34"/>
  <c r="T188" i="34"/>
  <c r="S188" i="34"/>
  <c r="R188" i="34"/>
  <c r="Q188" i="34"/>
  <c r="O188" i="34"/>
  <c r="M188" i="34"/>
  <c r="L188" i="34"/>
  <c r="K188" i="34"/>
  <c r="J188" i="34"/>
  <c r="I188" i="34"/>
  <c r="G188" i="34"/>
  <c r="E188" i="34"/>
  <c r="D188" i="34"/>
  <c r="C188" i="34"/>
  <c r="AM181" i="34"/>
  <c r="AK181" i="34"/>
  <c r="AJ181" i="34"/>
  <c r="AI181" i="34"/>
  <c r="AH181" i="34"/>
  <c r="AG181" i="34"/>
  <c r="AF181" i="34"/>
  <c r="AE181" i="34"/>
  <c r="AC181" i="34"/>
  <c r="AB181" i="34"/>
  <c r="AA181" i="34"/>
  <c r="Z181" i="34"/>
  <c r="Y181" i="34"/>
  <c r="X181" i="34"/>
  <c r="W181" i="34"/>
  <c r="U181" i="34"/>
  <c r="T181" i="34"/>
  <c r="S181" i="34"/>
  <c r="R181" i="34"/>
  <c r="Q181" i="34"/>
  <c r="P181" i="34"/>
  <c r="O181" i="34"/>
  <c r="M181" i="34"/>
  <c r="L181" i="34"/>
  <c r="K181" i="34"/>
  <c r="J181" i="34"/>
  <c r="I181" i="34"/>
  <c r="H181" i="34"/>
  <c r="G181" i="34"/>
  <c r="E181" i="34"/>
  <c r="D181" i="34"/>
  <c r="C181" i="34"/>
  <c r="AM161" i="34"/>
  <c r="AK161" i="34"/>
  <c r="AJ161" i="34"/>
  <c r="AI161" i="34"/>
  <c r="AH161" i="34"/>
  <c r="AG161" i="34"/>
  <c r="AE161" i="34"/>
  <c r="AC161" i="34"/>
  <c r="AB161" i="34"/>
  <c r="AA161" i="34"/>
  <c r="Z161" i="34"/>
  <c r="Y161" i="34"/>
  <c r="W161" i="34"/>
  <c r="U161" i="34"/>
  <c r="T161" i="34"/>
  <c r="S161" i="34"/>
  <c r="R161" i="34"/>
  <c r="Q161" i="34"/>
  <c r="O161" i="34"/>
  <c r="M161" i="34"/>
  <c r="L161" i="34"/>
  <c r="K161" i="34"/>
  <c r="J161" i="34"/>
  <c r="I161" i="34"/>
  <c r="G161" i="34"/>
  <c r="E161" i="34"/>
  <c r="D161" i="34"/>
  <c r="C161" i="34"/>
  <c r="AM142" i="34"/>
  <c r="AK142" i="34"/>
  <c r="AJ142" i="34"/>
  <c r="AI142" i="34"/>
  <c r="AH142" i="34"/>
  <c r="AG142" i="34"/>
  <c r="AE142" i="34"/>
  <c r="AC142" i="34"/>
  <c r="AB142" i="34"/>
  <c r="AA142" i="34"/>
  <c r="Z142" i="34"/>
  <c r="Y142" i="34"/>
  <c r="W142" i="34"/>
  <c r="U142" i="34"/>
  <c r="T142" i="34"/>
  <c r="S142" i="34"/>
  <c r="R142" i="34"/>
  <c r="Q142" i="34"/>
  <c r="O142" i="34"/>
  <c r="M142" i="34"/>
  <c r="L142" i="34"/>
  <c r="K142" i="34"/>
  <c r="J142" i="34"/>
  <c r="I142" i="34"/>
  <c r="G142" i="34"/>
  <c r="E142" i="34"/>
  <c r="D142" i="34"/>
  <c r="C142" i="34"/>
  <c r="AM126" i="34"/>
  <c r="AK126" i="34"/>
  <c r="AJ126" i="34"/>
  <c r="AI126" i="34"/>
  <c r="AH126" i="34"/>
  <c r="AG126" i="34"/>
  <c r="AE126" i="34"/>
  <c r="AC126" i="34"/>
  <c r="AB126" i="34"/>
  <c r="AA126" i="34"/>
  <c r="Z126" i="34"/>
  <c r="Y126" i="34"/>
  <c r="W126" i="34"/>
  <c r="U126" i="34"/>
  <c r="T126" i="34"/>
  <c r="S126" i="34"/>
  <c r="R126" i="34"/>
  <c r="Q126" i="34"/>
  <c r="O126" i="34"/>
  <c r="M126" i="34"/>
  <c r="L126" i="34"/>
  <c r="K126" i="34"/>
  <c r="J126" i="34"/>
  <c r="I126" i="34"/>
  <c r="G126" i="34"/>
  <c r="E126" i="34"/>
  <c r="D126" i="34"/>
  <c r="C126" i="34"/>
  <c r="AM109" i="34"/>
  <c r="AK109" i="34"/>
  <c r="AJ109" i="34"/>
  <c r="AI109" i="34"/>
  <c r="AH109" i="34"/>
  <c r="AG109" i="34"/>
  <c r="AE109" i="34"/>
  <c r="AC109" i="34"/>
  <c r="AB109" i="34"/>
  <c r="AA109" i="34"/>
  <c r="Z109" i="34"/>
  <c r="Y109" i="34"/>
  <c r="W109" i="34"/>
  <c r="U109" i="34"/>
  <c r="T109" i="34"/>
  <c r="S109" i="34"/>
  <c r="R109" i="34"/>
  <c r="Q109" i="34"/>
  <c r="O109" i="34"/>
  <c r="M109" i="34"/>
  <c r="L109" i="34"/>
  <c r="K109" i="34"/>
  <c r="J109" i="34"/>
  <c r="I109" i="34"/>
  <c r="G109" i="34"/>
  <c r="E109" i="34"/>
  <c r="D109" i="34"/>
  <c r="C109" i="34"/>
  <c r="AM92" i="34"/>
  <c r="AK92" i="34"/>
  <c r="AJ92" i="34"/>
  <c r="AI92" i="34"/>
  <c r="AH92" i="34"/>
  <c r="AG92" i="34"/>
  <c r="AE92" i="34"/>
  <c r="AC92" i="34"/>
  <c r="AB92" i="34"/>
  <c r="AA92" i="34"/>
  <c r="Z92" i="34"/>
  <c r="Y92" i="34"/>
  <c r="W92" i="34"/>
  <c r="U92" i="34"/>
  <c r="T92" i="34"/>
  <c r="S92" i="34"/>
  <c r="R92" i="34"/>
  <c r="Q92" i="34"/>
  <c r="O92" i="34"/>
  <c r="M92" i="34"/>
  <c r="L92" i="34"/>
  <c r="K92" i="34"/>
  <c r="J92" i="34"/>
  <c r="I92" i="34"/>
  <c r="G92" i="34"/>
  <c r="E92" i="34"/>
  <c r="D92" i="34"/>
  <c r="C92" i="34"/>
  <c r="AM77" i="34"/>
  <c r="AL77" i="34"/>
  <c r="AK77" i="34"/>
  <c r="AJ77" i="34"/>
  <c r="AI77" i="34"/>
  <c r="AH77" i="34"/>
  <c r="AG77" i="34"/>
  <c r="AF77" i="34"/>
  <c r="AE77" i="34"/>
  <c r="AD77" i="34"/>
  <c r="AC77" i="34"/>
  <c r="AB77" i="34"/>
  <c r="AA77" i="34"/>
  <c r="Z77" i="34"/>
  <c r="Y77" i="34"/>
  <c r="X77" i="34"/>
  <c r="W77" i="34"/>
  <c r="V77" i="34"/>
  <c r="U77" i="34"/>
  <c r="T77" i="34"/>
  <c r="S77" i="34"/>
  <c r="R77" i="34"/>
  <c r="Q77" i="34"/>
  <c r="P77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C77" i="34"/>
  <c r="AM58" i="34"/>
  <c r="AK58" i="34"/>
  <c r="AJ58" i="34"/>
  <c r="AI58" i="34"/>
  <c r="AH58" i="34"/>
  <c r="AG58" i="34"/>
  <c r="AE58" i="34"/>
  <c r="AC58" i="34"/>
  <c r="AB58" i="34"/>
  <c r="AA58" i="34"/>
  <c r="Z58" i="34"/>
  <c r="Y58" i="34"/>
  <c r="W58" i="34"/>
  <c r="U58" i="34"/>
  <c r="T58" i="34"/>
  <c r="S58" i="34"/>
  <c r="R58" i="34"/>
  <c r="Q58" i="34"/>
  <c r="O58" i="34"/>
  <c r="M58" i="34"/>
  <c r="L58" i="34"/>
  <c r="K58" i="34"/>
  <c r="J58" i="34"/>
  <c r="I58" i="34"/>
  <c r="G58" i="34"/>
  <c r="E58" i="34"/>
  <c r="D58" i="34"/>
  <c r="C58" i="34"/>
  <c r="AM40" i="34"/>
  <c r="AK40" i="34"/>
  <c r="AJ40" i="34"/>
  <c r="AI40" i="34"/>
  <c r="AH40" i="34"/>
  <c r="AG40" i="34"/>
  <c r="AF40" i="34"/>
  <c r="AE40" i="34"/>
  <c r="AC40" i="34"/>
  <c r="AB40" i="34"/>
  <c r="AA40" i="34"/>
  <c r="Z40" i="34"/>
  <c r="Y40" i="34"/>
  <c r="X40" i="34"/>
  <c r="W40" i="34"/>
  <c r="U40" i="34"/>
  <c r="T40" i="34"/>
  <c r="S40" i="34"/>
  <c r="R40" i="34"/>
  <c r="Q40" i="34"/>
  <c r="P40" i="34"/>
  <c r="O40" i="34"/>
  <c r="M40" i="34"/>
  <c r="L40" i="34"/>
  <c r="K40" i="34"/>
  <c r="J40" i="34"/>
  <c r="I40" i="34"/>
  <c r="H40" i="34"/>
  <c r="G40" i="34"/>
  <c r="E40" i="34"/>
  <c r="D40" i="34"/>
  <c r="C40" i="34"/>
  <c r="AM22" i="34"/>
  <c r="AK22" i="34"/>
  <c r="AJ22" i="34"/>
  <c r="AI22" i="34"/>
  <c r="AH22" i="34"/>
  <c r="AG22" i="34"/>
  <c r="AE22" i="34"/>
  <c r="AC22" i="34"/>
  <c r="AB22" i="34"/>
  <c r="AA22" i="34"/>
  <c r="Z22" i="34"/>
  <c r="Y22" i="34"/>
  <c r="W22" i="34"/>
  <c r="U22" i="34"/>
  <c r="T22" i="34"/>
  <c r="S22" i="34"/>
  <c r="R22" i="34"/>
  <c r="Q22" i="34"/>
  <c r="O22" i="34"/>
  <c r="M22" i="34"/>
  <c r="L22" i="34"/>
  <c r="K22" i="34"/>
  <c r="J22" i="34"/>
  <c r="I22" i="34"/>
  <c r="G22" i="34"/>
  <c r="E22" i="34"/>
  <c r="D22" i="34"/>
  <c r="C22" i="34"/>
  <c r="AM92" i="33"/>
  <c r="AL92" i="33"/>
  <c r="AK92" i="33"/>
  <c r="AJ92" i="33"/>
  <c r="AI92" i="33"/>
  <c r="AH92" i="33"/>
  <c r="AG92" i="33"/>
  <c r="AF92" i="33"/>
  <c r="AE92" i="33"/>
  <c r="AD92" i="33"/>
  <c r="AC92" i="33"/>
  <c r="AB92" i="33"/>
  <c r="AA92" i="33"/>
  <c r="Z92" i="33"/>
  <c r="Y92" i="33"/>
  <c r="X92" i="33"/>
  <c r="W92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C92" i="33"/>
  <c r="AM77" i="33"/>
  <c r="AL77" i="33"/>
  <c r="AK77" i="33"/>
  <c r="AJ77" i="33"/>
  <c r="AI77" i="33"/>
  <c r="AH77" i="33"/>
  <c r="AG77" i="33"/>
  <c r="AF77" i="33"/>
  <c r="AE77" i="33"/>
  <c r="AD77" i="33"/>
  <c r="AC77" i="33"/>
  <c r="AB77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M58" i="33"/>
  <c r="AL58" i="33"/>
  <c r="AK58" i="33"/>
  <c r="AJ58" i="33"/>
  <c r="AI58" i="33"/>
  <c r="AH58" i="33"/>
  <c r="AG58" i="33"/>
  <c r="AF58" i="33"/>
  <c r="AE58" i="33"/>
  <c r="AD58" i="33"/>
  <c r="AC58" i="33"/>
  <c r="AB58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M40" i="33"/>
  <c r="AL40" i="33"/>
  <c r="AK40" i="33"/>
  <c r="AJ40" i="33"/>
  <c r="AI40" i="33"/>
  <c r="AH40" i="33"/>
  <c r="AG40" i="33"/>
  <c r="AF40" i="33"/>
  <c r="AE40" i="33"/>
  <c r="AD40" i="33"/>
  <c r="AC40" i="33"/>
  <c r="AB40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M22" i="33"/>
  <c r="AL22" i="33"/>
  <c r="AK22" i="33"/>
  <c r="AJ22" i="33"/>
  <c r="AI22" i="33"/>
  <c r="AH22" i="33"/>
  <c r="AG22" i="33"/>
  <c r="AF22" i="33"/>
  <c r="AE22" i="33"/>
  <c r="AD22" i="33"/>
  <c r="AC22" i="33"/>
  <c r="AB22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M77" i="32"/>
  <c r="AL77" i="32"/>
  <c r="AK77" i="32"/>
  <c r="AI77" i="32"/>
  <c r="AH77" i="32"/>
  <c r="AG77" i="32"/>
  <c r="AF77" i="32"/>
  <c r="AE77" i="32"/>
  <c r="AD77" i="32"/>
  <c r="AC77" i="32"/>
  <c r="AA77" i="32"/>
  <c r="Z77" i="32"/>
  <c r="Y77" i="32"/>
  <c r="X77" i="32"/>
  <c r="W77" i="32"/>
  <c r="V77" i="32"/>
  <c r="U77" i="32"/>
  <c r="S77" i="32"/>
  <c r="R77" i="32"/>
  <c r="Q77" i="32"/>
  <c r="P77" i="32"/>
  <c r="O77" i="32"/>
  <c r="N77" i="32"/>
  <c r="M77" i="32"/>
  <c r="K77" i="32"/>
  <c r="J77" i="32"/>
  <c r="I77" i="32"/>
  <c r="H77" i="32"/>
  <c r="G77" i="32"/>
  <c r="F77" i="32"/>
  <c r="E77" i="32"/>
  <c r="C77" i="32"/>
  <c r="AM65" i="32"/>
  <c r="AL65" i="32"/>
  <c r="AK65" i="32"/>
  <c r="AJ65" i="32"/>
  <c r="AI65" i="32"/>
  <c r="AH65" i="32"/>
  <c r="AG65" i="32"/>
  <c r="AF65" i="32"/>
  <c r="AE65" i="32"/>
  <c r="AD65" i="32"/>
  <c r="AC65" i="32"/>
  <c r="AB65" i="32"/>
  <c r="AA65" i="32"/>
  <c r="Z65" i="32"/>
  <c r="Y65" i="32"/>
  <c r="X65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K65" i="32"/>
  <c r="J65" i="32"/>
  <c r="I65" i="32"/>
  <c r="H65" i="32"/>
  <c r="G65" i="32"/>
  <c r="F65" i="32"/>
  <c r="E65" i="32"/>
  <c r="D65" i="32"/>
  <c r="C65" i="32"/>
  <c r="AM49" i="32"/>
  <c r="AL49" i="32"/>
  <c r="AK49" i="32"/>
  <c r="AI49" i="32"/>
  <c r="AH49" i="32"/>
  <c r="AG49" i="32"/>
  <c r="AF49" i="32"/>
  <c r="AE49" i="32"/>
  <c r="AD49" i="32"/>
  <c r="AC49" i="32"/>
  <c r="AA49" i="32"/>
  <c r="Z49" i="32"/>
  <c r="Y49" i="32"/>
  <c r="X49" i="32"/>
  <c r="W49" i="32"/>
  <c r="V49" i="32"/>
  <c r="U49" i="32"/>
  <c r="S49" i="32"/>
  <c r="R49" i="32"/>
  <c r="Q49" i="32"/>
  <c r="P49" i="32"/>
  <c r="O49" i="32"/>
  <c r="N49" i="32"/>
  <c r="M49" i="32"/>
  <c r="K49" i="32"/>
  <c r="J49" i="32"/>
  <c r="I49" i="32"/>
  <c r="H49" i="32"/>
  <c r="G49" i="32"/>
  <c r="F49" i="32"/>
  <c r="E49" i="32"/>
  <c r="C49" i="32"/>
  <c r="AM34" i="32"/>
  <c r="AL34" i="32"/>
  <c r="AK34" i="32"/>
  <c r="AI34" i="32"/>
  <c r="AH34" i="32"/>
  <c r="AG34" i="32"/>
  <c r="AF34" i="32"/>
  <c r="AE34" i="32"/>
  <c r="AD34" i="32"/>
  <c r="AC34" i="32"/>
  <c r="AA34" i="32"/>
  <c r="Z34" i="32"/>
  <c r="Y34" i="32"/>
  <c r="X34" i="32"/>
  <c r="W34" i="32"/>
  <c r="V34" i="32"/>
  <c r="U34" i="32"/>
  <c r="S34" i="32"/>
  <c r="R34" i="32"/>
  <c r="Q34" i="32"/>
  <c r="P34" i="32"/>
  <c r="O34" i="32"/>
  <c r="N34" i="32"/>
  <c r="M34" i="32"/>
  <c r="K34" i="32"/>
  <c r="J34" i="32"/>
  <c r="I34" i="32"/>
  <c r="H34" i="32"/>
  <c r="G34" i="32"/>
  <c r="F34" i="32"/>
  <c r="E34" i="32"/>
  <c r="C34" i="32"/>
  <c r="AM19" i="32"/>
  <c r="AL19" i="32"/>
  <c r="AK19" i="32"/>
  <c r="AI19" i="32"/>
  <c r="AH19" i="32"/>
  <c r="AG19" i="32"/>
  <c r="AF19" i="32"/>
  <c r="AE19" i="32"/>
  <c r="AD19" i="32"/>
  <c r="AC19" i="32"/>
  <c r="AA19" i="32"/>
  <c r="Z19" i="32"/>
  <c r="Y19" i="32"/>
  <c r="X19" i="32"/>
  <c r="W19" i="32"/>
  <c r="V19" i="32"/>
  <c r="U19" i="32"/>
  <c r="S19" i="32"/>
  <c r="R19" i="32"/>
  <c r="Q19" i="32"/>
  <c r="P19" i="32"/>
  <c r="O19" i="32"/>
  <c r="N19" i="32"/>
  <c r="M19" i="32"/>
  <c r="K19" i="32"/>
  <c r="J19" i="32"/>
  <c r="I19" i="32"/>
  <c r="H19" i="32"/>
  <c r="G19" i="32"/>
  <c r="F19" i="32"/>
  <c r="E19" i="32"/>
  <c r="C19" i="32"/>
  <c r="AM188" i="31"/>
  <c r="AL188" i="31"/>
  <c r="AK188" i="31"/>
  <c r="AI188" i="31"/>
  <c r="AH188" i="31"/>
  <c r="AG188" i="31"/>
  <c r="AE188" i="31"/>
  <c r="AD188" i="31"/>
  <c r="AC188" i="31"/>
  <c r="AA188" i="31"/>
  <c r="Z188" i="31"/>
  <c r="Y188" i="31"/>
  <c r="W188" i="31"/>
  <c r="V188" i="31"/>
  <c r="U188" i="31"/>
  <c r="S188" i="31"/>
  <c r="R188" i="31"/>
  <c r="Q188" i="31"/>
  <c r="O188" i="31"/>
  <c r="N188" i="31"/>
  <c r="M188" i="31"/>
  <c r="K188" i="31"/>
  <c r="J188" i="31"/>
  <c r="I188" i="31"/>
  <c r="G188" i="31"/>
  <c r="F188" i="31"/>
  <c r="E188" i="31"/>
  <c r="C188" i="31"/>
  <c r="AM181" i="31"/>
  <c r="AL181" i="31"/>
  <c r="AK181" i="31"/>
  <c r="AJ181" i="31"/>
  <c r="AI181" i="31"/>
  <c r="AH181" i="31"/>
  <c r="AG181" i="31"/>
  <c r="AF181" i="31"/>
  <c r="AE181" i="31"/>
  <c r="AD181" i="31"/>
  <c r="AC181" i="31"/>
  <c r="AB181" i="31"/>
  <c r="AA181" i="31"/>
  <c r="Z181" i="31"/>
  <c r="Y181" i="31"/>
  <c r="X181" i="31"/>
  <c r="W181" i="31"/>
  <c r="V181" i="31"/>
  <c r="U181" i="31"/>
  <c r="T181" i="31"/>
  <c r="S181" i="31"/>
  <c r="R181" i="31"/>
  <c r="Q181" i="31"/>
  <c r="P181" i="31"/>
  <c r="O181" i="31"/>
  <c r="N181" i="31"/>
  <c r="M181" i="31"/>
  <c r="L181" i="31"/>
  <c r="K181" i="31"/>
  <c r="J181" i="31"/>
  <c r="I181" i="31"/>
  <c r="H181" i="31"/>
  <c r="G181" i="31"/>
  <c r="F181" i="31"/>
  <c r="E181" i="31"/>
  <c r="D181" i="31"/>
  <c r="C181" i="31"/>
  <c r="AM161" i="31"/>
  <c r="AL161" i="31"/>
  <c r="AK161" i="31"/>
  <c r="AI161" i="31"/>
  <c r="AH161" i="31"/>
  <c r="AG161" i="31"/>
  <c r="AE161" i="31"/>
  <c r="AD161" i="31"/>
  <c r="AC161" i="31"/>
  <c r="AA161" i="31"/>
  <c r="Z161" i="31"/>
  <c r="Y161" i="31"/>
  <c r="W161" i="31"/>
  <c r="V161" i="31"/>
  <c r="U161" i="31"/>
  <c r="S161" i="31"/>
  <c r="R161" i="31"/>
  <c r="Q161" i="31"/>
  <c r="O161" i="31"/>
  <c r="N161" i="31"/>
  <c r="M161" i="31"/>
  <c r="K161" i="31"/>
  <c r="J161" i="31"/>
  <c r="I161" i="31"/>
  <c r="G161" i="31"/>
  <c r="F161" i="31"/>
  <c r="E161" i="31"/>
  <c r="C161" i="31"/>
  <c r="AM142" i="31"/>
  <c r="AL142" i="31"/>
  <c r="AK142" i="31"/>
  <c r="AI142" i="31"/>
  <c r="AH142" i="31"/>
  <c r="AG142" i="31"/>
  <c r="AE142" i="31"/>
  <c r="AD142" i="31"/>
  <c r="AC142" i="31"/>
  <c r="AA142" i="31"/>
  <c r="Z142" i="31"/>
  <c r="Y142" i="31"/>
  <c r="W142" i="31"/>
  <c r="V142" i="31"/>
  <c r="U142" i="31"/>
  <c r="S142" i="31"/>
  <c r="R142" i="31"/>
  <c r="Q142" i="31"/>
  <c r="O142" i="31"/>
  <c r="N142" i="31"/>
  <c r="M142" i="31"/>
  <c r="K142" i="31"/>
  <c r="J142" i="31"/>
  <c r="I142" i="31"/>
  <c r="G142" i="31"/>
  <c r="F142" i="31"/>
  <c r="E142" i="31"/>
  <c r="C142" i="31"/>
  <c r="AM126" i="31"/>
  <c r="AL126" i="31"/>
  <c r="AK126" i="31"/>
  <c r="AI126" i="31"/>
  <c r="AH126" i="31"/>
  <c r="AG126" i="31"/>
  <c r="AE126" i="31"/>
  <c r="AD126" i="31"/>
  <c r="AC126" i="31"/>
  <c r="AA126" i="31"/>
  <c r="Z126" i="31"/>
  <c r="Y126" i="31"/>
  <c r="W126" i="31"/>
  <c r="V126" i="31"/>
  <c r="U126" i="31"/>
  <c r="S126" i="31"/>
  <c r="R126" i="31"/>
  <c r="Q126" i="31"/>
  <c r="O126" i="31"/>
  <c r="N126" i="31"/>
  <c r="M126" i="31"/>
  <c r="K126" i="31"/>
  <c r="J126" i="31"/>
  <c r="I126" i="31"/>
  <c r="G126" i="31"/>
  <c r="F126" i="31"/>
  <c r="E126" i="31"/>
  <c r="C126" i="31"/>
  <c r="AM109" i="31"/>
  <c r="AL109" i="31"/>
  <c r="AK109" i="31"/>
  <c r="AJ109" i="31"/>
  <c r="AI109" i="31"/>
  <c r="AH109" i="31"/>
  <c r="AG109" i="31"/>
  <c r="AF109" i="31"/>
  <c r="AE109" i="31"/>
  <c r="AD109" i="31"/>
  <c r="AC109" i="31"/>
  <c r="AB109" i="31"/>
  <c r="AA109" i="31"/>
  <c r="Z109" i="31"/>
  <c r="Y109" i="31"/>
  <c r="X109" i="31"/>
  <c r="W109" i="31"/>
  <c r="V109" i="31"/>
  <c r="U109" i="31"/>
  <c r="T109" i="31"/>
  <c r="S109" i="31"/>
  <c r="R109" i="31"/>
  <c r="Q109" i="31"/>
  <c r="P109" i="31"/>
  <c r="O109" i="31"/>
  <c r="N109" i="31"/>
  <c r="M109" i="31"/>
  <c r="L109" i="31"/>
  <c r="K109" i="31"/>
  <c r="J109" i="31"/>
  <c r="I109" i="31"/>
  <c r="H109" i="31"/>
  <c r="G109" i="31"/>
  <c r="F109" i="31"/>
  <c r="E109" i="31"/>
  <c r="D109" i="31"/>
  <c r="C109" i="31"/>
  <c r="AM92" i="31"/>
  <c r="AL92" i="31"/>
  <c r="AK92" i="31"/>
  <c r="AI92" i="31"/>
  <c r="AH92" i="31"/>
  <c r="AG92" i="31"/>
  <c r="AE92" i="31"/>
  <c r="AD92" i="31"/>
  <c r="AC92" i="31"/>
  <c r="AA92" i="31"/>
  <c r="Z92" i="31"/>
  <c r="Y92" i="31"/>
  <c r="W92" i="31"/>
  <c r="V92" i="31"/>
  <c r="U92" i="31"/>
  <c r="S92" i="31"/>
  <c r="R92" i="31"/>
  <c r="Q92" i="31"/>
  <c r="O92" i="31"/>
  <c r="N92" i="31"/>
  <c r="M92" i="31"/>
  <c r="K92" i="31"/>
  <c r="J92" i="31"/>
  <c r="I92" i="31"/>
  <c r="G92" i="31"/>
  <c r="F92" i="31"/>
  <c r="E92" i="31"/>
  <c r="C92" i="31"/>
  <c r="AM77" i="31"/>
  <c r="AL77" i="31"/>
  <c r="AK77" i="31"/>
  <c r="AI77" i="31"/>
  <c r="AH77" i="31"/>
  <c r="AG77" i="31"/>
  <c r="AE77" i="31"/>
  <c r="AD77" i="31"/>
  <c r="AC77" i="31"/>
  <c r="AA77" i="31"/>
  <c r="Z77" i="31"/>
  <c r="Y77" i="31"/>
  <c r="W77" i="31"/>
  <c r="V77" i="31"/>
  <c r="U77" i="31"/>
  <c r="S77" i="31"/>
  <c r="R77" i="31"/>
  <c r="Q77" i="31"/>
  <c r="O77" i="31"/>
  <c r="N77" i="31"/>
  <c r="M77" i="31"/>
  <c r="K77" i="31"/>
  <c r="J77" i="31"/>
  <c r="I77" i="31"/>
  <c r="G77" i="31"/>
  <c r="F77" i="31"/>
  <c r="E77" i="31"/>
  <c r="C77" i="31"/>
  <c r="AM58" i="31"/>
  <c r="AL58" i="31"/>
  <c r="AK58" i="31"/>
  <c r="AI58" i="31"/>
  <c r="AH58" i="31"/>
  <c r="AG58" i="31"/>
  <c r="AE58" i="31"/>
  <c r="AD58" i="31"/>
  <c r="AC58" i="31"/>
  <c r="AA58" i="31"/>
  <c r="Z58" i="31"/>
  <c r="Y58" i="31"/>
  <c r="W58" i="31"/>
  <c r="V58" i="31"/>
  <c r="U58" i="31"/>
  <c r="S58" i="31"/>
  <c r="R58" i="31"/>
  <c r="Q58" i="31"/>
  <c r="O58" i="31"/>
  <c r="N58" i="31"/>
  <c r="M58" i="31"/>
  <c r="K58" i="31"/>
  <c r="J58" i="31"/>
  <c r="I58" i="31"/>
  <c r="G58" i="31"/>
  <c r="F58" i="31"/>
  <c r="E58" i="31"/>
  <c r="C58" i="31"/>
  <c r="AM40" i="31"/>
  <c r="AL40" i="31"/>
  <c r="AK40" i="31"/>
  <c r="AJ40" i="31"/>
  <c r="AI40" i="31"/>
  <c r="AH40" i="31"/>
  <c r="AG40" i="31"/>
  <c r="AF40" i="31"/>
  <c r="AE40" i="31"/>
  <c r="AD40" i="31"/>
  <c r="AC40" i="31"/>
  <c r="AB40" i="31"/>
  <c r="AA40" i="31"/>
  <c r="Z40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AM22" i="31"/>
  <c r="AL22" i="31"/>
  <c r="AK22" i="31"/>
  <c r="AI22" i="31"/>
  <c r="AH22" i="31"/>
  <c r="AG22" i="31"/>
  <c r="AE22" i="31"/>
  <c r="AD22" i="31"/>
  <c r="AC22" i="31"/>
  <c r="AA22" i="31"/>
  <c r="Z22" i="31"/>
  <c r="Y22" i="31"/>
  <c r="W22" i="31"/>
  <c r="V22" i="31"/>
  <c r="U22" i="31"/>
  <c r="S22" i="31"/>
  <c r="R22" i="31"/>
  <c r="Q22" i="31"/>
  <c r="O22" i="31"/>
  <c r="N22" i="31"/>
  <c r="M22" i="31"/>
  <c r="K22" i="31"/>
  <c r="J22" i="31"/>
  <c r="I22" i="31"/>
  <c r="G22" i="31"/>
  <c r="F22" i="31"/>
  <c r="E22" i="31"/>
  <c r="C22" i="31"/>
  <c r="C22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AI22" i="30"/>
  <c r="AJ22" i="30"/>
  <c r="AK22" i="30"/>
  <c r="AL22" i="30"/>
  <c r="AM22" i="30"/>
  <c r="AM188" i="30"/>
  <c r="AL188" i="30"/>
  <c r="AK188" i="30"/>
  <c r="AI188" i="30"/>
  <c r="AH188" i="30"/>
  <c r="AG188" i="30"/>
  <c r="AF188" i="30"/>
  <c r="AE188" i="30"/>
  <c r="AD188" i="30"/>
  <c r="AC188" i="30"/>
  <c r="AA188" i="30"/>
  <c r="Z188" i="30"/>
  <c r="Y188" i="30"/>
  <c r="X188" i="30"/>
  <c r="W188" i="30"/>
  <c r="V188" i="30"/>
  <c r="U188" i="30"/>
  <c r="S188" i="30"/>
  <c r="R188" i="30"/>
  <c r="Q188" i="30"/>
  <c r="P188" i="30"/>
  <c r="O188" i="30"/>
  <c r="N188" i="30"/>
  <c r="M188" i="30"/>
  <c r="K188" i="30"/>
  <c r="J188" i="30"/>
  <c r="I188" i="30"/>
  <c r="H188" i="30"/>
  <c r="G188" i="30"/>
  <c r="F188" i="30"/>
  <c r="E188" i="30"/>
  <c r="C188" i="30"/>
  <c r="AM181" i="30"/>
  <c r="AL181" i="30"/>
  <c r="AK181" i="30"/>
  <c r="AI181" i="30"/>
  <c r="AH181" i="30"/>
  <c r="AG181" i="30"/>
  <c r="AF181" i="30"/>
  <c r="AE181" i="30"/>
  <c r="AD181" i="30"/>
  <c r="AC181" i="30"/>
  <c r="AA181" i="30"/>
  <c r="Z181" i="30"/>
  <c r="Y181" i="30"/>
  <c r="X181" i="30"/>
  <c r="W181" i="30"/>
  <c r="V181" i="30"/>
  <c r="U181" i="30"/>
  <c r="S181" i="30"/>
  <c r="R181" i="30"/>
  <c r="Q181" i="30"/>
  <c r="P181" i="30"/>
  <c r="O181" i="30"/>
  <c r="N181" i="30"/>
  <c r="M181" i="30"/>
  <c r="K181" i="30"/>
  <c r="J181" i="30"/>
  <c r="I181" i="30"/>
  <c r="H181" i="30"/>
  <c r="G181" i="30"/>
  <c r="F181" i="30"/>
  <c r="E181" i="30"/>
  <c r="C181" i="30"/>
  <c r="AM161" i="30"/>
  <c r="AL161" i="30"/>
  <c r="AK161" i="30"/>
  <c r="AI161" i="30"/>
  <c r="AH161" i="30"/>
  <c r="AG161" i="30"/>
  <c r="AF161" i="30"/>
  <c r="AE161" i="30"/>
  <c r="AD161" i="30"/>
  <c r="AC161" i="30"/>
  <c r="AA161" i="30"/>
  <c r="Z161" i="30"/>
  <c r="Y161" i="30"/>
  <c r="X161" i="30"/>
  <c r="W161" i="30"/>
  <c r="V161" i="30"/>
  <c r="U161" i="30"/>
  <c r="S161" i="30"/>
  <c r="R161" i="30"/>
  <c r="Q161" i="30"/>
  <c r="P161" i="30"/>
  <c r="O161" i="30"/>
  <c r="N161" i="30"/>
  <c r="M161" i="30"/>
  <c r="K161" i="30"/>
  <c r="J161" i="30"/>
  <c r="I161" i="30"/>
  <c r="H161" i="30"/>
  <c r="G161" i="30"/>
  <c r="F161" i="30"/>
  <c r="E161" i="30"/>
  <c r="C161" i="30"/>
  <c r="AM142" i="30"/>
  <c r="AL142" i="30"/>
  <c r="AK142" i="30"/>
  <c r="AI142" i="30"/>
  <c r="AH142" i="30"/>
  <c r="AG142" i="30"/>
  <c r="AF142" i="30"/>
  <c r="AE142" i="30"/>
  <c r="AD142" i="30"/>
  <c r="AC142" i="30"/>
  <c r="AA142" i="30"/>
  <c r="Z142" i="30"/>
  <c r="Y142" i="30"/>
  <c r="X142" i="30"/>
  <c r="W142" i="30"/>
  <c r="V142" i="30"/>
  <c r="U142" i="30"/>
  <c r="S142" i="30"/>
  <c r="R142" i="30"/>
  <c r="Q142" i="30"/>
  <c r="P142" i="30"/>
  <c r="O142" i="30"/>
  <c r="N142" i="30"/>
  <c r="M142" i="30"/>
  <c r="K142" i="30"/>
  <c r="J142" i="30"/>
  <c r="I142" i="30"/>
  <c r="H142" i="30"/>
  <c r="G142" i="30"/>
  <c r="F142" i="30"/>
  <c r="E142" i="30"/>
  <c r="C142" i="30"/>
  <c r="AM126" i="30"/>
  <c r="AL126" i="30"/>
  <c r="AK126" i="30"/>
  <c r="AI126" i="30"/>
  <c r="AH126" i="30"/>
  <c r="AG126" i="30"/>
  <c r="AF126" i="30"/>
  <c r="AE126" i="30"/>
  <c r="AD126" i="30"/>
  <c r="AC126" i="30"/>
  <c r="AA126" i="30"/>
  <c r="Z126" i="30"/>
  <c r="Y126" i="30"/>
  <c r="X126" i="30"/>
  <c r="W126" i="30"/>
  <c r="V126" i="30"/>
  <c r="U126" i="30"/>
  <c r="S126" i="30"/>
  <c r="R126" i="30"/>
  <c r="Q126" i="30"/>
  <c r="P126" i="30"/>
  <c r="O126" i="30"/>
  <c r="N126" i="30"/>
  <c r="M126" i="30"/>
  <c r="K126" i="30"/>
  <c r="J126" i="30"/>
  <c r="I126" i="30"/>
  <c r="H126" i="30"/>
  <c r="G126" i="30"/>
  <c r="F126" i="30"/>
  <c r="E126" i="30"/>
  <c r="C126" i="30"/>
  <c r="AM109" i="30"/>
  <c r="AL109" i="30"/>
  <c r="AK109" i="30"/>
  <c r="AJ109" i="30"/>
  <c r="AI109" i="30"/>
  <c r="AH109" i="30"/>
  <c r="AG109" i="30"/>
  <c r="AF109" i="30"/>
  <c r="AE109" i="30"/>
  <c r="AD109" i="30"/>
  <c r="AC109" i="30"/>
  <c r="AB109" i="30"/>
  <c r="AA109" i="30"/>
  <c r="Z109" i="30"/>
  <c r="Y109" i="30"/>
  <c r="X109" i="30"/>
  <c r="W109" i="30"/>
  <c r="V109" i="30"/>
  <c r="U109" i="30"/>
  <c r="T109" i="30"/>
  <c r="S109" i="30"/>
  <c r="R109" i="30"/>
  <c r="Q109" i="30"/>
  <c r="P109" i="30"/>
  <c r="O109" i="30"/>
  <c r="N109" i="30"/>
  <c r="M109" i="30"/>
  <c r="L109" i="30"/>
  <c r="K109" i="30"/>
  <c r="J109" i="30"/>
  <c r="I109" i="30"/>
  <c r="H109" i="30"/>
  <c r="G109" i="30"/>
  <c r="F109" i="30"/>
  <c r="E109" i="30"/>
  <c r="D109" i="30"/>
  <c r="C109" i="30"/>
  <c r="AM92" i="30"/>
  <c r="AL92" i="30"/>
  <c r="AK92" i="30"/>
  <c r="AI92" i="30"/>
  <c r="AH92" i="30"/>
  <c r="AG92" i="30"/>
  <c r="AF92" i="30"/>
  <c r="AE92" i="30"/>
  <c r="AD92" i="30"/>
  <c r="AC92" i="30"/>
  <c r="AA92" i="30"/>
  <c r="Z92" i="30"/>
  <c r="Y92" i="30"/>
  <c r="X92" i="30"/>
  <c r="W92" i="30"/>
  <c r="V92" i="30"/>
  <c r="U92" i="30"/>
  <c r="S92" i="30"/>
  <c r="R92" i="30"/>
  <c r="Q92" i="30"/>
  <c r="P92" i="30"/>
  <c r="O92" i="30"/>
  <c r="N92" i="30"/>
  <c r="M92" i="30"/>
  <c r="K92" i="30"/>
  <c r="J92" i="30"/>
  <c r="I92" i="30"/>
  <c r="H92" i="30"/>
  <c r="G92" i="30"/>
  <c r="F92" i="30"/>
  <c r="E92" i="30"/>
  <c r="C92" i="30"/>
  <c r="AM77" i="30"/>
  <c r="AL77" i="30"/>
  <c r="AK77" i="30"/>
  <c r="AI77" i="30"/>
  <c r="AH77" i="30"/>
  <c r="AG77" i="30"/>
  <c r="AF77" i="30"/>
  <c r="AE77" i="30"/>
  <c r="AD77" i="30"/>
  <c r="AC77" i="30"/>
  <c r="AA77" i="30"/>
  <c r="Z77" i="30"/>
  <c r="Y77" i="30"/>
  <c r="X77" i="30"/>
  <c r="W77" i="30"/>
  <c r="V77" i="30"/>
  <c r="U77" i="30"/>
  <c r="S77" i="30"/>
  <c r="R77" i="30"/>
  <c r="Q77" i="30"/>
  <c r="P77" i="30"/>
  <c r="O77" i="30"/>
  <c r="N77" i="30"/>
  <c r="M77" i="30"/>
  <c r="K77" i="30"/>
  <c r="J77" i="30"/>
  <c r="I77" i="30"/>
  <c r="H77" i="30"/>
  <c r="G77" i="30"/>
  <c r="F77" i="30"/>
  <c r="E77" i="30"/>
  <c r="C77" i="30"/>
  <c r="AM58" i="30"/>
  <c r="AL58" i="30"/>
  <c r="AK58" i="30"/>
  <c r="AI58" i="30"/>
  <c r="AH58" i="30"/>
  <c r="AG58" i="30"/>
  <c r="AF58" i="30"/>
  <c r="AE58" i="30"/>
  <c r="AD58" i="30"/>
  <c r="AC58" i="30"/>
  <c r="AA58" i="30"/>
  <c r="Z58" i="30"/>
  <c r="Y58" i="30"/>
  <c r="X58" i="30"/>
  <c r="W58" i="30"/>
  <c r="V58" i="30"/>
  <c r="U58" i="30"/>
  <c r="S58" i="30"/>
  <c r="R58" i="30"/>
  <c r="Q58" i="30"/>
  <c r="P58" i="30"/>
  <c r="O58" i="30"/>
  <c r="N58" i="30"/>
  <c r="M58" i="30"/>
  <c r="K58" i="30"/>
  <c r="J58" i="30"/>
  <c r="I58" i="30"/>
  <c r="H58" i="30"/>
  <c r="G58" i="30"/>
  <c r="F58" i="30"/>
  <c r="E58" i="30"/>
  <c r="C58" i="30"/>
  <c r="AM40" i="30"/>
  <c r="AL40" i="30"/>
  <c r="AK40" i="30"/>
  <c r="AI40" i="30"/>
  <c r="AH40" i="30"/>
  <c r="AG40" i="30"/>
  <c r="AF40" i="30"/>
  <c r="AE40" i="30"/>
  <c r="AD40" i="30"/>
  <c r="AC40" i="30"/>
  <c r="AA40" i="30"/>
  <c r="Z40" i="30"/>
  <c r="Y40" i="30"/>
  <c r="X40" i="30"/>
  <c r="W40" i="30"/>
  <c r="V40" i="30"/>
  <c r="U40" i="30"/>
  <c r="S40" i="30"/>
  <c r="R40" i="30"/>
  <c r="Q40" i="30"/>
  <c r="P40" i="30"/>
  <c r="O40" i="30"/>
  <c r="N40" i="30"/>
  <c r="M40" i="30"/>
  <c r="K40" i="30"/>
  <c r="J40" i="30"/>
  <c r="I40" i="30"/>
  <c r="H40" i="30"/>
  <c r="G40" i="30"/>
  <c r="F40" i="30"/>
  <c r="E40" i="30"/>
  <c r="C40" i="30"/>
  <c r="AM188" i="29"/>
  <c r="AL188" i="29"/>
  <c r="AK188" i="29"/>
  <c r="AJ188" i="29"/>
  <c r="AI188" i="29"/>
  <c r="AH188" i="29"/>
  <c r="AG188" i="29"/>
  <c r="AF188" i="29"/>
  <c r="AE188" i="29"/>
  <c r="AD188" i="29"/>
  <c r="AC188" i="29"/>
  <c r="AB188" i="29"/>
  <c r="AA188" i="29"/>
  <c r="Z188" i="29"/>
  <c r="Y188" i="29"/>
  <c r="X188" i="29"/>
  <c r="W188" i="29"/>
  <c r="V188" i="29"/>
  <c r="U188" i="29"/>
  <c r="T188" i="29"/>
  <c r="S188" i="29"/>
  <c r="R188" i="29"/>
  <c r="Q188" i="29"/>
  <c r="P188" i="29"/>
  <c r="O188" i="29"/>
  <c r="N188" i="29"/>
  <c r="M188" i="29"/>
  <c r="L188" i="29"/>
  <c r="K188" i="29"/>
  <c r="J188" i="29"/>
  <c r="I188" i="29"/>
  <c r="H188" i="29"/>
  <c r="G188" i="29"/>
  <c r="F188" i="29"/>
  <c r="E188" i="29"/>
  <c r="D188" i="29"/>
  <c r="C188" i="29"/>
  <c r="AM181" i="29"/>
  <c r="AL181" i="29"/>
  <c r="AK181" i="29"/>
  <c r="AJ181" i="29"/>
  <c r="AI181" i="29"/>
  <c r="AH181" i="29"/>
  <c r="AG181" i="29"/>
  <c r="AF181" i="29"/>
  <c r="AE181" i="29"/>
  <c r="AD181" i="29"/>
  <c r="AC181" i="29"/>
  <c r="AB181" i="29"/>
  <c r="AA181" i="29"/>
  <c r="Z181" i="29"/>
  <c r="Y181" i="29"/>
  <c r="X181" i="29"/>
  <c r="W181" i="29"/>
  <c r="V181" i="29"/>
  <c r="U181" i="29"/>
  <c r="T181" i="29"/>
  <c r="S181" i="29"/>
  <c r="R181" i="29"/>
  <c r="Q181" i="29"/>
  <c r="P181" i="29"/>
  <c r="O181" i="29"/>
  <c r="N181" i="29"/>
  <c r="M181" i="29"/>
  <c r="L181" i="29"/>
  <c r="K181" i="29"/>
  <c r="J181" i="29"/>
  <c r="I181" i="29"/>
  <c r="H181" i="29"/>
  <c r="G181" i="29"/>
  <c r="F181" i="29"/>
  <c r="E181" i="29"/>
  <c r="D181" i="29"/>
  <c r="C181" i="29"/>
  <c r="AM161" i="29"/>
  <c r="AL161" i="29"/>
  <c r="AK161" i="29"/>
  <c r="AJ161" i="29"/>
  <c r="AI161" i="29"/>
  <c r="AH161" i="29"/>
  <c r="AG161" i="29"/>
  <c r="AF161" i="29"/>
  <c r="AE161" i="29"/>
  <c r="AD161" i="29"/>
  <c r="AC161" i="29"/>
  <c r="AB161" i="29"/>
  <c r="AA161" i="29"/>
  <c r="Z161" i="29"/>
  <c r="Y161" i="29"/>
  <c r="X161" i="29"/>
  <c r="W161" i="29"/>
  <c r="V161" i="29"/>
  <c r="U161" i="29"/>
  <c r="T161" i="29"/>
  <c r="S161" i="29"/>
  <c r="R161" i="29"/>
  <c r="Q161" i="29"/>
  <c r="P161" i="29"/>
  <c r="O161" i="29"/>
  <c r="N161" i="29"/>
  <c r="M161" i="29"/>
  <c r="L161" i="29"/>
  <c r="K161" i="29"/>
  <c r="J161" i="29"/>
  <c r="I161" i="29"/>
  <c r="H161" i="29"/>
  <c r="G161" i="29"/>
  <c r="F161" i="29"/>
  <c r="E161" i="29"/>
  <c r="D161" i="29"/>
  <c r="C161" i="29"/>
  <c r="AM142" i="29"/>
  <c r="AL142" i="29"/>
  <c r="AK142" i="29"/>
  <c r="AJ142" i="29"/>
  <c r="AI142" i="29"/>
  <c r="AH142" i="29"/>
  <c r="AG142" i="29"/>
  <c r="AF142" i="29"/>
  <c r="AE142" i="29"/>
  <c r="AD142" i="29"/>
  <c r="AC142" i="29"/>
  <c r="AB142" i="29"/>
  <c r="AA142" i="29"/>
  <c r="Z142" i="29"/>
  <c r="Y142" i="29"/>
  <c r="X142" i="29"/>
  <c r="W142" i="29"/>
  <c r="V142" i="29"/>
  <c r="U142" i="29"/>
  <c r="T142" i="29"/>
  <c r="S142" i="29"/>
  <c r="R142" i="29"/>
  <c r="Q142" i="29"/>
  <c r="P142" i="29"/>
  <c r="O142" i="29"/>
  <c r="N142" i="29"/>
  <c r="M142" i="29"/>
  <c r="L142" i="29"/>
  <c r="K142" i="29"/>
  <c r="J142" i="29"/>
  <c r="I142" i="29"/>
  <c r="H142" i="29"/>
  <c r="G142" i="29"/>
  <c r="F142" i="29"/>
  <c r="E142" i="29"/>
  <c r="D142" i="29"/>
  <c r="C142" i="29"/>
  <c r="N126" i="29"/>
  <c r="M126" i="29"/>
  <c r="L126" i="29"/>
  <c r="K126" i="29"/>
  <c r="J126" i="29"/>
  <c r="I126" i="29"/>
  <c r="H126" i="29"/>
  <c r="G126" i="29"/>
  <c r="F126" i="29"/>
  <c r="E126" i="29"/>
  <c r="D126" i="29"/>
  <c r="C126" i="29"/>
  <c r="N109" i="29"/>
  <c r="M109" i="29"/>
  <c r="L109" i="29"/>
  <c r="K109" i="29"/>
  <c r="J109" i="29"/>
  <c r="I109" i="29"/>
  <c r="H109" i="29"/>
  <c r="G109" i="29"/>
  <c r="F109" i="29"/>
  <c r="E109" i="29"/>
  <c r="D109" i="29"/>
  <c r="C109" i="29"/>
  <c r="AM92" i="29"/>
  <c r="AL92" i="29"/>
  <c r="AK92" i="29"/>
  <c r="AJ92" i="29"/>
  <c r="AI92" i="29"/>
  <c r="AH92" i="29"/>
  <c r="AG92" i="29"/>
  <c r="AF92" i="29"/>
  <c r="AE92" i="29"/>
  <c r="AD92" i="29"/>
  <c r="AC92" i="29"/>
  <c r="AB92" i="29"/>
  <c r="AA92" i="29"/>
  <c r="Z92" i="29"/>
  <c r="Y92" i="29"/>
  <c r="X92" i="29"/>
  <c r="W92" i="29"/>
  <c r="V92" i="29"/>
  <c r="U92" i="29"/>
  <c r="T92" i="29"/>
  <c r="S92" i="29"/>
  <c r="R92" i="29"/>
  <c r="Q92" i="29"/>
  <c r="P92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C92" i="29"/>
  <c r="AM77" i="29"/>
  <c r="AL77" i="29"/>
  <c r="AK77" i="29"/>
  <c r="AJ77" i="29"/>
  <c r="AI77" i="29"/>
  <c r="AH77" i="29"/>
  <c r="AG77" i="29"/>
  <c r="AF77" i="29"/>
  <c r="AE77" i="29"/>
  <c r="AD77" i="29"/>
  <c r="AC77" i="29"/>
  <c r="AB77" i="29"/>
  <c r="AA77" i="29"/>
  <c r="Z77" i="29"/>
  <c r="Y77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AM58" i="29"/>
  <c r="AL58" i="29"/>
  <c r="AK58" i="29"/>
  <c r="AJ58" i="29"/>
  <c r="AI58" i="29"/>
  <c r="AH58" i="29"/>
  <c r="AG58" i="29"/>
  <c r="AF58" i="29"/>
  <c r="AE58" i="29"/>
  <c r="AD58" i="29"/>
  <c r="AC58" i="29"/>
  <c r="AB58" i="29"/>
  <c r="AA58" i="29"/>
  <c r="Z58" i="29"/>
  <c r="Y58" i="29"/>
  <c r="X58" i="29"/>
  <c r="W58" i="29"/>
  <c r="V58" i="29"/>
  <c r="U58" i="29"/>
  <c r="T58" i="29"/>
  <c r="S58" i="29"/>
  <c r="R58" i="29"/>
  <c r="Q58" i="29"/>
  <c r="P58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C58" i="29"/>
  <c r="AM40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AM22" i="29"/>
  <c r="AL22" i="29"/>
  <c r="AK22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AM92" i="10"/>
  <c r="AL92" i="10"/>
  <c r="AK92" i="10"/>
  <c r="AJ92" i="10"/>
  <c r="AI92" i="10"/>
  <c r="AH92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M77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M58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N163" i="41"/>
  <c r="M163" i="41"/>
  <c r="L163" i="41"/>
  <c r="K163" i="41"/>
  <c r="J163" i="41"/>
  <c r="I163" i="41"/>
  <c r="H163" i="41"/>
  <c r="G163" i="41"/>
  <c r="F163" i="41"/>
  <c r="E163" i="41"/>
  <c r="D163" i="41"/>
  <c r="C163" i="41"/>
  <c r="N147" i="41"/>
  <c r="M147" i="41"/>
  <c r="L147" i="41"/>
  <c r="K147" i="41"/>
  <c r="J147" i="41"/>
  <c r="I147" i="41"/>
  <c r="H147" i="41"/>
  <c r="G147" i="41"/>
  <c r="F147" i="41"/>
  <c r="E147" i="41"/>
  <c r="D147" i="41"/>
  <c r="C147" i="41"/>
  <c r="N131" i="41"/>
  <c r="M131" i="41"/>
  <c r="L131" i="41"/>
  <c r="K131" i="41"/>
  <c r="J131" i="41"/>
  <c r="I131" i="41"/>
  <c r="H131" i="41"/>
  <c r="G131" i="41"/>
  <c r="F131" i="41"/>
  <c r="E131" i="41"/>
  <c r="D131" i="41"/>
  <c r="C131" i="41"/>
  <c r="N115" i="41"/>
  <c r="M115" i="41"/>
  <c r="L115" i="41"/>
  <c r="K115" i="41"/>
  <c r="J115" i="41"/>
  <c r="I115" i="41"/>
  <c r="H115" i="41"/>
  <c r="G115" i="41"/>
  <c r="F115" i="41"/>
  <c r="E115" i="41"/>
  <c r="D115" i="41"/>
  <c r="C115" i="41"/>
  <c r="N99" i="41"/>
  <c r="M99" i="41"/>
  <c r="L99" i="41"/>
  <c r="K99" i="41"/>
  <c r="J99" i="41"/>
  <c r="I99" i="41"/>
  <c r="H99" i="41"/>
  <c r="G99" i="41"/>
  <c r="F99" i="41"/>
  <c r="E99" i="41"/>
  <c r="D99" i="41"/>
  <c r="C99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J3" i="40"/>
  <c r="BJ163" i="40" s="1"/>
  <c r="BI3" i="40"/>
  <c r="BH3" i="40"/>
  <c r="BG3" i="40"/>
  <c r="BF3" i="40"/>
  <c r="BE3" i="40"/>
  <c r="BE19" i="40" s="1"/>
  <c r="BD3" i="40"/>
  <c r="BD163" i="40" s="1"/>
  <c r="BC3" i="40"/>
  <c r="BC163" i="40" s="1"/>
  <c r="BB3" i="40"/>
  <c r="BB131" i="40" s="1"/>
  <c r="BA3" i="40"/>
  <c r="BA131" i="40" s="1"/>
  <c r="AZ3" i="40"/>
  <c r="AY3" i="40"/>
  <c r="AT3" i="40"/>
  <c r="AS3" i="40"/>
  <c r="AS35" i="40" s="1"/>
  <c r="AR3" i="40"/>
  <c r="AR19" i="40" s="1"/>
  <c r="AQ3" i="40"/>
  <c r="AQ115" i="40" s="1"/>
  <c r="AQ19" i="40"/>
  <c r="AP3" i="40"/>
  <c r="AO3" i="40"/>
  <c r="AN3" i="40"/>
  <c r="AM3" i="40"/>
  <c r="AL3" i="40"/>
  <c r="AL35" i="40" s="1"/>
  <c r="AK3" i="40"/>
  <c r="AK51" i="40" s="1"/>
  <c r="AJ3" i="40"/>
  <c r="AJ19" i="40"/>
  <c r="AI3" i="40"/>
  <c r="AI19" i="40" s="1"/>
  <c r="AD3" i="40"/>
  <c r="AC3" i="40"/>
  <c r="AB3" i="40"/>
  <c r="AB83" i="40" s="1"/>
  <c r="AA3" i="40"/>
  <c r="AA163" i="40" s="1"/>
  <c r="Z3" i="40"/>
  <c r="Z163" i="40" s="1"/>
  <c r="Y3" i="40"/>
  <c r="Y163" i="40" s="1"/>
  <c r="X3" i="40"/>
  <c r="X163" i="40" s="1"/>
  <c r="W3" i="40"/>
  <c r="W163" i="40" s="1"/>
  <c r="V3" i="40"/>
  <c r="U3" i="40"/>
  <c r="U163" i="40" s="1"/>
  <c r="T3" i="40"/>
  <c r="T147" i="40" s="1"/>
  <c r="S3" i="40"/>
  <c r="S147" i="40" s="1"/>
  <c r="BI163" i="40"/>
  <c r="BF163" i="40"/>
  <c r="BB163" i="40"/>
  <c r="AZ163" i="40"/>
  <c r="AY163" i="40"/>
  <c r="BI147" i="40"/>
  <c r="BF147" i="40"/>
  <c r="BC147" i="40"/>
  <c r="AZ147" i="40"/>
  <c r="AY147" i="40"/>
  <c r="BJ131" i="40"/>
  <c r="BI131" i="40"/>
  <c r="BF131" i="40"/>
  <c r="BC131" i="40"/>
  <c r="AZ131" i="40"/>
  <c r="AY131" i="40"/>
  <c r="BJ115" i="40"/>
  <c r="BI115" i="40"/>
  <c r="BH115" i="40"/>
  <c r="BG115" i="40"/>
  <c r="BF115" i="40"/>
  <c r="AZ115" i="40"/>
  <c r="AY115" i="40"/>
  <c r="BJ99" i="40"/>
  <c r="BI99" i="40"/>
  <c r="BF99" i="40"/>
  <c r="BC99" i="40"/>
  <c r="BB99" i="40"/>
  <c r="BA99" i="40"/>
  <c r="AZ99" i="40"/>
  <c r="AY99" i="40"/>
  <c r="BJ83" i="40"/>
  <c r="BI83" i="40"/>
  <c r="BF83" i="40"/>
  <c r="AZ83" i="40"/>
  <c r="AY83" i="40"/>
  <c r="BJ67" i="40"/>
  <c r="BI67" i="40"/>
  <c r="BH67" i="40"/>
  <c r="BG67" i="40"/>
  <c r="BF67" i="40"/>
  <c r="BC67" i="40"/>
  <c r="AZ67" i="40"/>
  <c r="AY67" i="40"/>
  <c r="BJ51" i="40"/>
  <c r="BI51" i="40"/>
  <c r="BF51" i="40"/>
  <c r="BB51" i="40"/>
  <c r="BA51" i="40"/>
  <c r="AZ51" i="40"/>
  <c r="AY51" i="40"/>
  <c r="BJ35" i="40"/>
  <c r="BI35" i="40"/>
  <c r="BF35" i="40"/>
  <c r="BC35" i="40"/>
  <c r="AZ35" i="40"/>
  <c r="AY35" i="40"/>
  <c r="BJ19" i="40"/>
  <c r="BI19" i="40"/>
  <c r="BF19" i="40"/>
  <c r="AZ19" i="40"/>
  <c r="AY19" i="40"/>
  <c r="AT19" i="40"/>
  <c r="AP19" i="40"/>
  <c r="AO19" i="40"/>
  <c r="AN19" i="40"/>
  <c r="AM19" i="40"/>
  <c r="AT35" i="40"/>
  <c r="AP35" i="40"/>
  <c r="AO35" i="40"/>
  <c r="AN35" i="40"/>
  <c r="AM35" i="40"/>
  <c r="AK35" i="40"/>
  <c r="AI35" i="40"/>
  <c r="AT51" i="40"/>
  <c r="AP51" i="40"/>
  <c r="AO51" i="40"/>
  <c r="AN51" i="40"/>
  <c r="AM51" i="40"/>
  <c r="AT67" i="40"/>
  <c r="AQ67" i="40"/>
  <c r="AP67" i="40"/>
  <c r="AO67" i="40"/>
  <c r="AN67" i="40"/>
  <c r="AM67" i="40"/>
  <c r="AJ67" i="40"/>
  <c r="AI67" i="40"/>
  <c r="AT83" i="40"/>
  <c r="AP83" i="40"/>
  <c r="AO83" i="40"/>
  <c r="AN83" i="40"/>
  <c r="AM83" i="40"/>
  <c r="AT99" i="40"/>
  <c r="AR99" i="40"/>
  <c r="AP99" i="40"/>
  <c r="AO99" i="40"/>
  <c r="AN99" i="40"/>
  <c r="AM99" i="40"/>
  <c r="AI99" i="40"/>
  <c r="AT115" i="40"/>
  <c r="AP115" i="40"/>
  <c r="AO115" i="40"/>
  <c r="AN115" i="40"/>
  <c r="AM115" i="40"/>
  <c r="AT131" i="40"/>
  <c r="AQ131" i="40"/>
  <c r="AP131" i="40"/>
  <c r="AO131" i="40"/>
  <c r="AN131" i="40"/>
  <c r="AM131" i="40"/>
  <c r="AJ131" i="40"/>
  <c r="AI131" i="40"/>
  <c r="AT147" i="40"/>
  <c r="AP147" i="40"/>
  <c r="AO147" i="40"/>
  <c r="AN147" i="40"/>
  <c r="AM147" i="40"/>
  <c r="AI147" i="40"/>
  <c r="AT163" i="40"/>
  <c r="AP163" i="40"/>
  <c r="AO163" i="40"/>
  <c r="AN163" i="40"/>
  <c r="AM163" i="40"/>
  <c r="AD163" i="40"/>
  <c r="AC163" i="40"/>
  <c r="V163" i="40"/>
  <c r="AD147" i="40"/>
  <c r="AC147" i="40"/>
  <c r="X147" i="40"/>
  <c r="W147" i="40"/>
  <c r="V147" i="40"/>
  <c r="U147" i="40"/>
  <c r="AD131" i="40"/>
  <c r="AC131" i="40"/>
  <c r="X131" i="40"/>
  <c r="W131" i="40"/>
  <c r="V131" i="40"/>
  <c r="S131" i="40"/>
  <c r="AD115" i="40"/>
  <c r="AC115" i="40"/>
  <c r="V115" i="40"/>
  <c r="AD99" i="40"/>
  <c r="AC99" i="40"/>
  <c r="AB99" i="40"/>
  <c r="Z99" i="40"/>
  <c r="Y99" i="40"/>
  <c r="X99" i="40"/>
  <c r="W99" i="40"/>
  <c r="V99" i="40"/>
  <c r="AD83" i="40"/>
  <c r="AC83" i="40"/>
  <c r="V83" i="40"/>
  <c r="S83" i="40"/>
  <c r="AD67" i="40"/>
  <c r="AC67" i="40"/>
  <c r="X67" i="40"/>
  <c r="W67" i="40"/>
  <c r="V67" i="40"/>
  <c r="AD51" i="40"/>
  <c r="AC51" i="40"/>
  <c r="V51" i="40"/>
  <c r="U51" i="40"/>
  <c r="AD35" i="40"/>
  <c r="AC35" i="40"/>
  <c r="X35" i="40"/>
  <c r="W35" i="40"/>
  <c r="V35" i="40"/>
  <c r="AD19" i="40"/>
  <c r="AC19" i="40"/>
  <c r="Z19" i="40"/>
  <c r="Y19" i="40"/>
  <c r="V19" i="40"/>
  <c r="N163" i="40"/>
  <c r="M163" i="40"/>
  <c r="L163" i="40"/>
  <c r="K163" i="40"/>
  <c r="J163" i="40"/>
  <c r="I163" i="40"/>
  <c r="H163" i="40"/>
  <c r="G163" i="40"/>
  <c r="F163" i="40"/>
  <c r="E163" i="40"/>
  <c r="D163" i="40"/>
  <c r="C163" i="40"/>
  <c r="N147" i="40"/>
  <c r="M147" i="40"/>
  <c r="L147" i="40"/>
  <c r="K147" i="40"/>
  <c r="J147" i="40"/>
  <c r="I147" i="40"/>
  <c r="H147" i="40"/>
  <c r="G147" i="40"/>
  <c r="F147" i="40"/>
  <c r="E147" i="40"/>
  <c r="D147" i="40"/>
  <c r="C147" i="40"/>
  <c r="N131" i="40"/>
  <c r="M131" i="40"/>
  <c r="L131" i="40"/>
  <c r="K131" i="40"/>
  <c r="J131" i="40"/>
  <c r="I131" i="40"/>
  <c r="H131" i="40"/>
  <c r="G131" i="40"/>
  <c r="F131" i="40"/>
  <c r="E131" i="40"/>
  <c r="D131" i="40"/>
  <c r="C131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C35" i="40"/>
  <c r="D35" i="40"/>
  <c r="E35" i="40"/>
  <c r="F35" i="40"/>
  <c r="G35" i="40"/>
  <c r="H35" i="40"/>
  <c r="I35" i="40"/>
  <c r="J35" i="40"/>
  <c r="K35" i="40"/>
  <c r="L35" i="40"/>
  <c r="M35" i="40"/>
  <c r="N35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N157" i="39"/>
  <c r="M157" i="39"/>
  <c r="L157" i="39"/>
  <c r="K157" i="39"/>
  <c r="J157" i="39"/>
  <c r="I157" i="39"/>
  <c r="H157" i="39"/>
  <c r="G157" i="39"/>
  <c r="F157" i="39"/>
  <c r="E157" i="39"/>
  <c r="D157" i="39"/>
  <c r="C157" i="39"/>
  <c r="N143" i="39"/>
  <c r="M143" i="39"/>
  <c r="L143" i="39"/>
  <c r="K143" i="39"/>
  <c r="J143" i="39"/>
  <c r="I143" i="39"/>
  <c r="H143" i="39"/>
  <c r="G143" i="39"/>
  <c r="F143" i="39"/>
  <c r="E143" i="39"/>
  <c r="D143" i="39"/>
  <c r="C143" i="39"/>
  <c r="N101" i="39"/>
  <c r="M101" i="39"/>
  <c r="L101" i="39"/>
  <c r="K101" i="39"/>
  <c r="J101" i="39"/>
  <c r="I101" i="39"/>
  <c r="H101" i="39"/>
  <c r="G101" i="39"/>
  <c r="F101" i="39"/>
  <c r="E101" i="39"/>
  <c r="D101" i="39"/>
  <c r="C101" i="39"/>
  <c r="N87" i="39"/>
  <c r="M87" i="39"/>
  <c r="L87" i="39"/>
  <c r="K87" i="39"/>
  <c r="J87" i="39"/>
  <c r="I87" i="39"/>
  <c r="H87" i="39"/>
  <c r="G87" i="39"/>
  <c r="F87" i="39"/>
  <c r="E87" i="39"/>
  <c r="D87" i="39"/>
  <c r="C87" i="39"/>
  <c r="N73" i="39"/>
  <c r="M73" i="39"/>
  <c r="L73" i="39"/>
  <c r="K73" i="39"/>
  <c r="J73" i="39"/>
  <c r="I73" i="39"/>
  <c r="H73" i="39"/>
  <c r="G73" i="39"/>
  <c r="F73" i="39"/>
  <c r="E73" i="39"/>
  <c r="D73" i="39"/>
  <c r="C73" i="39"/>
  <c r="N59" i="39"/>
  <c r="M59" i="39"/>
  <c r="L59" i="39"/>
  <c r="K59" i="39"/>
  <c r="J59" i="39"/>
  <c r="I59" i="39"/>
  <c r="H59" i="39"/>
  <c r="G59" i="39"/>
  <c r="F59" i="39"/>
  <c r="E59" i="39"/>
  <c r="D59" i="39"/>
  <c r="C59" i="39"/>
  <c r="N45" i="39"/>
  <c r="M45" i="39"/>
  <c r="L45" i="39"/>
  <c r="K45" i="39"/>
  <c r="J45" i="39"/>
  <c r="I45" i="39"/>
  <c r="H45" i="39"/>
  <c r="G45" i="39"/>
  <c r="F45" i="39"/>
  <c r="E45" i="39"/>
  <c r="D45" i="39"/>
  <c r="C45" i="39"/>
  <c r="N31" i="39"/>
  <c r="M31" i="39"/>
  <c r="L31" i="39"/>
  <c r="K31" i="39"/>
  <c r="J31" i="39"/>
  <c r="I31" i="39"/>
  <c r="H31" i="39"/>
  <c r="G31" i="39"/>
  <c r="F31" i="39"/>
  <c r="E31" i="39"/>
  <c r="D31" i="39"/>
  <c r="C31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E21" i="28"/>
  <c r="E36" i="28" s="1"/>
  <c r="AQ36" i="28" s="1"/>
  <c r="F21" i="28"/>
  <c r="G21" i="28"/>
  <c r="H21" i="28"/>
  <c r="I21" i="28"/>
  <c r="J21" i="28"/>
  <c r="K21" i="28"/>
  <c r="L21" i="28"/>
  <c r="L36" i="28" s="1"/>
  <c r="L61" i="28" s="1"/>
  <c r="M21" i="28"/>
  <c r="N21" i="28"/>
  <c r="N36" i="28" s="1"/>
  <c r="O21" i="28"/>
  <c r="P21" i="28"/>
  <c r="Q21" i="28"/>
  <c r="R21" i="28"/>
  <c r="O36" i="28" s="1"/>
  <c r="S21" i="28"/>
  <c r="P36" i="28" s="1"/>
  <c r="T21" i="28"/>
  <c r="Q36" i="28" s="1"/>
  <c r="U21" i="28"/>
  <c r="U36" i="28" s="1"/>
  <c r="U61" i="28" s="1"/>
  <c r="V21" i="28"/>
  <c r="V36" i="28" s="1"/>
  <c r="W21" i="28"/>
  <c r="W36" i="28" s="1"/>
  <c r="X21" i="28"/>
  <c r="X36" i="28" s="1"/>
  <c r="Y21" i="28"/>
  <c r="Z21" i="28"/>
  <c r="AA21" i="28"/>
  <c r="AB21" i="28"/>
  <c r="AC21" i="28"/>
  <c r="AC36" i="28" s="1"/>
  <c r="AC61" i="28" s="1"/>
  <c r="AD21" i="28"/>
  <c r="AE21" i="28"/>
  <c r="AF21" i="28"/>
  <c r="AG21" i="28"/>
  <c r="AH21" i="28"/>
  <c r="AI21" i="28"/>
  <c r="AJ21" i="28"/>
  <c r="AK21" i="28"/>
  <c r="AL21" i="28"/>
  <c r="AM21" i="28"/>
  <c r="D21" i="28"/>
  <c r="W19" i="40"/>
  <c r="W51" i="40"/>
  <c r="W83" i="40"/>
  <c r="W115" i="40"/>
  <c r="AI163" i="40"/>
  <c r="AI115" i="40"/>
  <c r="AI83" i="40"/>
  <c r="AI51" i="40"/>
  <c r="BC19" i="40"/>
  <c r="BC51" i="40"/>
  <c r="BC83" i="40"/>
  <c r="BC115" i="40"/>
  <c r="X19" i="40"/>
  <c r="X51" i="40"/>
  <c r="X83" i="40"/>
  <c r="X115" i="40"/>
  <c r="AJ163" i="40"/>
  <c r="AJ51" i="40"/>
  <c r="BD83" i="40"/>
  <c r="AW52" i="28"/>
  <c r="AW48" i="28"/>
  <c r="K45" i="28" s="1"/>
  <c r="AW44" i="28"/>
  <c r="K42" i="28" s="1"/>
  <c r="AW40" i="28"/>
  <c r="K38" i="28" s="1"/>
  <c r="BI51" i="28"/>
  <c r="BI50" i="28"/>
  <c r="BI49" i="28"/>
  <c r="BI47" i="28"/>
  <c r="BI46" i="28"/>
  <c r="BI45" i="28"/>
  <c r="BI43" i="28"/>
  <c r="BI42" i="28"/>
  <c r="BI41" i="28"/>
  <c r="BI39" i="28"/>
  <c r="BI38" i="28"/>
  <c r="BI37" i="28"/>
  <c r="BJ37" i="28" s="1"/>
  <c r="N90" i="36"/>
  <c r="M90" i="36"/>
  <c r="L90" i="36"/>
  <c r="K90" i="36"/>
  <c r="J90" i="36"/>
  <c r="I90" i="36"/>
  <c r="H90" i="36"/>
  <c r="G90" i="36"/>
  <c r="F90" i="36"/>
  <c r="E90" i="36"/>
  <c r="D90" i="36"/>
  <c r="C90" i="36"/>
  <c r="N89" i="36"/>
  <c r="M89" i="36"/>
  <c r="L89" i="36"/>
  <c r="K89" i="36"/>
  <c r="J89" i="36"/>
  <c r="I89" i="36"/>
  <c r="H89" i="36"/>
  <c r="G89" i="36"/>
  <c r="F89" i="36"/>
  <c r="E89" i="36"/>
  <c r="D89" i="36"/>
  <c r="C89" i="36"/>
  <c r="N88" i="36"/>
  <c r="M88" i="36"/>
  <c r="L88" i="36"/>
  <c r="K88" i="36"/>
  <c r="J88" i="36"/>
  <c r="I88" i="36"/>
  <c r="H88" i="36"/>
  <c r="G88" i="36"/>
  <c r="F88" i="36"/>
  <c r="E88" i="36"/>
  <c r="D88" i="36"/>
  <c r="C88" i="36"/>
  <c r="N87" i="36"/>
  <c r="M87" i="36"/>
  <c r="L87" i="36"/>
  <c r="K87" i="36"/>
  <c r="J87" i="36"/>
  <c r="I87" i="36"/>
  <c r="H87" i="36"/>
  <c r="G87" i="36"/>
  <c r="F87" i="36"/>
  <c r="E87" i="36"/>
  <c r="D87" i="36"/>
  <c r="C87" i="36"/>
  <c r="N86" i="36"/>
  <c r="M86" i="36"/>
  <c r="L86" i="36"/>
  <c r="K86" i="36"/>
  <c r="J86" i="36"/>
  <c r="I86" i="36"/>
  <c r="H86" i="36"/>
  <c r="G86" i="36"/>
  <c r="F86" i="36"/>
  <c r="E86" i="36"/>
  <c r="D86" i="36"/>
  <c r="C86" i="36"/>
  <c r="N85" i="36"/>
  <c r="M85" i="36"/>
  <c r="L85" i="36"/>
  <c r="K85" i="36"/>
  <c r="J85" i="36"/>
  <c r="I85" i="36"/>
  <c r="H85" i="36"/>
  <c r="G85" i="36"/>
  <c r="F85" i="36"/>
  <c r="E85" i="36"/>
  <c r="D85" i="36"/>
  <c r="C85" i="36"/>
  <c r="N84" i="36"/>
  <c r="M84" i="36"/>
  <c r="L84" i="36"/>
  <c r="K84" i="36"/>
  <c r="J84" i="36"/>
  <c r="I84" i="36"/>
  <c r="H84" i="36"/>
  <c r="G84" i="36"/>
  <c r="F84" i="36"/>
  <c r="E84" i="36"/>
  <c r="D84" i="36"/>
  <c r="C84" i="36"/>
  <c r="N83" i="36"/>
  <c r="M83" i="36"/>
  <c r="L83" i="36"/>
  <c r="K83" i="36"/>
  <c r="J83" i="36"/>
  <c r="I83" i="36"/>
  <c r="H83" i="36"/>
  <c r="G83" i="36"/>
  <c r="F83" i="36"/>
  <c r="E83" i="36"/>
  <c r="D83" i="36"/>
  <c r="C83" i="36"/>
  <c r="N82" i="36"/>
  <c r="M82" i="36"/>
  <c r="L82" i="36"/>
  <c r="K82" i="36"/>
  <c r="J82" i="36"/>
  <c r="I82" i="36"/>
  <c r="H82" i="36"/>
  <c r="G82" i="36"/>
  <c r="F82" i="36"/>
  <c r="E82" i="36"/>
  <c r="D82" i="36"/>
  <c r="C82" i="36"/>
  <c r="N81" i="36"/>
  <c r="M81" i="36"/>
  <c r="L81" i="36"/>
  <c r="K81" i="36"/>
  <c r="J81" i="36"/>
  <c r="I81" i="36"/>
  <c r="H81" i="36"/>
  <c r="G81" i="36"/>
  <c r="F81" i="36"/>
  <c r="E81" i="36"/>
  <c r="D81" i="36"/>
  <c r="C81" i="36"/>
  <c r="N80" i="36"/>
  <c r="M80" i="36"/>
  <c r="L80" i="36"/>
  <c r="K80" i="36"/>
  <c r="J80" i="36"/>
  <c r="I80" i="36"/>
  <c r="H80" i="36"/>
  <c r="G80" i="36"/>
  <c r="F80" i="36"/>
  <c r="E80" i="36"/>
  <c r="D80" i="36"/>
  <c r="C80" i="36"/>
  <c r="N79" i="36"/>
  <c r="M79" i="36"/>
  <c r="L79" i="36"/>
  <c r="K79" i="36"/>
  <c r="J79" i="36"/>
  <c r="I79" i="36"/>
  <c r="H79" i="36"/>
  <c r="G79" i="36"/>
  <c r="F79" i="36"/>
  <c r="E79" i="36"/>
  <c r="D79" i="36"/>
  <c r="C79" i="36"/>
  <c r="N78" i="36"/>
  <c r="M78" i="36"/>
  <c r="L78" i="36"/>
  <c r="K78" i="36"/>
  <c r="J78" i="36"/>
  <c r="I78" i="36"/>
  <c r="H78" i="36"/>
  <c r="G78" i="36"/>
  <c r="F78" i="36"/>
  <c r="E78" i="36"/>
  <c r="D78" i="36"/>
  <c r="C78" i="36"/>
  <c r="N90" i="35"/>
  <c r="M90" i="35"/>
  <c r="L90" i="35"/>
  <c r="K90" i="35"/>
  <c r="J90" i="35"/>
  <c r="I90" i="35"/>
  <c r="H90" i="35"/>
  <c r="G90" i="35"/>
  <c r="F90" i="35"/>
  <c r="E90" i="35"/>
  <c r="D90" i="35"/>
  <c r="C90" i="35"/>
  <c r="N89" i="35"/>
  <c r="M89" i="35"/>
  <c r="L89" i="35"/>
  <c r="K89" i="35"/>
  <c r="J89" i="35"/>
  <c r="I89" i="35"/>
  <c r="H89" i="35"/>
  <c r="G89" i="35"/>
  <c r="F89" i="35"/>
  <c r="E89" i="35"/>
  <c r="D89" i="35"/>
  <c r="C89" i="35"/>
  <c r="N88" i="35"/>
  <c r="M88" i="35"/>
  <c r="L88" i="35"/>
  <c r="K88" i="35"/>
  <c r="J88" i="35"/>
  <c r="I88" i="35"/>
  <c r="H88" i="35"/>
  <c r="G88" i="35"/>
  <c r="F88" i="35"/>
  <c r="E88" i="35"/>
  <c r="D88" i="35"/>
  <c r="C88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N86" i="35"/>
  <c r="M86" i="35"/>
  <c r="L86" i="35"/>
  <c r="K86" i="35"/>
  <c r="J86" i="35"/>
  <c r="I86" i="35"/>
  <c r="H86" i="35"/>
  <c r="G86" i="35"/>
  <c r="F86" i="35"/>
  <c r="E86" i="35"/>
  <c r="D86" i="35"/>
  <c r="C86" i="35"/>
  <c r="N85" i="35"/>
  <c r="M85" i="35"/>
  <c r="L85" i="35"/>
  <c r="K85" i="35"/>
  <c r="J85" i="35"/>
  <c r="I85" i="35"/>
  <c r="H85" i="35"/>
  <c r="G85" i="35"/>
  <c r="F85" i="35"/>
  <c r="E85" i="35"/>
  <c r="D85" i="35"/>
  <c r="C85" i="35"/>
  <c r="N84" i="35"/>
  <c r="M84" i="35"/>
  <c r="L84" i="35"/>
  <c r="K84" i="35"/>
  <c r="J84" i="35"/>
  <c r="I84" i="35"/>
  <c r="H84" i="35"/>
  <c r="G84" i="35"/>
  <c r="F84" i="35"/>
  <c r="E84" i="35"/>
  <c r="D84" i="35"/>
  <c r="C84" i="35"/>
  <c r="N83" i="35"/>
  <c r="M83" i="35"/>
  <c r="L83" i="35"/>
  <c r="K83" i="35"/>
  <c r="J83" i="35"/>
  <c r="I83" i="35"/>
  <c r="H83" i="35"/>
  <c r="G83" i="35"/>
  <c r="F83" i="35"/>
  <c r="E83" i="35"/>
  <c r="D83" i="35"/>
  <c r="C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N81" i="35"/>
  <c r="M81" i="35"/>
  <c r="L81" i="35"/>
  <c r="K81" i="35"/>
  <c r="J81" i="35"/>
  <c r="I81" i="35"/>
  <c r="H81" i="35"/>
  <c r="G81" i="35"/>
  <c r="F81" i="35"/>
  <c r="E81" i="35"/>
  <c r="D81" i="35"/>
  <c r="C81" i="35"/>
  <c r="N80" i="35"/>
  <c r="M80" i="35"/>
  <c r="L80" i="35"/>
  <c r="K80" i="35"/>
  <c r="J80" i="35"/>
  <c r="I80" i="35"/>
  <c r="H80" i="35"/>
  <c r="G80" i="35"/>
  <c r="F80" i="35"/>
  <c r="E80" i="35"/>
  <c r="D80" i="35"/>
  <c r="C80" i="35"/>
  <c r="N79" i="35"/>
  <c r="M79" i="35"/>
  <c r="L79" i="35"/>
  <c r="K79" i="35"/>
  <c r="J79" i="35"/>
  <c r="I79" i="35"/>
  <c r="H79" i="35"/>
  <c r="G79" i="35"/>
  <c r="F79" i="35"/>
  <c r="E79" i="35"/>
  <c r="D79" i="35"/>
  <c r="C79" i="35"/>
  <c r="N78" i="35"/>
  <c r="M78" i="35"/>
  <c r="L78" i="35"/>
  <c r="K78" i="35"/>
  <c r="J78" i="35"/>
  <c r="I78" i="35"/>
  <c r="H78" i="35"/>
  <c r="G78" i="35"/>
  <c r="F78" i="35"/>
  <c r="E78" i="35"/>
  <c r="D78" i="35"/>
  <c r="C78" i="35"/>
  <c r="N90" i="34"/>
  <c r="M90" i="34"/>
  <c r="L90" i="34"/>
  <c r="K90" i="34"/>
  <c r="J90" i="34"/>
  <c r="I90" i="34"/>
  <c r="H90" i="34"/>
  <c r="G90" i="34"/>
  <c r="F90" i="34"/>
  <c r="E90" i="34"/>
  <c r="D90" i="34"/>
  <c r="AO90" i="34" s="1"/>
  <c r="C90" i="34"/>
  <c r="N89" i="34"/>
  <c r="M89" i="34"/>
  <c r="L89" i="34"/>
  <c r="K89" i="34"/>
  <c r="J89" i="34"/>
  <c r="I89" i="34"/>
  <c r="H89" i="34"/>
  <c r="AO89" i="34" s="1"/>
  <c r="G89" i="34"/>
  <c r="F89" i="34"/>
  <c r="E89" i="34"/>
  <c r="D89" i="34"/>
  <c r="C89" i="34"/>
  <c r="N88" i="34"/>
  <c r="M88" i="34"/>
  <c r="L88" i="34"/>
  <c r="K88" i="34"/>
  <c r="J88" i="34"/>
  <c r="I88" i="34"/>
  <c r="H88" i="34"/>
  <c r="G88" i="34"/>
  <c r="F88" i="34"/>
  <c r="E88" i="34"/>
  <c r="D88" i="34"/>
  <c r="AO88" i="34" s="1"/>
  <c r="C88" i="34"/>
  <c r="N87" i="34"/>
  <c r="M87" i="34"/>
  <c r="L87" i="34"/>
  <c r="K87" i="34"/>
  <c r="J87" i="34"/>
  <c r="I87" i="34"/>
  <c r="H87" i="34"/>
  <c r="AO87" i="34" s="1"/>
  <c r="G87" i="34"/>
  <c r="F87" i="34"/>
  <c r="E87" i="34"/>
  <c r="D87" i="34"/>
  <c r="C87" i="34"/>
  <c r="N86" i="34"/>
  <c r="M86" i="34"/>
  <c r="L86" i="34"/>
  <c r="K86" i="34"/>
  <c r="J86" i="34"/>
  <c r="I86" i="34"/>
  <c r="H86" i="34"/>
  <c r="G86" i="34"/>
  <c r="F86" i="34"/>
  <c r="E86" i="34"/>
  <c r="D86" i="34"/>
  <c r="AO86" i="34" s="1"/>
  <c r="C86" i="34"/>
  <c r="N85" i="34"/>
  <c r="M85" i="34"/>
  <c r="L85" i="34"/>
  <c r="K85" i="34"/>
  <c r="J85" i="34"/>
  <c r="I85" i="34"/>
  <c r="H85" i="34"/>
  <c r="AO85" i="34" s="1"/>
  <c r="G85" i="34"/>
  <c r="F85" i="34"/>
  <c r="E85" i="34"/>
  <c r="D85" i="34"/>
  <c r="C85" i="34"/>
  <c r="N84" i="34"/>
  <c r="M84" i="34"/>
  <c r="L84" i="34"/>
  <c r="K84" i="34"/>
  <c r="J84" i="34"/>
  <c r="I84" i="34"/>
  <c r="H84" i="34"/>
  <c r="G84" i="34"/>
  <c r="F84" i="34"/>
  <c r="E84" i="34"/>
  <c r="D84" i="34"/>
  <c r="AO84" i="34" s="1"/>
  <c r="C84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N82" i="34"/>
  <c r="M82" i="34"/>
  <c r="L82" i="34"/>
  <c r="K82" i="34"/>
  <c r="J82" i="34"/>
  <c r="I82" i="34"/>
  <c r="H82" i="34"/>
  <c r="G82" i="34"/>
  <c r="F82" i="34"/>
  <c r="E82" i="34"/>
  <c r="D82" i="34"/>
  <c r="AO82" i="34" s="1"/>
  <c r="C82" i="34"/>
  <c r="N81" i="34"/>
  <c r="M81" i="34"/>
  <c r="L81" i="34"/>
  <c r="K81" i="34"/>
  <c r="J81" i="34"/>
  <c r="I81" i="34"/>
  <c r="H81" i="34"/>
  <c r="AO81" i="34" s="1"/>
  <c r="G81" i="34"/>
  <c r="F81" i="34"/>
  <c r="E81" i="34"/>
  <c r="D81" i="34"/>
  <c r="C81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N78" i="34"/>
  <c r="M78" i="34"/>
  <c r="L78" i="34"/>
  <c r="K78" i="34"/>
  <c r="J78" i="34"/>
  <c r="I78" i="34"/>
  <c r="H78" i="34"/>
  <c r="G78" i="34"/>
  <c r="F78" i="34"/>
  <c r="E78" i="34"/>
  <c r="D78" i="34"/>
  <c r="C78" i="34"/>
  <c r="N90" i="33"/>
  <c r="M90" i="33"/>
  <c r="L90" i="33"/>
  <c r="K90" i="33"/>
  <c r="J90" i="33"/>
  <c r="I90" i="33"/>
  <c r="H90" i="33"/>
  <c r="G90" i="33"/>
  <c r="F90" i="33"/>
  <c r="AO90" i="33" s="1"/>
  <c r="E90" i="33"/>
  <c r="D90" i="33"/>
  <c r="C90" i="33"/>
  <c r="N89" i="33"/>
  <c r="M89" i="33"/>
  <c r="L89" i="33"/>
  <c r="K89" i="33"/>
  <c r="J89" i="33"/>
  <c r="AO89" i="33" s="1"/>
  <c r="I89" i="33"/>
  <c r="H89" i="33"/>
  <c r="G89" i="33"/>
  <c r="F89" i="33"/>
  <c r="E89" i="33"/>
  <c r="D89" i="33"/>
  <c r="C89" i="33"/>
  <c r="N88" i="33"/>
  <c r="M88" i="33"/>
  <c r="L88" i="33"/>
  <c r="K88" i="33"/>
  <c r="J88" i="33"/>
  <c r="I88" i="33"/>
  <c r="H88" i="33"/>
  <c r="G88" i="33"/>
  <c r="F88" i="33"/>
  <c r="AO88" i="33" s="1"/>
  <c r="E88" i="33"/>
  <c r="D88" i="33"/>
  <c r="C88" i="33"/>
  <c r="N87" i="33"/>
  <c r="M87" i="33"/>
  <c r="L87" i="33"/>
  <c r="K87" i="33"/>
  <c r="J87" i="33"/>
  <c r="AO87" i="33" s="1"/>
  <c r="I87" i="33"/>
  <c r="H87" i="33"/>
  <c r="G87" i="33"/>
  <c r="F87" i="33"/>
  <c r="E87" i="33"/>
  <c r="D87" i="33"/>
  <c r="C87" i="33"/>
  <c r="N86" i="33"/>
  <c r="M86" i="33"/>
  <c r="L86" i="33"/>
  <c r="K86" i="33"/>
  <c r="J86" i="33"/>
  <c r="I86" i="33"/>
  <c r="H86" i="33"/>
  <c r="G86" i="33"/>
  <c r="F86" i="33"/>
  <c r="AO86" i="33" s="1"/>
  <c r="E86" i="33"/>
  <c r="D86" i="33"/>
  <c r="C86" i="33"/>
  <c r="N85" i="33"/>
  <c r="M85" i="33"/>
  <c r="L85" i="33"/>
  <c r="K85" i="33"/>
  <c r="J85" i="33"/>
  <c r="AO85" i="33" s="1"/>
  <c r="I85" i="33"/>
  <c r="H85" i="33"/>
  <c r="G85" i="33"/>
  <c r="F85" i="33"/>
  <c r="E85" i="33"/>
  <c r="D85" i="33"/>
  <c r="C85" i="33"/>
  <c r="N84" i="33"/>
  <c r="M84" i="33"/>
  <c r="L84" i="33"/>
  <c r="K84" i="33"/>
  <c r="J84" i="33"/>
  <c r="I84" i="33"/>
  <c r="H84" i="33"/>
  <c r="G84" i="33"/>
  <c r="F84" i="33"/>
  <c r="AO84" i="33" s="1"/>
  <c r="E84" i="33"/>
  <c r="D84" i="33"/>
  <c r="C84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N82" i="33"/>
  <c r="M82" i="33"/>
  <c r="L82" i="33"/>
  <c r="K82" i="33"/>
  <c r="J82" i="33"/>
  <c r="I82" i="33"/>
  <c r="H82" i="33"/>
  <c r="G82" i="33"/>
  <c r="F82" i="33"/>
  <c r="AO82" i="33" s="1"/>
  <c r="E82" i="33"/>
  <c r="D82" i="33"/>
  <c r="C82" i="33"/>
  <c r="N81" i="33"/>
  <c r="M81" i="33"/>
  <c r="L81" i="33"/>
  <c r="K81" i="33"/>
  <c r="J81" i="33"/>
  <c r="AO81" i="33" s="1"/>
  <c r="I81" i="33"/>
  <c r="H81" i="33"/>
  <c r="G81" i="33"/>
  <c r="F81" i="33"/>
  <c r="E81" i="33"/>
  <c r="D81" i="33"/>
  <c r="C81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N75" i="32"/>
  <c r="M75" i="32"/>
  <c r="L75" i="32"/>
  <c r="K75" i="32"/>
  <c r="J75" i="32"/>
  <c r="I75" i="32"/>
  <c r="H75" i="32"/>
  <c r="G75" i="32"/>
  <c r="F75" i="32"/>
  <c r="E75" i="32"/>
  <c r="D75" i="32"/>
  <c r="AO75" i="32" s="1"/>
  <c r="C75" i="32"/>
  <c r="N74" i="32"/>
  <c r="M74" i="32"/>
  <c r="L74" i="32"/>
  <c r="K74" i="32"/>
  <c r="J74" i="32"/>
  <c r="I74" i="32"/>
  <c r="H74" i="32"/>
  <c r="AO74" i="32" s="1"/>
  <c r="G74" i="32"/>
  <c r="F74" i="32"/>
  <c r="E74" i="32"/>
  <c r="D74" i="32"/>
  <c r="C74" i="32"/>
  <c r="N73" i="32"/>
  <c r="M73" i="32"/>
  <c r="L73" i="32"/>
  <c r="K73" i="32"/>
  <c r="J73" i="32"/>
  <c r="I73" i="32"/>
  <c r="H73" i="32"/>
  <c r="G73" i="32"/>
  <c r="F73" i="32"/>
  <c r="E73" i="32"/>
  <c r="D73" i="32"/>
  <c r="AO73" i="32" s="1"/>
  <c r="C73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N71" i="32"/>
  <c r="M71" i="32"/>
  <c r="L71" i="32"/>
  <c r="K71" i="32"/>
  <c r="J71" i="32"/>
  <c r="I71" i="32"/>
  <c r="H71" i="32"/>
  <c r="G71" i="32"/>
  <c r="F71" i="32"/>
  <c r="E71" i="32"/>
  <c r="D71" i="32"/>
  <c r="AO71" i="32" s="1"/>
  <c r="C71" i="32"/>
  <c r="N70" i="32"/>
  <c r="M70" i="32"/>
  <c r="L70" i="32"/>
  <c r="K70" i="32"/>
  <c r="J70" i="32"/>
  <c r="I70" i="32"/>
  <c r="H70" i="32"/>
  <c r="AO70" i="32" s="1"/>
  <c r="G70" i="32"/>
  <c r="F70" i="32"/>
  <c r="E70" i="32"/>
  <c r="D70" i="32"/>
  <c r="C70" i="32"/>
  <c r="N69" i="32"/>
  <c r="M69" i="32"/>
  <c r="L69" i="32"/>
  <c r="K69" i="32"/>
  <c r="J69" i="32"/>
  <c r="I69" i="32"/>
  <c r="H69" i="32"/>
  <c r="G69" i="32"/>
  <c r="F69" i="32"/>
  <c r="E69" i="32"/>
  <c r="D69" i="32"/>
  <c r="AO69" i="32" s="1"/>
  <c r="C69" i="32"/>
  <c r="N68" i="32"/>
  <c r="M68" i="32"/>
  <c r="L68" i="32"/>
  <c r="K68" i="32"/>
  <c r="J68" i="32"/>
  <c r="I68" i="32"/>
  <c r="H68" i="32"/>
  <c r="AO68" i="32" s="1"/>
  <c r="G68" i="32"/>
  <c r="F68" i="32"/>
  <c r="E68" i="32"/>
  <c r="D68" i="32"/>
  <c r="C68" i="32"/>
  <c r="N67" i="32"/>
  <c r="M67" i="32"/>
  <c r="L67" i="32"/>
  <c r="K67" i="32"/>
  <c r="J67" i="32"/>
  <c r="I67" i="32"/>
  <c r="H67" i="32"/>
  <c r="G67" i="32"/>
  <c r="F67" i="32"/>
  <c r="E67" i="32"/>
  <c r="D67" i="32"/>
  <c r="AO67" i="32" s="1"/>
  <c r="C67" i="32"/>
  <c r="N66" i="32"/>
  <c r="M66" i="32"/>
  <c r="L66" i="32"/>
  <c r="K66" i="32"/>
  <c r="J66" i="32"/>
  <c r="I66" i="32"/>
  <c r="H66" i="32"/>
  <c r="AO66" i="32" s="1"/>
  <c r="G66" i="32"/>
  <c r="F66" i="32"/>
  <c r="E66" i="32"/>
  <c r="D66" i="32"/>
  <c r="N90" i="31"/>
  <c r="M90" i="31"/>
  <c r="L90" i="31"/>
  <c r="K90" i="31"/>
  <c r="J90" i="31"/>
  <c r="I90" i="31"/>
  <c r="H90" i="31"/>
  <c r="G90" i="31"/>
  <c r="F90" i="31"/>
  <c r="E90" i="31"/>
  <c r="D90" i="31"/>
  <c r="C90" i="31"/>
  <c r="N89" i="31"/>
  <c r="M89" i="31"/>
  <c r="L89" i="31"/>
  <c r="K89" i="31"/>
  <c r="J89" i="31"/>
  <c r="I89" i="31"/>
  <c r="H89" i="31"/>
  <c r="G89" i="31"/>
  <c r="F89" i="31"/>
  <c r="E89" i="31"/>
  <c r="D89" i="31"/>
  <c r="C89" i="31"/>
  <c r="N88" i="31"/>
  <c r="M88" i="31"/>
  <c r="L88" i="31"/>
  <c r="K88" i="31"/>
  <c r="J88" i="31"/>
  <c r="I88" i="31"/>
  <c r="H88" i="31"/>
  <c r="G88" i="31"/>
  <c r="F88" i="31"/>
  <c r="E88" i="31"/>
  <c r="D88" i="31"/>
  <c r="C88" i="31"/>
  <c r="N87" i="31"/>
  <c r="M87" i="31"/>
  <c r="L87" i="31"/>
  <c r="K87" i="31"/>
  <c r="J87" i="31"/>
  <c r="I87" i="31"/>
  <c r="H87" i="31"/>
  <c r="G87" i="31"/>
  <c r="F87" i="31"/>
  <c r="E87" i="31"/>
  <c r="D87" i="31"/>
  <c r="C87" i="31"/>
  <c r="N86" i="31"/>
  <c r="M86" i="31"/>
  <c r="L86" i="31"/>
  <c r="K86" i="31"/>
  <c r="J86" i="31"/>
  <c r="I86" i="31"/>
  <c r="H86" i="31"/>
  <c r="G86" i="31"/>
  <c r="F86" i="31"/>
  <c r="E86" i="31"/>
  <c r="D86" i="31"/>
  <c r="C86" i="31"/>
  <c r="N85" i="31"/>
  <c r="M85" i="31"/>
  <c r="L85" i="31"/>
  <c r="K85" i="31"/>
  <c r="J85" i="31"/>
  <c r="I85" i="31"/>
  <c r="H85" i="31"/>
  <c r="G85" i="31"/>
  <c r="F85" i="31"/>
  <c r="E85" i="31"/>
  <c r="D85" i="31"/>
  <c r="C85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N82" i="31"/>
  <c r="M82" i="31"/>
  <c r="L82" i="31"/>
  <c r="K82" i="31"/>
  <c r="J82" i="31"/>
  <c r="I82" i="31"/>
  <c r="H82" i="31"/>
  <c r="G82" i="31"/>
  <c r="F82" i="31"/>
  <c r="E82" i="31"/>
  <c r="D82" i="31"/>
  <c r="C82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N79" i="31"/>
  <c r="M79" i="31"/>
  <c r="L79" i="31"/>
  <c r="K79" i="31"/>
  <c r="J79" i="31"/>
  <c r="I79" i="31"/>
  <c r="H79" i="31"/>
  <c r="G79" i="31"/>
  <c r="F79" i="31"/>
  <c r="E79" i="31"/>
  <c r="D79" i="31"/>
  <c r="C79" i="31"/>
  <c r="N78" i="31"/>
  <c r="M78" i="31"/>
  <c r="L78" i="31"/>
  <c r="K78" i="31"/>
  <c r="J78" i="31"/>
  <c r="I78" i="31"/>
  <c r="H78" i="31"/>
  <c r="G78" i="31"/>
  <c r="F78" i="31"/>
  <c r="E78" i="31"/>
  <c r="D78" i="31"/>
  <c r="C78" i="31"/>
  <c r="N90" i="30"/>
  <c r="M90" i="30"/>
  <c r="L90" i="30"/>
  <c r="K90" i="30"/>
  <c r="J90" i="30"/>
  <c r="I90" i="30"/>
  <c r="H90" i="30"/>
  <c r="G90" i="30"/>
  <c r="F90" i="30"/>
  <c r="E90" i="30"/>
  <c r="D90" i="30"/>
  <c r="C90" i="30"/>
  <c r="AO90" i="30" s="1"/>
  <c r="N89" i="30"/>
  <c r="M89" i="30"/>
  <c r="L89" i="30"/>
  <c r="K89" i="30"/>
  <c r="J89" i="30"/>
  <c r="I89" i="30"/>
  <c r="H89" i="30"/>
  <c r="G89" i="30"/>
  <c r="AO89" i="30" s="1"/>
  <c r="F89" i="30"/>
  <c r="E89" i="30"/>
  <c r="D89" i="30"/>
  <c r="C89" i="30"/>
  <c r="N88" i="30"/>
  <c r="M88" i="30"/>
  <c r="L88" i="30"/>
  <c r="K88" i="30"/>
  <c r="J88" i="30"/>
  <c r="I88" i="30"/>
  <c r="H88" i="30"/>
  <c r="G88" i="30"/>
  <c r="F88" i="30"/>
  <c r="E88" i="30"/>
  <c r="D88" i="30"/>
  <c r="C88" i="30"/>
  <c r="AO88" i="30" s="1"/>
  <c r="N87" i="30"/>
  <c r="M87" i="30"/>
  <c r="L87" i="30"/>
  <c r="K87" i="30"/>
  <c r="J87" i="30"/>
  <c r="I87" i="30"/>
  <c r="H87" i="30"/>
  <c r="G87" i="30"/>
  <c r="AO87" i="30" s="1"/>
  <c r="F87" i="30"/>
  <c r="E87" i="30"/>
  <c r="D87" i="30"/>
  <c r="C87" i="30"/>
  <c r="N86" i="30"/>
  <c r="M86" i="30"/>
  <c r="L86" i="30"/>
  <c r="K86" i="30"/>
  <c r="J86" i="30"/>
  <c r="I86" i="30"/>
  <c r="H86" i="30"/>
  <c r="G86" i="30"/>
  <c r="F86" i="30"/>
  <c r="E86" i="30"/>
  <c r="D86" i="30"/>
  <c r="C86" i="30"/>
  <c r="AO86" i="30" s="1"/>
  <c r="N85" i="30"/>
  <c r="M85" i="30"/>
  <c r="L85" i="30"/>
  <c r="K85" i="30"/>
  <c r="J85" i="30"/>
  <c r="I85" i="30"/>
  <c r="H85" i="30"/>
  <c r="G85" i="30"/>
  <c r="AO85" i="30" s="1"/>
  <c r="F85" i="30"/>
  <c r="E85" i="30"/>
  <c r="D85" i="30"/>
  <c r="C85" i="30"/>
  <c r="N84" i="30"/>
  <c r="M84" i="30"/>
  <c r="L84" i="30"/>
  <c r="K84" i="30"/>
  <c r="J84" i="30"/>
  <c r="I84" i="30"/>
  <c r="H84" i="30"/>
  <c r="G84" i="30"/>
  <c r="F84" i="30"/>
  <c r="E84" i="30"/>
  <c r="D84" i="30"/>
  <c r="C84" i="30"/>
  <c r="N83" i="30"/>
  <c r="M83" i="30"/>
  <c r="L83" i="30"/>
  <c r="K83" i="30"/>
  <c r="J83" i="30"/>
  <c r="I83" i="30"/>
  <c r="H83" i="30"/>
  <c r="G83" i="30"/>
  <c r="AO83" i="30" s="1"/>
  <c r="F83" i="30"/>
  <c r="E83" i="30"/>
  <c r="D83" i="30"/>
  <c r="C83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AO82" i="30" s="1"/>
  <c r="N81" i="30"/>
  <c r="M81" i="30"/>
  <c r="L81" i="30"/>
  <c r="K81" i="30"/>
  <c r="J81" i="30"/>
  <c r="I81" i="30"/>
  <c r="H81" i="30"/>
  <c r="G81" i="30"/>
  <c r="AO81" i="30" s="1"/>
  <c r="F81" i="30"/>
  <c r="E81" i="30"/>
  <c r="D81" i="30"/>
  <c r="C81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N90" i="29"/>
  <c r="M90" i="29"/>
  <c r="L90" i="29"/>
  <c r="K90" i="29"/>
  <c r="J90" i="29"/>
  <c r="I90" i="29"/>
  <c r="H90" i="29"/>
  <c r="G90" i="29"/>
  <c r="F90" i="29"/>
  <c r="E90" i="29"/>
  <c r="D90" i="29"/>
  <c r="C90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N78" i="29"/>
  <c r="M78" i="29"/>
  <c r="L78" i="29"/>
  <c r="K78" i="29"/>
  <c r="J78" i="29"/>
  <c r="I78" i="29"/>
  <c r="H78" i="29"/>
  <c r="G78" i="29"/>
  <c r="F78" i="29"/>
  <c r="E78" i="29"/>
  <c r="D78" i="29"/>
  <c r="Z90" i="10"/>
  <c r="Y90" i="10"/>
  <c r="X90" i="10"/>
  <c r="W90" i="10"/>
  <c r="V90" i="10"/>
  <c r="V90" i="30" s="1"/>
  <c r="U90" i="10"/>
  <c r="T90" i="10"/>
  <c r="S90" i="10"/>
  <c r="S90" i="29" s="1"/>
  <c r="R90" i="10"/>
  <c r="R90" i="29" s="1"/>
  <c r="Q90" i="10"/>
  <c r="P90" i="10"/>
  <c r="O90" i="10"/>
  <c r="Z89" i="10"/>
  <c r="Z89" i="29" s="1"/>
  <c r="Y89" i="10"/>
  <c r="X89" i="10"/>
  <c r="W89" i="10"/>
  <c r="W89" i="29"/>
  <c r="V89" i="10"/>
  <c r="V89" i="29"/>
  <c r="U89" i="10"/>
  <c r="U89" i="29" s="1"/>
  <c r="T89" i="10"/>
  <c r="S89" i="10"/>
  <c r="R89" i="10"/>
  <c r="Q89" i="10"/>
  <c r="P89" i="10"/>
  <c r="O89" i="10"/>
  <c r="O89" i="29" s="1"/>
  <c r="Z88" i="10"/>
  <c r="Z88" i="29" s="1"/>
  <c r="Y88" i="10"/>
  <c r="Y88" i="29" s="1"/>
  <c r="X88" i="10"/>
  <c r="W88" i="10"/>
  <c r="V88" i="10"/>
  <c r="U88" i="10"/>
  <c r="U88" i="29"/>
  <c r="T88" i="10"/>
  <c r="AF88" i="10" s="1"/>
  <c r="T88" i="29"/>
  <c r="S88" i="10"/>
  <c r="S88" i="29"/>
  <c r="R88" i="10"/>
  <c r="R88" i="29" s="1"/>
  <c r="Q88" i="10"/>
  <c r="Q88" i="29" s="1"/>
  <c r="P88" i="10"/>
  <c r="O88" i="10"/>
  <c r="Z87" i="10"/>
  <c r="Z87" i="29" s="1"/>
  <c r="Y87" i="10"/>
  <c r="Y87" i="29" s="1"/>
  <c r="X87" i="10"/>
  <c r="X87" i="29"/>
  <c r="W87" i="10"/>
  <c r="V87" i="10"/>
  <c r="V87" i="29" s="1"/>
  <c r="U87" i="10"/>
  <c r="U87" i="29" s="1"/>
  <c r="T87" i="10"/>
  <c r="S87" i="10"/>
  <c r="S87" i="30" s="1"/>
  <c r="S87" i="29"/>
  <c r="R87" i="10"/>
  <c r="R87" i="29" s="1"/>
  <c r="Q87" i="10"/>
  <c r="Q87" i="29"/>
  <c r="P87" i="10"/>
  <c r="P87" i="29" s="1"/>
  <c r="O87" i="10"/>
  <c r="Z86" i="10"/>
  <c r="Z86" i="29" s="1"/>
  <c r="Y86" i="10"/>
  <c r="Y86" i="29" s="1"/>
  <c r="X86" i="10"/>
  <c r="W86" i="10"/>
  <c r="V86" i="10"/>
  <c r="U86" i="10"/>
  <c r="T86" i="10"/>
  <c r="T86" i="29" s="1"/>
  <c r="S86" i="10"/>
  <c r="S86" i="29"/>
  <c r="R86" i="10"/>
  <c r="R86" i="29" s="1"/>
  <c r="Q86" i="10"/>
  <c r="Q86" i="29" s="1"/>
  <c r="P86" i="10"/>
  <c r="O86" i="10"/>
  <c r="O86" i="30"/>
  <c r="Z85" i="10"/>
  <c r="AL85" i="10" s="1"/>
  <c r="Y85" i="10"/>
  <c r="X85" i="10"/>
  <c r="W85" i="10"/>
  <c r="V85" i="10"/>
  <c r="U85" i="10"/>
  <c r="T85" i="10"/>
  <c r="S85" i="10"/>
  <c r="S85" i="30" s="1"/>
  <c r="R85" i="10"/>
  <c r="R85" i="30" s="1"/>
  <c r="Q85" i="10"/>
  <c r="P85" i="10"/>
  <c r="O85" i="10"/>
  <c r="AD84" i="10"/>
  <c r="AD84" i="30" s="1"/>
  <c r="Z84" i="10"/>
  <c r="Z84" i="29" s="1"/>
  <c r="Y84" i="10"/>
  <c r="Y84" i="29" s="1"/>
  <c r="X84" i="10"/>
  <c r="W84" i="10"/>
  <c r="V84" i="10"/>
  <c r="AH84" i="10" s="1"/>
  <c r="U84" i="10"/>
  <c r="T84" i="10"/>
  <c r="S84" i="10"/>
  <c r="R84" i="10"/>
  <c r="R84" i="29" s="1"/>
  <c r="Q84" i="10"/>
  <c r="Q84" i="29" s="1"/>
  <c r="P84" i="10"/>
  <c r="O84" i="10"/>
  <c r="Z83" i="10"/>
  <c r="Y83" i="10"/>
  <c r="X83" i="10"/>
  <c r="AJ83" i="10" s="1"/>
  <c r="W83" i="10"/>
  <c r="W83" i="29"/>
  <c r="V83" i="10"/>
  <c r="V83" i="29" s="1"/>
  <c r="U83" i="10"/>
  <c r="U83" i="29" s="1"/>
  <c r="T83" i="10"/>
  <c r="S83" i="10"/>
  <c r="S83" i="30" s="1"/>
  <c r="R83" i="10"/>
  <c r="Q83" i="10"/>
  <c r="P83" i="10"/>
  <c r="P83" i="29"/>
  <c r="O83" i="10"/>
  <c r="O83" i="29"/>
  <c r="Z82" i="10"/>
  <c r="Z82" i="29" s="1"/>
  <c r="Y82" i="10"/>
  <c r="Y82" i="29" s="1"/>
  <c r="Y82" i="31"/>
  <c r="X82" i="10"/>
  <c r="W82" i="10"/>
  <c r="V82" i="10"/>
  <c r="U82" i="10"/>
  <c r="T82" i="10"/>
  <c r="T82" i="29" s="1"/>
  <c r="S82" i="10"/>
  <c r="S82" i="29"/>
  <c r="R82" i="10"/>
  <c r="R82" i="29" s="1"/>
  <c r="Q82" i="10"/>
  <c r="Q82" i="29" s="1"/>
  <c r="P82" i="10"/>
  <c r="O82" i="10"/>
  <c r="O82" i="30" s="1"/>
  <c r="Z81" i="10"/>
  <c r="Y81" i="10"/>
  <c r="X81" i="10"/>
  <c r="X81" i="29" s="1"/>
  <c r="W81" i="10"/>
  <c r="W81" i="29"/>
  <c r="V81" i="10"/>
  <c r="V81" i="29" s="1"/>
  <c r="U81" i="10"/>
  <c r="U81" i="31" s="1"/>
  <c r="T81" i="10"/>
  <c r="S81" i="10"/>
  <c r="R81" i="10"/>
  <c r="Q81" i="10"/>
  <c r="P81" i="10"/>
  <c r="P81" i="29"/>
  <c r="O81" i="10"/>
  <c r="O81" i="29"/>
  <c r="Z80" i="10"/>
  <c r="Z80" i="29" s="1"/>
  <c r="Y80" i="10"/>
  <c r="Y80" i="29" s="1"/>
  <c r="X80" i="10"/>
  <c r="W80" i="10"/>
  <c r="V80" i="10"/>
  <c r="U80" i="10"/>
  <c r="T80" i="10"/>
  <c r="T80" i="29"/>
  <c r="S80" i="10"/>
  <c r="S80" i="29"/>
  <c r="R80" i="10"/>
  <c r="R80" i="29" s="1"/>
  <c r="Q80" i="10"/>
  <c r="Q80" i="29" s="1"/>
  <c r="P80" i="10"/>
  <c r="O80" i="10"/>
  <c r="O80" i="30" s="1"/>
  <c r="Z79" i="10"/>
  <c r="Y79" i="10"/>
  <c r="X79" i="10"/>
  <c r="W79" i="10"/>
  <c r="W79" i="29" s="1"/>
  <c r="V79" i="10"/>
  <c r="V79" i="29" s="1"/>
  <c r="U79" i="10"/>
  <c r="U79" i="29" s="1"/>
  <c r="T79" i="10"/>
  <c r="S79" i="10"/>
  <c r="R79" i="10"/>
  <c r="Q79" i="10"/>
  <c r="P79" i="10"/>
  <c r="P79" i="29" s="1"/>
  <c r="O79" i="10"/>
  <c r="O79" i="29"/>
  <c r="Z78" i="10"/>
  <c r="Z78" i="30"/>
  <c r="Y78" i="10"/>
  <c r="Y78" i="30" s="1"/>
  <c r="X78" i="10"/>
  <c r="W78" i="10"/>
  <c r="W78" i="29" s="1"/>
  <c r="V78" i="10"/>
  <c r="U78" i="10"/>
  <c r="T78" i="10"/>
  <c r="S78" i="10"/>
  <c r="S78" i="29" s="1"/>
  <c r="S78" i="31"/>
  <c r="R78" i="10"/>
  <c r="Q78" i="10"/>
  <c r="P78" i="10"/>
  <c r="O78" i="10"/>
  <c r="Z75" i="2"/>
  <c r="Y75" i="2"/>
  <c r="X75" i="2"/>
  <c r="W75" i="2"/>
  <c r="AI75" i="2"/>
  <c r="AI75" i="32" s="1"/>
  <c r="V75" i="2"/>
  <c r="U75" i="2"/>
  <c r="T75" i="2"/>
  <c r="S75" i="2"/>
  <c r="R75" i="2"/>
  <c r="Q75" i="2"/>
  <c r="P75" i="2"/>
  <c r="O75" i="2"/>
  <c r="AA75" i="2" s="1"/>
  <c r="Z74" i="2"/>
  <c r="Y74" i="2"/>
  <c r="X74" i="2"/>
  <c r="W74" i="2"/>
  <c r="W74" i="32"/>
  <c r="V74" i="2"/>
  <c r="U74" i="2"/>
  <c r="T74" i="2"/>
  <c r="S74" i="2"/>
  <c r="AE74" i="2"/>
  <c r="AE74" i="32" s="1"/>
  <c r="R74" i="2"/>
  <c r="Q74" i="2"/>
  <c r="P74" i="2"/>
  <c r="O74" i="2"/>
  <c r="Z73" i="2"/>
  <c r="Y73" i="2"/>
  <c r="X73" i="2"/>
  <c r="W73" i="2"/>
  <c r="AI73" i="2" s="1"/>
  <c r="AI73" i="32" s="1"/>
  <c r="V73" i="2"/>
  <c r="U73" i="2"/>
  <c r="T73" i="2"/>
  <c r="S73" i="2"/>
  <c r="S73" i="32"/>
  <c r="R73" i="2"/>
  <c r="Q73" i="2"/>
  <c r="P73" i="2"/>
  <c r="O73" i="2"/>
  <c r="AA73" i="2" s="1"/>
  <c r="Z72" i="2"/>
  <c r="Y72" i="2"/>
  <c r="X72" i="2"/>
  <c r="W72" i="2"/>
  <c r="W72" i="32" s="1"/>
  <c r="V72" i="2"/>
  <c r="U72" i="2"/>
  <c r="T72" i="2"/>
  <c r="S72" i="2"/>
  <c r="S72" i="32" s="1"/>
  <c r="R72" i="2"/>
  <c r="Q72" i="2"/>
  <c r="P72" i="2"/>
  <c r="O72" i="2"/>
  <c r="O72" i="32"/>
  <c r="Z71" i="2"/>
  <c r="Y71" i="2"/>
  <c r="X71" i="2"/>
  <c r="W71" i="2"/>
  <c r="AI71" i="2"/>
  <c r="AI71" i="32"/>
  <c r="V71" i="2"/>
  <c r="U71" i="2"/>
  <c r="T71" i="2"/>
  <c r="S71" i="2"/>
  <c r="R71" i="2"/>
  <c r="Q71" i="2"/>
  <c r="P71" i="2"/>
  <c r="O71" i="2"/>
  <c r="AA71" i="2" s="1"/>
  <c r="Z70" i="2"/>
  <c r="Y70" i="2"/>
  <c r="X70" i="2"/>
  <c r="W70" i="2"/>
  <c r="V70" i="2"/>
  <c r="U70" i="2"/>
  <c r="T70" i="2"/>
  <c r="S70" i="2"/>
  <c r="AE70" i="2" s="1"/>
  <c r="AE70" i="32" s="1"/>
  <c r="R70" i="2"/>
  <c r="Q70" i="2"/>
  <c r="P70" i="2"/>
  <c r="P70" i="32"/>
  <c r="O70" i="2"/>
  <c r="Z69" i="2"/>
  <c r="Y69" i="2"/>
  <c r="X69" i="2"/>
  <c r="X69" i="32"/>
  <c r="W69" i="2"/>
  <c r="AI69" i="2" s="1"/>
  <c r="AI69" i="32" s="1"/>
  <c r="V69" i="2"/>
  <c r="U69" i="2"/>
  <c r="T69" i="2"/>
  <c r="S69" i="2"/>
  <c r="R69" i="2"/>
  <c r="Q69" i="2"/>
  <c r="P69" i="2"/>
  <c r="O69" i="2"/>
  <c r="AA69" i="2"/>
  <c r="Z68" i="2"/>
  <c r="Y68" i="2"/>
  <c r="X68" i="2"/>
  <c r="W68" i="2"/>
  <c r="V68" i="2"/>
  <c r="U68" i="2"/>
  <c r="T68" i="2"/>
  <c r="T68" i="32"/>
  <c r="S68" i="2"/>
  <c r="AE68" i="2" s="1"/>
  <c r="AE68" i="32" s="1"/>
  <c r="R68" i="2"/>
  <c r="Q68" i="2"/>
  <c r="P68" i="2"/>
  <c r="O68" i="2"/>
  <c r="Z67" i="2"/>
  <c r="Y67" i="2"/>
  <c r="X67" i="2"/>
  <c r="AJ67" i="2" s="1"/>
  <c r="AJ67" i="32" s="1"/>
  <c r="W67" i="2"/>
  <c r="AI67" i="2" s="1"/>
  <c r="AI67" i="32" s="1"/>
  <c r="V67" i="2"/>
  <c r="U67" i="2"/>
  <c r="AG67" i="2" s="1"/>
  <c r="AG67" i="32" s="1"/>
  <c r="T67" i="2"/>
  <c r="AF67" i="2" s="1"/>
  <c r="AF67" i="32" s="1"/>
  <c r="S67" i="2"/>
  <c r="R67" i="2"/>
  <c r="Q67" i="2"/>
  <c r="P67" i="2"/>
  <c r="P67" i="32"/>
  <c r="O67" i="2"/>
  <c r="AA67" i="2" s="1"/>
  <c r="Z66" i="2"/>
  <c r="AL66" i="2" s="1"/>
  <c r="AL66" i="32" s="1"/>
  <c r="Y66" i="2"/>
  <c r="AK66" i="2"/>
  <c r="X66" i="2"/>
  <c r="AJ66" i="2" s="1"/>
  <c r="AJ66" i="32" s="1"/>
  <c r="W66" i="2"/>
  <c r="AI66" i="2" s="1"/>
  <c r="AI66" i="32" s="1"/>
  <c r="V66" i="2"/>
  <c r="AH66" i="2" s="1"/>
  <c r="AH66" i="32" s="1"/>
  <c r="U66" i="2"/>
  <c r="AG66" i="2" s="1"/>
  <c r="AG66" i="32" s="1"/>
  <c r="T66" i="2"/>
  <c r="AF66" i="2" s="1"/>
  <c r="AF66" i="32" s="1"/>
  <c r="S66" i="2"/>
  <c r="AE66" i="2" s="1"/>
  <c r="AE66" i="32" s="1"/>
  <c r="R66" i="2"/>
  <c r="AD66" i="2" s="1"/>
  <c r="AD66" i="32" s="1"/>
  <c r="Q66" i="2"/>
  <c r="AC66" i="2" s="1"/>
  <c r="AC66" i="32" s="1"/>
  <c r="P66" i="2"/>
  <c r="AB66" i="2"/>
  <c r="AB66" i="32" s="1"/>
  <c r="O66" i="2"/>
  <c r="O66" i="32"/>
  <c r="AJ89" i="10"/>
  <c r="X89" i="36"/>
  <c r="X89" i="35"/>
  <c r="X89" i="34"/>
  <c r="X89" i="33"/>
  <c r="X89" i="31"/>
  <c r="X89" i="30"/>
  <c r="X89" i="29"/>
  <c r="V84" i="36"/>
  <c r="V84" i="35"/>
  <c r="V84" i="34"/>
  <c r="V84" i="33"/>
  <c r="V84" i="31"/>
  <c r="V84" i="30"/>
  <c r="V84" i="29"/>
  <c r="AB85" i="10"/>
  <c r="P85" i="36"/>
  <c r="P85" i="35"/>
  <c r="P85" i="34"/>
  <c r="P85" i="33"/>
  <c r="P85" i="31"/>
  <c r="P85" i="30"/>
  <c r="P85" i="29"/>
  <c r="AJ85" i="10"/>
  <c r="X85" i="36"/>
  <c r="X85" i="35"/>
  <c r="X85" i="34"/>
  <c r="X85" i="33"/>
  <c r="X85" i="31"/>
  <c r="X85" i="30"/>
  <c r="X85" i="29"/>
  <c r="AF87" i="10"/>
  <c r="T87" i="36"/>
  <c r="T87" i="35"/>
  <c r="T87" i="34"/>
  <c r="T87" i="33"/>
  <c r="T87" i="31"/>
  <c r="T87" i="30"/>
  <c r="T87" i="29"/>
  <c r="AH88" i="10"/>
  <c r="V88" i="36"/>
  <c r="V88" i="35"/>
  <c r="V88" i="34"/>
  <c r="V88" i="33"/>
  <c r="V88" i="31"/>
  <c r="V88" i="30"/>
  <c r="V88" i="29"/>
  <c r="AC89" i="10"/>
  <c r="Q89" i="36"/>
  <c r="Q89" i="35"/>
  <c r="Q89" i="34"/>
  <c r="Q89" i="33"/>
  <c r="Q89" i="31"/>
  <c r="Q89" i="30"/>
  <c r="Q89" i="29"/>
  <c r="AK89" i="10"/>
  <c r="Y89" i="36"/>
  <c r="Y89" i="35"/>
  <c r="Y89" i="34"/>
  <c r="Y89" i="33"/>
  <c r="Y89" i="31"/>
  <c r="AG90" i="10"/>
  <c r="U90" i="36"/>
  <c r="U90" i="35"/>
  <c r="U90" i="34"/>
  <c r="U90" i="33"/>
  <c r="U90" i="31"/>
  <c r="U90" i="30"/>
  <c r="U90" i="29"/>
  <c r="AJ78" i="10"/>
  <c r="X78" i="35"/>
  <c r="X78" i="36"/>
  <c r="X78" i="34"/>
  <c r="X78" i="33"/>
  <c r="X78" i="31"/>
  <c r="X78" i="29"/>
  <c r="AJ80" i="10"/>
  <c r="X80" i="36"/>
  <c r="X80" i="35"/>
  <c r="X80" i="34"/>
  <c r="X80" i="33"/>
  <c r="X80" i="31"/>
  <c r="X80" i="30"/>
  <c r="X80" i="29"/>
  <c r="AB82" i="10"/>
  <c r="P82" i="36"/>
  <c r="P82" i="35"/>
  <c r="P82" i="34"/>
  <c r="P82" i="33"/>
  <c r="P82" i="31"/>
  <c r="P82" i="30"/>
  <c r="P82" i="29"/>
  <c r="T83" i="36"/>
  <c r="T83" i="35"/>
  <c r="T83" i="34"/>
  <c r="T83" i="33"/>
  <c r="T83" i="31"/>
  <c r="T83" i="30"/>
  <c r="T83" i="29"/>
  <c r="AF84" i="10"/>
  <c r="T84" i="36"/>
  <c r="T84" i="35"/>
  <c r="T84" i="34"/>
  <c r="T84" i="33"/>
  <c r="T84" i="31"/>
  <c r="T84" i="30"/>
  <c r="T84" i="29"/>
  <c r="V85" i="36"/>
  <c r="V85" i="35"/>
  <c r="V85" i="34"/>
  <c r="V85" i="33"/>
  <c r="V85" i="30"/>
  <c r="V85" i="31"/>
  <c r="AH85" i="10"/>
  <c r="AJ86" i="10"/>
  <c r="X86" i="36"/>
  <c r="X86" i="35"/>
  <c r="X86" i="34"/>
  <c r="X86" i="33"/>
  <c r="X86" i="31"/>
  <c r="X86" i="30"/>
  <c r="X86" i="29"/>
  <c r="AB89" i="10"/>
  <c r="P89" i="36"/>
  <c r="P89" i="35"/>
  <c r="P89" i="34"/>
  <c r="P89" i="33"/>
  <c r="P89" i="31"/>
  <c r="P89" i="30"/>
  <c r="P89" i="29"/>
  <c r="AG87" i="10"/>
  <c r="U87" i="36"/>
  <c r="U87" i="35"/>
  <c r="U87" i="34"/>
  <c r="U87" i="33"/>
  <c r="U87" i="31"/>
  <c r="U87" i="30"/>
  <c r="AA88" i="10"/>
  <c r="O88" i="36"/>
  <c r="O88" i="35"/>
  <c r="O88" i="34"/>
  <c r="O88" i="33"/>
  <c r="O88" i="31"/>
  <c r="O88" i="29"/>
  <c r="O88" i="30"/>
  <c r="AI88" i="10"/>
  <c r="W88" i="36"/>
  <c r="W88" i="35"/>
  <c r="W88" i="34"/>
  <c r="W88" i="33"/>
  <c r="W88" i="31"/>
  <c r="W88" i="30"/>
  <c r="W88" i="29"/>
  <c r="X78" i="30"/>
  <c r="AB80" i="10"/>
  <c r="P80" i="36"/>
  <c r="P80" i="35"/>
  <c r="P80" i="34"/>
  <c r="P80" i="33"/>
  <c r="P80" i="31"/>
  <c r="P80" i="30"/>
  <c r="P80" i="29"/>
  <c r="AF78" i="10"/>
  <c r="T78" i="36"/>
  <c r="T78" i="35"/>
  <c r="T78" i="34"/>
  <c r="T78" i="30"/>
  <c r="T78" i="33"/>
  <c r="T78" i="31"/>
  <c r="AB79" i="10"/>
  <c r="P79" i="36"/>
  <c r="P79" i="35"/>
  <c r="P79" i="34"/>
  <c r="P79" i="33"/>
  <c r="P79" i="31"/>
  <c r="P79" i="30"/>
  <c r="AJ79" i="10"/>
  <c r="X79" i="36"/>
  <c r="X79" i="35"/>
  <c r="X79" i="34"/>
  <c r="X79" i="33"/>
  <c r="X79" i="30"/>
  <c r="AE89" i="10"/>
  <c r="S89" i="36"/>
  <c r="S89" i="34"/>
  <c r="S89" i="35"/>
  <c r="S89" i="33"/>
  <c r="S89" i="31"/>
  <c r="S89" i="30"/>
  <c r="S89" i="29"/>
  <c r="AA90" i="10"/>
  <c r="O90" i="36"/>
  <c r="O90" i="35"/>
  <c r="O90" i="34"/>
  <c r="O90" i="33"/>
  <c r="O90" i="31"/>
  <c r="O90" i="30"/>
  <c r="O90" i="29"/>
  <c r="AI90" i="10"/>
  <c r="W90" i="36"/>
  <c r="W90" i="34"/>
  <c r="W90" i="35"/>
  <c r="W90" i="33"/>
  <c r="W90" i="31"/>
  <c r="W90" i="29"/>
  <c r="W90" i="30"/>
  <c r="X79" i="29"/>
  <c r="AG78" i="10"/>
  <c r="U78" i="36"/>
  <c r="U78" i="35"/>
  <c r="U78" i="34"/>
  <c r="U78" i="30"/>
  <c r="U78" i="33"/>
  <c r="U78" i="31"/>
  <c r="AC81" i="10"/>
  <c r="Q81" i="36"/>
  <c r="Q81" i="34"/>
  <c r="Q81" i="35"/>
  <c r="Q81" i="33"/>
  <c r="Q81" i="31"/>
  <c r="Q81" i="30"/>
  <c r="Q81" i="29"/>
  <c r="Y83" i="36"/>
  <c r="Y83" i="35"/>
  <c r="Y83" i="34"/>
  <c r="Y83" i="33"/>
  <c r="Y83" i="31"/>
  <c r="Y83" i="30"/>
  <c r="AK83" i="10"/>
  <c r="Y83" i="29"/>
  <c r="AA87" i="10"/>
  <c r="O87" i="36"/>
  <c r="O87" i="35"/>
  <c r="O87" i="34"/>
  <c r="O87" i="31"/>
  <c r="O87" i="33"/>
  <c r="O87" i="30"/>
  <c r="O87" i="29"/>
  <c r="AC88" i="10"/>
  <c r="Q88" i="36"/>
  <c r="Q88" i="35"/>
  <c r="Q88" i="34"/>
  <c r="Q88" i="33"/>
  <c r="Q88" i="31"/>
  <c r="Q88" i="30"/>
  <c r="T78" i="29"/>
  <c r="Y89" i="30"/>
  <c r="AB78" i="10"/>
  <c r="P78" i="36"/>
  <c r="P78" i="35"/>
  <c r="P78" i="34"/>
  <c r="P78" i="33"/>
  <c r="P78" i="31"/>
  <c r="P78" i="29"/>
  <c r="P78" i="30"/>
  <c r="AF79" i="10"/>
  <c r="T79" i="36"/>
  <c r="T79" i="35"/>
  <c r="T79" i="34"/>
  <c r="T79" i="33"/>
  <c r="T79" i="31"/>
  <c r="T79" i="30"/>
  <c r="T79" i="29"/>
  <c r="AF81" i="10"/>
  <c r="T81" i="36"/>
  <c r="T81" i="35"/>
  <c r="T81" i="34"/>
  <c r="T81" i="33"/>
  <c r="T81" i="31"/>
  <c r="T81" i="30"/>
  <c r="T81" i="29"/>
  <c r="AJ82" i="10"/>
  <c r="X82" i="36"/>
  <c r="X82" i="35"/>
  <c r="X82" i="34"/>
  <c r="X82" i="33"/>
  <c r="X82" i="31"/>
  <c r="X82" i="30"/>
  <c r="X82" i="29"/>
  <c r="AB86" i="10"/>
  <c r="P86" i="36"/>
  <c r="P86" i="35"/>
  <c r="P86" i="34"/>
  <c r="P86" i="33"/>
  <c r="P86" i="31"/>
  <c r="P86" i="30"/>
  <c r="P86" i="29"/>
  <c r="V85" i="29"/>
  <c r="AC79" i="10"/>
  <c r="Q79" i="36"/>
  <c r="Q79" i="35"/>
  <c r="Q79" i="34"/>
  <c r="Q79" i="33"/>
  <c r="Q79" i="31"/>
  <c r="Q79" i="29"/>
  <c r="Q79" i="30"/>
  <c r="AG80" i="10"/>
  <c r="U80" i="36"/>
  <c r="U80" i="35"/>
  <c r="U80" i="34"/>
  <c r="U80" i="33"/>
  <c r="U80" i="31"/>
  <c r="U80" i="29"/>
  <c r="U80" i="30"/>
  <c r="AK81" i="10"/>
  <c r="Y81" i="36"/>
  <c r="Y81" i="35"/>
  <c r="Y81" i="34"/>
  <c r="Y81" i="33"/>
  <c r="Y81" i="31"/>
  <c r="Y81" i="30"/>
  <c r="Y81" i="29"/>
  <c r="AC83" i="10"/>
  <c r="Q83" i="36"/>
  <c r="Q83" i="35"/>
  <c r="Q83" i="34"/>
  <c r="Q83" i="33"/>
  <c r="Q83" i="31"/>
  <c r="Q83" i="30"/>
  <c r="Q83" i="29"/>
  <c r="AG86" i="10"/>
  <c r="U86" i="36"/>
  <c r="U86" i="35"/>
  <c r="U86" i="34"/>
  <c r="U86" i="33"/>
  <c r="U86" i="31"/>
  <c r="U86" i="30"/>
  <c r="U86" i="29"/>
  <c r="AK88" i="10"/>
  <c r="Y88" i="36"/>
  <c r="Y88" i="35"/>
  <c r="Y88" i="34"/>
  <c r="Y88" i="33"/>
  <c r="Y88" i="31"/>
  <c r="Y88" i="30"/>
  <c r="AD79" i="10"/>
  <c r="R79" i="36"/>
  <c r="R79" i="35"/>
  <c r="R79" i="34"/>
  <c r="R79" i="33"/>
  <c r="R79" i="31"/>
  <c r="R79" i="29"/>
  <c r="R79" i="30"/>
  <c r="AD81" i="10"/>
  <c r="R81" i="36"/>
  <c r="R81" i="35"/>
  <c r="R81" i="34"/>
  <c r="R81" i="33"/>
  <c r="R81" i="31"/>
  <c r="R81" i="29"/>
  <c r="R81" i="30"/>
  <c r="Z83" i="36"/>
  <c r="Z83" i="35"/>
  <c r="Z83" i="34"/>
  <c r="Z83" i="33"/>
  <c r="Z83" i="31"/>
  <c r="AL83" i="10"/>
  <c r="Z83" i="29"/>
  <c r="Z83" i="30"/>
  <c r="U78" i="29"/>
  <c r="X79" i="31"/>
  <c r="T90" i="36"/>
  <c r="T90" i="35"/>
  <c r="T90" i="34"/>
  <c r="T90" i="33"/>
  <c r="T90" i="31"/>
  <c r="T90" i="30"/>
  <c r="AF90" i="10"/>
  <c r="T90" i="29"/>
  <c r="AK79" i="10"/>
  <c r="Y79" i="36"/>
  <c r="Y79" i="35"/>
  <c r="Y79" i="34"/>
  <c r="Y79" i="33"/>
  <c r="Y79" i="31"/>
  <c r="Y79" i="30"/>
  <c r="Y79" i="29"/>
  <c r="AG82" i="10"/>
  <c r="U82" i="36"/>
  <c r="U82" i="35"/>
  <c r="U82" i="34"/>
  <c r="U82" i="33"/>
  <c r="U82" i="31"/>
  <c r="U82" i="30"/>
  <c r="U82" i="29"/>
  <c r="AI87" i="10"/>
  <c r="W87" i="36"/>
  <c r="W87" i="35"/>
  <c r="W87" i="34"/>
  <c r="W87" i="33"/>
  <c r="W87" i="31"/>
  <c r="W87" i="30"/>
  <c r="W87" i="29"/>
  <c r="AH78" i="10"/>
  <c r="V78" i="36"/>
  <c r="V78" i="35"/>
  <c r="V78" i="34"/>
  <c r="V78" i="33"/>
  <c r="V78" i="31"/>
  <c r="V78" i="30"/>
  <c r="V78" i="29"/>
  <c r="AL79" i="10"/>
  <c r="Z79" i="36"/>
  <c r="Z79" i="35"/>
  <c r="Z79" i="34"/>
  <c r="Z79" i="33"/>
  <c r="Z79" i="31"/>
  <c r="Z79" i="30"/>
  <c r="Z79" i="29"/>
  <c r="AH80" i="10"/>
  <c r="V80" i="36"/>
  <c r="V80" i="35"/>
  <c r="V80" i="34"/>
  <c r="V80" i="33"/>
  <c r="V80" i="31"/>
  <c r="V80" i="29"/>
  <c r="V80" i="30"/>
  <c r="AL81" i="10"/>
  <c r="Z81" i="36"/>
  <c r="Z81" i="35"/>
  <c r="Z81" i="34"/>
  <c r="Z81" i="33"/>
  <c r="Z81" i="31"/>
  <c r="Z81" i="30"/>
  <c r="Z81" i="29"/>
  <c r="AH82" i="10"/>
  <c r="V82" i="36"/>
  <c r="V82" i="35"/>
  <c r="V82" i="34"/>
  <c r="V82" i="33"/>
  <c r="V82" i="31"/>
  <c r="V82" i="29"/>
  <c r="V82" i="30"/>
  <c r="AD83" i="10"/>
  <c r="R83" i="36"/>
  <c r="R83" i="35"/>
  <c r="R83" i="34"/>
  <c r="R83" i="33"/>
  <c r="R83" i="31"/>
  <c r="R83" i="30"/>
  <c r="R83" i="29"/>
  <c r="AH86" i="10"/>
  <c r="V86" i="36"/>
  <c r="V86" i="35"/>
  <c r="V86" i="34"/>
  <c r="V86" i="33"/>
  <c r="V86" i="31"/>
  <c r="V86" i="29"/>
  <c r="V86" i="30"/>
  <c r="AF83" i="10"/>
  <c r="AE84" i="10"/>
  <c r="S84" i="36"/>
  <c r="S84" i="35"/>
  <c r="S84" i="34"/>
  <c r="S84" i="31"/>
  <c r="S84" i="33"/>
  <c r="S84" i="30"/>
  <c r="S84" i="29"/>
  <c r="AD84" i="36"/>
  <c r="AD84" i="35"/>
  <c r="AD84" i="34"/>
  <c r="AD84" i="33"/>
  <c r="AD84" i="31"/>
  <c r="AD84" i="29"/>
  <c r="AG85" i="10"/>
  <c r="U85" i="36"/>
  <c r="U85" i="35"/>
  <c r="U85" i="33"/>
  <c r="U85" i="34"/>
  <c r="U85" i="30"/>
  <c r="U85" i="31"/>
  <c r="U85" i="29"/>
  <c r="Y89" i="29"/>
  <c r="Z87" i="30"/>
  <c r="T88" i="31"/>
  <c r="AI78" i="10"/>
  <c r="W78" i="36"/>
  <c r="W78" i="35"/>
  <c r="W78" i="34"/>
  <c r="W78" i="33"/>
  <c r="W78" i="31"/>
  <c r="AE79" i="10"/>
  <c r="S79" i="36"/>
  <c r="S79" i="35"/>
  <c r="S79" i="34"/>
  <c r="S79" i="33"/>
  <c r="S79" i="31"/>
  <c r="AA80" i="10"/>
  <c r="O80" i="36"/>
  <c r="O80" i="35"/>
  <c r="O80" i="34"/>
  <c r="O80" i="33"/>
  <c r="O80" i="31"/>
  <c r="AI80" i="10"/>
  <c r="W80" i="36"/>
  <c r="W80" i="35"/>
  <c r="W80" i="34"/>
  <c r="W80" i="33"/>
  <c r="W80" i="31"/>
  <c r="AE81" i="10"/>
  <c r="S81" i="36"/>
  <c r="S81" i="35"/>
  <c r="S81" i="34"/>
  <c r="S81" i="33"/>
  <c r="S81" i="31"/>
  <c r="AA82" i="10"/>
  <c r="O82" i="35"/>
  <c r="O82" i="36"/>
  <c r="O82" i="34"/>
  <c r="O82" i="33"/>
  <c r="O82" i="31"/>
  <c r="AI82" i="10"/>
  <c r="W82" i="36"/>
  <c r="W82" i="35"/>
  <c r="W82" i="34"/>
  <c r="W82" i="33"/>
  <c r="W82" i="31"/>
  <c r="AE83" i="10"/>
  <c r="S83" i="36"/>
  <c r="S83" i="35"/>
  <c r="S83" i="34"/>
  <c r="S83" i="33"/>
  <c r="S83" i="31"/>
  <c r="AB83" i="10"/>
  <c r="AG84" i="10"/>
  <c r="U84" i="36"/>
  <c r="U84" i="35"/>
  <c r="U84" i="34"/>
  <c r="U84" i="33"/>
  <c r="U84" i="31"/>
  <c r="U84" i="30"/>
  <c r="AA85" i="10"/>
  <c r="O85" i="36"/>
  <c r="O85" i="35"/>
  <c r="O85" i="34"/>
  <c r="O85" i="33"/>
  <c r="O85" i="31"/>
  <c r="O85" i="30"/>
  <c r="AI85" i="10"/>
  <c r="W85" i="36"/>
  <c r="W85" i="35"/>
  <c r="W85" i="34"/>
  <c r="W85" i="33"/>
  <c r="W85" i="31"/>
  <c r="W85" i="30"/>
  <c r="AA86" i="10"/>
  <c r="O86" i="36"/>
  <c r="O86" i="35"/>
  <c r="O86" i="34"/>
  <c r="O86" i="33"/>
  <c r="O86" i="31"/>
  <c r="AI86" i="10"/>
  <c r="W86" i="36"/>
  <c r="W86" i="35"/>
  <c r="W86" i="34"/>
  <c r="W86" i="33"/>
  <c r="W86" i="31"/>
  <c r="AH87" i="10"/>
  <c r="V87" i="36"/>
  <c r="V87" i="35"/>
  <c r="V87" i="34"/>
  <c r="V87" i="31"/>
  <c r="V87" i="33"/>
  <c r="V87" i="30"/>
  <c r="AB88" i="10"/>
  <c r="P88" i="36"/>
  <c r="P88" i="35"/>
  <c r="P88" i="34"/>
  <c r="P88" i="33"/>
  <c r="P88" i="31"/>
  <c r="AJ88" i="10"/>
  <c r="X88" i="36"/>
  <c r="X88" i="34"/>
  <c r="X88" i="35"/>
  <c r="X88" i="33"/>
  <c r="X88" i="31"/>
  <c r="X88" i="30"/>
  <c r="AD89" i="10"/>
  <c r="R89" i="36"/>
  <c r="R89" i="35"/>
  <c r="R89" i="34"/>
  <c r="R89" i="33"/>
  <c r="R89" i="31"/>
  <c r="R89" i="30"/>
  <c r="AL89" i="10"/>
  <c r="Z89" i="36"/>
  <c r="Z89" i="35"/>
  <c r="Z89" i="34"/>
  <c r="Z89" i="33"/>
  <c r="Z89" i="31"/>
  <c r="Z89" i="30"/>
  <c r="AH90" i="10"/>
  <c r="V90" i="36"/>
  <c r="V90" i="35"/>
  <c r="V90" i="34"/>
  <c r="V90" i="33"/>
  <c r="V90" i="31"/>
  <c r="O85" i="29"/>
  <c r="W85" i="29"/>
  <c r="T80" i="30"/>
  <c r="X83" i="29"/>
  <c r="R89" i="29"/>
  <c r="W82" i="30"/>
  <c r="W86" i="30"/>
  <c r="AC78" i="10"/>
  <c r="Q78" i="36"/>
  <c r="Q78" i="34"/>
  <c r="Q78" i="35"/>
  <c r="Q78" i="33"/>
  <c r="Q78" i="31"/>
  <c r="AK78" i="10"/>
  <c r="Y78" i="36"/>
  <c r="Y78" i="35"/>
  <c r="Y78" i="34"/>
  <c r="Y78" i="33"/>
  <c r="Y78" i="31"/>
  <c r="AG79" i="10"/>
  <c r="U79" i="36"/>
  <c r="U79" i="35"/>
  <c r="U79" i="34"/>
  <c r="U79" i="33"/>
  <c r="U79" i="31"/>
  <c r="U79" i="30"/>
  <c r="AC80" i="10"/>
  <c r="Q80" i="36"/>
  <c r="Q80" i="35"/>
  <c r="Q80" i="34"/>
  <c r="Q80" i="33"/>
  <c r="Q80" i="31"/>
  <c r="Q80" i="30"/>
  <c r="AK80" i="10"/>
  <c r="Y80" i="36"/>
  <c r="Y80" i="35"/>
  <c r="Y80" i="34"/>
  <c r="Y80" i="31"/>
  <c r="Y80" i="30"/>
  <c r="Y80" i="33"/>
  <c r="AG81" i="10"/>
  <c r="U81" i="36"/>
  <c r="U81" i="35"/>
  <c r="U81" i="34"/>
  <c r="U81" i="33"/>
  <c r="U81" i="30"/>
  <c r="AC82" i="10"/>
  <c r="Q82" i="36"/>
  <c r="Q82" i="35"/>
  <c r="Q82" i="34"/>
  <c r="Q82" i="33"/>
  <c r="Q82" i="31"/>
  <c r="Q82" i="30"/>
  <c r="AK82" i="10"/>
  <c r="Y82" i="36"/>
  <c r="Y82" i="35"/>
  <c r="Y82" i="34"/>
  <c r="Y82" i="33"/>
  <c r="Y82" i="30"/>
  <c r="U83" i="36"/>
  <c r="U83" i="35"/>
  <c r="U83" i="34"/>
  <c r="U83" i="33"/>
  <c r="U83" i="31"/>
  <c r="U83" i="30"/>
  <c r="AG83" i="10"/>
  <c r="AA84" i="10"/>
  <c r="O84" i="36"/>
  <c r="O84" i="35"/>
  <c r="O84" i="34"/>
  <c r="O84" i="33"/>
  <c r="O84" i="31"/>
  <c r="AI84" i="10"/>
  <c r="W84" i="36"/>
  <c r="W84" i="35"/>
  <c r="W84" i="33"/>
  <c r="W84" i="31"/>
  <c r="W84" i="34"/>
  <c r="AC85" i="10"/>
  <c r="Q85" i="36"/>
  <c r="Q85" i="35"/>
  <c r="Q85" i="34"/>
  <c r="Q85" i="33"/>
  <c r="Q85" i="31"/>
  <c r="Q85" i="30"/>
  <c r="AK85" i="10"/>
  <c r="Y85" i="36"/>
  <c r="Y85" i="35"/>
  <c r="Y85" i="34"/>
  <c r="Y85" i="33"/>
  <c r="Y85" i="31"/>
  <c r="Y85" i="30"/>
  <c r="AC86" i="10"/>
  <c r="Q86" i="36"/>
  <c r="Q86" i="35"/>
  <c r="Q86" i="34"/>
  <c r="Q86" i="33"/>
  <c r="Q86" i="31"/>
  <c r="Q86" i="30"/>
  <c r="AK86" i="10"/>
  <c r="Y86" i="36"/>
  <c r="Y86" i="35"/>
  <c r="Y86" i="34"/>
  <c r="Y86" i="33"/>
  <c r="Y86" i="31"/>
  <c r="Y86" i="30"/>
  <c r="P87" i="36"/>
  <c r="P87" i="35"/>
  <c r="P87" i="34"/>
  <c r="P87" i="33"/>
  <c r="P87" i="31"/>
  <c r="P87" i="30"/>
  <c r="AJ87" i="10"/>
  <c r="X87" i="36"/>
  <c r="X87" i="35"/>
  <c r="X87" i="34"/>
  <c r="X87" i="33"/>
  <c r="X87" i="31"/>
  <c r="X87" i="30"/>
  <c r="AD88" i="10"/>
  <c r="R88" i="36"/>
  <c r="R88" i="35"/>
  <c r="R88" i="34"/>
  <c r="R88" i="31"/>
  <c r="R88" i="33"/>
  <c r="R88" i="30"/>
  <c r="AL88" i="10"/>
  <c r="Z88" i="36"/>
  <c r="Z88" i="35"/>
  <c r="Z88" i="34"/>
  <c r="Z88" i="31"/>
  <c r="AF89" i="10"/>
  <c r="T89" i="36"/>
  <c r="T89" i="35"/>
  <c r="T89" i="34"/>
  <c r="T89" i="33"/>
  <c r="T89" i="31"/>
  <c r="T89" i="30"/>
  <c r="T89" i="29"/>
  <c r="AB90" i="10"/>
  <c r="P90" i="36"/>
  <c r="P90" i="35"/>
  <c r="P90" i="34"/>
  <c r="P90" i="33"/>
  <c r="P90" i="30"/>
  <c r="P90" i="29"/>
  <c r="P90" i="31"/>
  <c r="AJ90" i="10"/>
  <c r="X90" i="36"/>
  <c r="X90" i="35"/>
  <c r="X90" i="34"/>
  <c r="X90" i="33"/>
  <c r="X90" i="31"/>
  <c r="X90" i="29"/>
  <c r="X90" i="30"/>
  <c r="U84" i="29"/>
  <c r="Q85" i="29"/>
  <c r="Y85" i="29"/>
  <c r="Q78" i="30"/>
  <c r="S79" i="30"/>
  <c r="S81" i="30"/>
  <c r="AD78" i="10"/>
  <c r="R78" i="36"/>
  <c r="R78" i="35"/>
  <c r="R78" i="34"/>
  <c r="R78" i="33"/>
  <c r="R78" i="31"/>
  <c r="AL78" i="10"/>
  <c r="Z78" i="36"/>
  <c r="Z78" i="35"/>
  <c r="Z78" i="34"/>
  <c r="Z78" i="33"/>
  <c r="Z78" i="31"/>
  <c r="AH79" i="10"/>
  <c r="V79" i="36"/>
  <c r="V79" i="35"/>
  <c r="V79" i="33"/>
  <c r="V79" i="30"/>
  <c r="V79" i="34"/>
  <c r="AD80" i="10"/>
  <c r="R80" i="36"/>
  <c r="R80" i="35"/>
  <c r="R80" i="34"/>
  <c r="R80" i="33"/>
  <c r="R80" i="30"/>
  <c r="AL80" i="10"/>
  <c r="Z80" i="36"/>
  <c r="Z80" i="35"/>
  <c r="Z80" i="34"/>
  <c r="Z80" i="31"/>
  <c r="Z80" i="30"/>
  <c r="Z80" i="33"/>
  <c r="AH81" i="10"/>
  <c r="V81" i="36"/>
  <c r="V81" i="35"/>
  <c r="V81" i="34"/>
  <c r="V81" i="33"/>
  <c r="V81" i="30"/>
  <c r="V81" i="31"/>
  <c r="AD82" i="10"/>
  <c r="R82" i="36"/>
  <c r="R82" i="35"/>
  <c r="R82" i="33"/>
  <c r="R82" i="30"/>
  <c r="R82" i="34"/>
  <c r="AL82" i="10"/>
  <c r="Z82" i="36"/>
  <c r="Z82" i="35"/>
  <c r="Z82" i="34"/>
  <c r="Z82" i="33"/>
  <c r="Z82" i="30"/>
  <c r="Z82" i="31"/>
  <c r="AH83" i="10"/>
  <c r="V83" i="36"/>
  <c r="V83" i="35"/>
  <c r="V83" i="34"/>
  <c r="V83" i="33"/>
  <c r="V83" i="31"/>
  <c r="V83" i="30"/>
  <c r="AB84" i="10"/>
  <c r="P84" i="36"/>
  <c r="P84" i="35"/>
  <c r="P84" i="34"/>
  <c r="P84" i="33"/>
  <c r="P84" i="31"/>
  <c r="P84" i="30"/>
  <c r="AJ84" i="10"/>
  <c r="X84" i="36"/>
  <c r="X84" i="35"/>
  <c r="X84" i="33"/>
  <c r="X84" i="31"/>
  <c r="X84" i="34"/>
  <c r="X84" i="30"/>
  <c r="R85" i="36"/>
  <c r="R85" i="35"/>
  <c r="R85" i="34"/>
  <c r="R85" i="33"/>
  <c r="R85" i="31"/>
  <c r="Z85" i="36"/>
  <c r="Z85" i="35"/>
  <c r="Z85" i="34"/>
  <c r="Z85" i="33"/>
  <c r="Z85" i="31"/>
  <c r="AD86" i="10"/>
  <c r="R86" i="36"/>
  <c r="R86" i="35"/>
  <c r="R86" i="34"/>
  <c r="R86" i="31"/>
  <c r="R86" i="33"/>
  <c r="R86" i="30"/>
  <c r="AL86" i="10"/>
  <c r="Z86" i="36"/>
  <c r="Z86" i="35"/>
  <c r="Z86" i="34"/>
  <c r="Z86" i="31"/>
  <c r="Z86" i="33"/>
  <c r="Z86" i="30"/>
  <c r="AC87" i="10"/>
  <c r="Q87" i="36"/>
  <c r="Q87" i="35"/>
  <c r="Q87" i="34"/>
  <c r="Q87" i="33"/>
  <c r="Q87" i="31"/>
  <c r="Q87" i="30"/>
  <c r="AK87" i="10"/>
  <c r="Y87" i="36"/>
  <c r="Y87" i="35"/>
  <c r="Y87" i="34"/>
  <c r="Y87" i="33"/>
  <c r="Y87" i="31"/>
  <c r="Y87" i="30"/>
  <c r="AE88" i="10"/>
  <c r="S88" i="36"/>
  <c r="S88" i="35"/>
  <c r="S88" i="34"/>
  <c r="S88" i="30"/>
  <c r="S88" i="31"/>
  <c r="AG89" i="10"/>
  <c r="U89" i="36"/>
  <c r="U89" i="35"/>
  <c r="U89" i="34"/>
  <c r="U89" i="33"/>
  <c r="U89" i="31"/>
  <c r="U89" i="30"/>
  <c r="AC90" i="10"/>
  <c r="Q90" i="36"/>
  <c r="Q90" i="35"/>
  <c r="Q90" i="34"/>
  <c r="Q90" i="33"/>
  <c r="Q90" i="31"/>
  <c r="Q90" i="30"/>
  <c r="Q90" i="29"/>
  <c r="AK90" i="10"/>
  <c r="Y90" i="36"/>
  <c r="Y90" i="35"/>
  <c r="Y90" i="34"/>
  <c r="Y90" i="33"/>
  <c r="Y90" i="31"/>
  <c r="Y90" i="30"/>
  <c r="Y90" i="29"/>
  <c r="Q78" i="29"/>
  <c r="Y78" i="29"/>
  <c r="R85" i="29"/>
  <c r="Z85" i="29"/>
  <c r="R78" i="30"/>
  <c r="W80" i="30"/>
  <c r="O84" i="30"/>
  <c r="Z85" i="30"/>
  <c r="AE78" i="10"/>
  <c r="S78" i="36"/>
  <c r="S78" i="35"/>
  <c r="S78" i="34"/>
  <c r="S78" i="33"/>
  <c r="AA79" i="10"/>
  <c r="O79" i="36"/>
  <c r="O79" i="35"/>
  <c r="O79" i="34"/>
  <c r="O79" i="33"/>
  <c r="O79" i="31"/>
  <c r="O79" i="30"/>
  <c r="AI79" i="10"/>
  <c r="W79" i="36"/>
  <c r="W79" i="35"/>
  <c r="W79" i="33"/>
  <c r="W79" i="31"/>
  <c r="W79" i="30"/>
  <c r="W79" i="34"/>
  <c r="AE80" i="10"/>
  <c r="S80" i="36"/>
  <c r="S80" i="35"/>
  <c r="S80" i="34"/>
  <c r="S80" i="33"/>
  <c r="S80" i="31"/>
  <c r="S80" i="30"/>
  <c r="AA81" i="10"/>
  <c r="O81" i="36"/>
  <c r="O81" i="35"/>
  <c r="O81" i="34"/>
  <c r="O81" i="33"/>
  <c r="O81" i="31"/>
  <c r="O81" i="30"/>
  <c r="AI81" i="10"/>
  <c r="W81" i="36"/>
  <c r="W81" i="35"/>
  <c r="W81" i="34"/>
  <c r="W81" i="33"/>
  <c r="W81" i="31"/>
  <c r="W81" i="30"/>
  <c r="AE82" i="10"/>
  <c r="S82" i="36"/>
  <c r="S82" i="35"/>
  <c r="S82" i="34"/>
  <c r="S82" i="33"/>
  <c r="S82" i="31"/>
  <c r="S82" i="30"/>
  <c r="AA83" i="10"/>
  <c r="O83" i="36"/>
  <c r="O83" i="35"/>
  <c r="O83" i="34"/>
  <c r="O83" i="31"/>
  <c r="O83" i="33"/>
  <c r="O83" i="30"/>
  <c r="AI83" i="10"/>
  <c r="W83" i="36"/>
  <c r="W83" i="35"/>
  <c r="W83" i="34"/>
  <c r="W83" i="33"/>
  <c r="W83" i="31"/>
  <c r="W83" i="30"/>
  <c r="AC84" i="10"/>
  <c r="Q84" i="36"/>
  <c r="Q84" i="35"/>
  <c r="Q84" i="34"/>
  <c r="Q84" i="33"/>
  <c r="Q84" i="31"/>
  <c r="Q84" i="30"/>
  <c r="AK84" i="10"/>
  <c r="Y84" i="36"/>
  <c r="Y84" i="35"/>
  <c r="Y84" i="34"/>
  <c r="Y84" i="33"/>
  <c r="Y84" i="31"/>
  <c r="Y84" i="30"/>
  <c r="AE85" i="10"/>
  <c r="S85" i="35"/>
  <c r="S85" i="36"/>
  <c r="S85" i="34"/>
  <c r="S85" i="33"/>
  <c r="S85" i="31"/>
  <c r="AD85" i="10"/>
  <c r="S86" i="36"/>
  <c r="S86" i="35"/>
  <c r="S86" i="34"/>
  <c r="S86" i="33"/>
  <c r="S86" i="31"/>
  <c r="S86" i="30"/>
  <c r="AE86" i="10"/>
  <c r="AD87" i="10"/>
  <c r="R87" i="36"/>
  <c r="R87" i="35"/>
  <c r="R87" i="34"/>
  <c r="R87" i="33"/>
  <c r="R87" i="31"/>
  <c r="AL87" i="10"/>
  <c r="Z87" i="36"/>
  <c r="Z87" i="35"/>
  <c r="Z87" i="34"/>
  <c r="Z87" i="33"/>
  <c r="Z87" i="31"/>
  <c r="T88" i="36"/>
  <c r="T88" i="35"/>
  <c r="T88" i="34"/>
  <c r="T88" i="33"/>
  <c r="T88" i="30"/>
  <c r="AH89" i="10"/>
  <c r="V89" i="36"/>
  <c r="V89" i="35"/>
  <c r="V89" i="34"/>
  <c r="V89" i="33"/>
  <c r="V89" i="31"/>
  <c r="V89" i="30"/>
  <c r="AD90" i="10"/>
  <c r="R90" i="36"/>
  <c r="R90" i="35"/>
  <c r="R90" i="34"/>
  <c r="R90" i="31"/>
  <c r="R90" i="33"/>
  <c r="R90" i="30"/>
  <c r="AL90" i="10"/>
  <c r="Z90" i="36"/>
  <c r="Z90" i="35"/>
  <c r="Z90" i="34"/>
  <c r="Z90" i="33"/>
  <c r="Z90" i="31"/>
  <c r="Z90" i="30"/>
  <c r="R78" i="29"/>
  <c r="Z78" i="29"/>
  <c r="S79" i="29"/>
  <c r="O80" i="29"/>
  <c r="W80" i="29"/>
  <c r="S81" i="29"/>
  <c r="O82" i="29"/>
  <c r="W82" i="29"/>
  <c r="S83" i="29"/>
  <c r="O84" i="29"/>
  <c r="W84" i="29"/>
  <c r="S85" i="29"/>
  <c r="O86" i="29"/>
  <c r="W86" i="29"/>
  <c r="V90" i="29"/>
  <c r="S78" i="30"/>
  <c r="P88" i="30"/>
  <c r="R80" i="31"/>
  <c r="S88" i="33"/>
  <c r="AF80" i="10"/>
  <c r="T80" i="36"/>
  <c r="T80" i="35"/>
  <c r="T80" i="34"/>
  <c r="T80" i="33"/>
  <c r="AB81" i="10"/>
  <c r="P81" i="36"/>
  <c r="P81" i="35"/>
  <c r="P81" i="34"/>
  <c r="P81" i="33"/>
  <c r="P81" i="31"/>
  <c r="P81" i="30"/>
  <c r="AJ81" i="10"/>
  <c r="X81" i="36"/>
  <c r="X81" i="35"/>
  <c r="X81" i="34"/>
  <c r="X81" i="33"/>
  <c r="X81" i="31"/>
  <c r="X81" i="30"/>
  <c r="AF82" i="10"/>
  <c r="T82" i="36"/>
  <c r="T82" i="35"/>
  <c r="T82" i="34"/>
  <c r="T82" i="33"/>
  <c r="T82" i="31"/>
  <c r="T82" i="30"/>
  <c r="P83" i="36"/>
  <c r="P83" i="35"/>
  <c r="P83" i="34"/>
  <c r="P83" i="33"/>
  <c r="P83" i="31"/>
  <c r="P83" i="30"/>
  <c r="X83" i="36"/>
  <c r="X83" i="35"/>
  <c r="X83" i="34"/>
  <c r="X83" i="33"/>
  <c r="X83" i="31"/>
  <c r="X83" i="30"/>
  <c r="R84" i="36"/>
  <c r="R84" i="35"/>
  <c r="R84" i="34"/>
  <c r="R84" i="33"/>
  <c r="R84" i="31"/>
  <c r="R84" i="30"/>
  <c r="AL84" i="10"/>
  <c r="Z84" i="36"/>
  <c r="Z84" i="35"/>
  <c r="Z84" i="34"/>
  <c r="Z84" i="33"/>
  <c r="Z84" i="31"/>
  <c r="Z84" i="30"/>
  <c r="AF85" i="10"/>
  <c r="T85" i="36"/>
  <c r="T85" i="35"/>
  <c r="T85" i="34"/>
  <c r="T85" i="33"/>
  <c r="T85" i="31"/>
  <c r="T85" i="30"/>
  <c r="T86" i="36"/>
  <c r="T86" i="35"/>
  <c r="T86" i="34"/>
  <c r="T86" i="33"/>
  <c r="T86" i="31"/>
  <c r="T86" i="30"/>
  <c r="AF86" i="10"/>
  <c r="AE87" i="10"/>
  <c r="S87" i="36"/>
  <c r="S87" i="35"/>
  <c r="S87" i="34"/>
  <c r="S87" i="33"/>
  <c r="S87" i="31"/>
  <c r="AG88" i="10"/>
  <c r="U88" i="36"/>
  <c r="U88" i="35"/>
  <c r="U88" i="34"/>
  <c r="U88" i="33"/>
  <c r="U88" i="31"/>
  <c r="U88" i="30"/>
  <c r="AA89" i="10"/>
  <c r="O89" i="36"/>
  <c r="O89" i="35"/>
  <c r="O89" i="34"/>
  <c r="O89" i="33"/>
  <c r="O89" i="30"/>
  <c r="AI89" i="10"/>
  <c r="W89" i="36"/>
  <c r="W89" i="35"/>
  <c r="W89" i="34"/>
  <c r="W89" i="33"/>
  <c r="W89" i="31"/>
  <c r="W89" i="30"/>
  <c r="AE90" i="10"/>
  <c r="S90" i="36"/>
  <c r="S90" i="35"/>
  <c r="S90" i="34"/>
  <c r="S90" i="33"/>
  <c r="S90" i="30"/>
  <c r="S90" i="31"/>
  <c r="P84" i="29"/>
  <c r="X84" i="29"/>
  <c r="T85" i="29"/>
  <c r="P88" i="29"/>
  <c r="X88" i="29"/>
  <c r="Z90" i="29"/>
  <c r="W78" i="30"/>
  <c r="W84" i="30"/>
  <c r="R87" i="30"/>
  <c r="Z88" i="30"/>
  <c r="V79" i="31"/>
  <c r="T80" i="31"/>
  <c r="Z88" i="33"/>
  <c r="AB67" i="2"/>
  <c r="AB70" i="2"/>
  <c r="AB70" i="32"/>
  <c r="R66" i="32"/>
  <c r="Z66" i="32"/>
  <c r="W75" i="32"/>
  <c r="AC72" i="2"/>
  <c r="Q72" i="32"/>
  <c r="AD67" i="2"/>
  <c r="R67" i="32"/>
  <c r="AL67" i="2"/>
  <c r="Z67" i="32"/>
  <c r="AG68" i="2"/>
  <c r="U68" i="32"/>
  <c r="AC69" i="2"/>
  <c r="Q69" i="32"/>
  <c r="AK69" i="2"/>
  <c r="Y69" i="32"/>
  <c r="AF70" i="2"/>
  <c r="AF70" i="32" s="1"/>
  <c r="T70" i="32"/>
  <c r="AH71" i="2"/>
  <c r="AH71" i="32" s="1"/>
  <c r="V71" i="32"/>
  <c r="AD72" i="2"/>
  <c r="R72" i="32"/>
  <c r="AL72" i="2"/>
  <c r="Z72" i="32"/>
  <c r="AH73" i="2"/>
  <c r="V73" i="32"/>
  <c r="AA74" i="2"/>
  <c r="AA74" i="32" s="1"/>
  <c r="O74" i="32"/>
  <c r="AD75" i="2"/>
  <c r="AD75" i="32"/>
  <c r="R75" i="32"/>
  <c r="AL75" i="2"/>
  <c r="AL75" i="32"/>
  <c r="Z75" i="32"/>
  <c r="S66" i="32"/>
  <c r="O67" i="32"/>
  <c r="O69" i="32"/>
  <c r="AB69" i="2"/>
  <c r="AB69" i="32" s="1"/>
  <c r="P69" i="32"/>
  <c r="AK72" i="2"/>
  <c r="Y72" i="32"/>
  <c r="AE67" i="2"/>
  <c r="S67" i="32"/>
  <c r="AH68" i="2"/>
  <c r="V68" i="32"/>
  <c r="AD69" i="2"/>
  <c r="R69" i="32"/>
  <c r="AL69" i="2"/>
  <c r="Z69" i="32"/>
  <c r="AG70" i="2"/>
  <c r="U70" i="32"/>
  <c r="AB74" i="2"/>
  <c r="P74" i="32"/>
  <c r="AJ74" i="2"/>
  <c r="X74" i="32"/>
  <c r="AE75" i="2"/>
  <c r="AE75" i="32"/>
  <c r="S75" i="32"/>
  <c r="T66" i="32"/>
  <c r="W69" i="32"/>
  <c r="S74" i="32"/>
  <c r="AK67" i="2"/>
  <c r="Y67" i="32"/>
  <c r="AH74" i="2"/>
  <c r="V74" i="32"/>
  <c r="AA68" i="2"/>
  <c r="O68" i="32"/>
  <c r="AI68" i="2"/>
  <c r="W68" i="32"/>
  <c r="AE69" i="2"/>
  <c r="S69" i="32"/>
  <c r="AJ69" i="2"/>
  <c r="AH70" i="2"/>
  <c r="V70" i="32"/>
  <c r="AB71" i="2"/>
  <c r="P71" i="32"/>
  <c r="AJ71" i="2"/>
  <c r="X71" i="32"/>
  <c r="AF72" i="2"/>
  <c r="T72" i="32"/>
  <c r="AB73" i="2"/>
  <c r="P73" i="32"/>
  <c r="AJ73" i="2"/>
  <c r="X73" i="32"/>
  <c r="AC74" i="2"/>
  <c r="AC74" i="32"/>
  <c r="Q74" i="32"/>
  <c r="AK74" i="2"/>
  <c r="AK74" i="32" s="1"/>
  <c r="Y74" i="32"/>
  <c r="AF75" i="2"/>
  <c r="T75" i="32"/>
  <c r="U66" i="32"/>
  <c r="AK66" i="32"/>
  <c r="T67" i="32"/>
  <c r="O71" i="32"/>
  <c r="AC75" i="2"/>
  <c r="Q75" i="32"/>
  <c r="AB68" i="2"/>
  <c r="AB68" i="32" s="1"/>
  <c r="P68" i="32"/>
  <c r="AJ68" i="2"/>
  <c r="AJ68" i="32" s="1"/>
  <c r="X68" i="32"/>
  <c r="AF69" i="2"/>
  <c r="AF69" i="32"/>
  <c r="T69" i="32"/>
  <c r="AA70" i="2"/>
  <c r="O70" i="32"/>
  <c r="AI70" i="2"/>
  <c r="W70" i="32"/>
  <c r="AC71" i="2"/>
  <c r="Q71" i="32"/>
  <c r="AK71" i="2"/>
  <c r="Y71" i="32"/>
  <c r="AG72" i="2"/>
  <c r="U72" i="32"/>
  <c r="AC73" i="2"/>
  <c r="Q73" i="32"/>
  <c r="AK73" i="2"/>
  <c r="Y73" i="32"/>
  <c r="AD74" i="2"/>
  <c r="R74" i="32"/>
  <c r="AL74" i="2"/>
  <c r="Z74" i="32"/>
  <c r="AG75" i="2"/>
  <c r="U75" i="32"/>
  <c r="V66" i="32"/>
  <c r="U67" i="32"/>
  <c r="S68" i="32"/>
  <c r="W71" i="32"/>
  <c r="AC67" i="2"/>
  <c r="Q67" i="32"/>
  <c r="AG71" i="2"/>
  <c r="U71" i="32"/>
  <c r="AK75" i="2"/>
  <c r="Y75" i="32"/>
  <c r="AA66" i="2"/>
  <c r="AH67" i="2"/>
  <c r="V67" i="32"/>
  <c r="AC68" i="2"/>
  <c r="Q68" i="32"/>
  <c r="AK68" i="2"/>
  <c r="Y68" i="32"/>
  <c r="AG69" i="2"/>
  <c r="U69" i="32"/>
  <c r="AJ70" i="2"/>
  <c r="AJ70" i="32" s="1"/>
  <c r="X70" i="32"/>
  <c r="AD71" i="2"/>
  <c r="R71" i="32"/>
  <c r="AL71" i="2"/>
  <c r="AL71" i="32"/>
  <c r="Z71" i="32"/>
  <c r="AH72" i="2"/>
  <c r="V72" i="32"/>
  <c r="AD73" i="2"/>
  <c r="R73" i="32"/>
  <c r="AL73" i="2"/>
  <c r="Z73" i="32"/>
  <c r="AI74" i="2"/>
  <c r="AI74" i="32"/>
  <c r="AH75" i="2"/>
  <c r="AH75" i="32" s="1"/>
  <c r="V75" i="32"/>
  <c r="W66" i="32"/>
  <c r="W67" i="32"/>
  <c r="O73" i="32"/>
  <c r="AD68" i="2"/>
  <c r="R68" i="32"/>
  <c r="AL68" i="2"/>
  <c r="Z68" i="32"/>
  <c r="AH69" i="2"/>
  <c r="V69" i="32"/>
  <c r="AC70" i="2"/>
  <c r="Q70" i="32"/>
  <c r="AK70" i="2"/>
  <c r="Y70" i="32"/>
  <c r="AE71" i="2"/>
  <c r="AE71" i="32"/>
  <c r="S71" i="32"/>
  <c r="AE73" i="2"/>
  <c r="AE73" i="32" s="1"/>
  <c r="AF74" i="2"/>
  <c r="T74" i="32"/>
  <c r="P66" i="32"/>
  <c r="X66" i="32"/>
  <c r="X67" i="32"/>
  <c r="S70" i="32"/>
  <c r="W73" i="32"/>
  <c r="AG73" i="2"/>
  <c r="U73" i="32"/>
  <c r="AM69" i="2"/>
  <c r="AA69" i="32"/>
  <c r="AD70" i="2"/>
  <c r="R70" i="32"/>
  <c r="AL70" i="2"/>
  <c r="Z70" i="32"/>
  <c r="AF71" i="2"/>
  <c r="T71" i="32"/>
  <c r="AB72" i="2"/>
  <c r="P72" i="32"/>
  <c r="AJ72" i="2"/>
  <c r="X72" i="32"/>
  <c r="AF73" i="2"/>
  <c r="T73" i="32"/>
  <c r="AG74" i="2"/>
  <c r="AG74" i="32" s="1"/>
  <c r="U74" i="32"/>
  <c r="AB75" i="2"/>
  <c r="P75" i="32"/>
  <c r="AJ75" i="2"/>
  <c r="X75" i="32"/>
  <c r="Q66" i="32"/>
  <c r="Y66" i="32"/>
  <c r="AB67" i="32"/>
  <c r="O75" i="32"/>
  <c r="AF68" i="2"/>
  <c r="AF68" i="32"/>
  <c r="AE72" i="2"/>
  <c r="AE72" i="32"/>
  <c r="AI72" i="2"/>
  <c r="AI72" i="32" s="1"/>
  <c r="AA72" i="2"/>
  <c r="AA72" i="32"/>
  <c r="AM74" i="2"/>
  <c r="AM74" i="32" s="1"/>
  <c r="AD87" i="36"/>
  <c r="AD87" i="35"/>
  <c r="AD87" i="34"/>
  <c r="AD87" i="31"/>
  <c r="AD87" i="33"/>
  <c r="AD87" i="30"/>
  <c r="AD87" i="29"/>
  <c r="AD89" i="36"/>
  <c r="AD89" i="35"/>
  <c r="AD89" i="34"/>
  <c r="AD89" i="33"/>
  <c r="AD89" i="31"/>
  <c r="AD89" i="30"/>
  <c r="AD89" i="29"/>
  <c r="AM82" i="10"/>
  <c r="AA82" i="36"/>
  <c r="AA82" i="35"/>
  <c r="AA82" i="34"/>
  <c r="AA82" i="33"/>
  <c r="AA82" i="31"/>
  <c r="AA82" i="30"/>
  <c r="AA82" i="29"/>
  <c r="AH88" i="36"/>
  <c r="AH88" i="35"/>
  <c r="AH88" i="34"/>
  <c r="AH88" i="31"/>
  <c r="AH88" i="33"/>
  <c r="AH88" i="30"/>
  <c r="AH88" i="29"/>
  <c r="AF83" i="36"/>
  <c r="AF83" i="35"/>
  <c r="AF83" i="33"/>
  <c r="AF83" i="31"/>
  <c r="AF83" i="30"/>
  <c r="AF83" i="34"/>
  <c r="AF83" i="29"/>
  <c r="AD83" i="36"/>
  <c r="AD83" i="35"/>
  <c r="AD83" i="34"/>
  <c r="AD83" i="33"/>
  <c r="AD83" i="30"/>
  <c r="AD83" i="31"/>
  <c r="AD83" i="29"/>
  <c r="AH80" i="36"/>
  <c r="AH80" i="35"/>
  <c r="AH80" i="33"/>
  <c r="AH80" i="34"/>
  <c r="AH80" i="30"/>
  <c r="AH80" i="29"/>
  <c r="AH80" i="31"/>
  <c r="AH78" i="36"/>
  <c r="AH78" i="35"/>
  <c r="AH78" i="34"/>
  <c r="AH78" i="33"/>
  <c r="AH78" i="31"/>
  <c r="AH78" i="30"/>
  <c r="AH78" i="29"/>
  <c r="AI87" i="35"/>
  <c r="AI87" i="36"/>
  <c r="AI87" i="34"/>
  <c r="AI87" i="33"/>
  <c r="AI87" i="31"/>
  <c r="AI87" i="29"/>
  <c r="AI87" i="30"/>
  <c r="AK79" i="36"/>
  <c r="AK79" i="35"/>
  <c r="AK79" i="34"/>
  <c r="AK79" i="33"/>
  <c r="AK79" i="30"/>
  <c r="AK79" i="31"/>
  <c r="AK79" i="29"/>
  <c r="AG78" i="36"/>
  <c r="AG78" i="35"/>
  <c r="AG78" i="34"/>
  <c r="AG78" i="33"/>
  <c r="AG78" i="31"/>
  <c r="AG78" i="30"/>
  <c r="AG78" i="29"/>
  <c r="AD85" i="36"/>
  <c r="AD85" i="35"/>
  <c r="AD85" i="34"/>
  <c r="AD85" i="33"/>
  <c r="AD85" i="31"/>
  <c r="AD85" i="30"/>
  <c r="AD85" i="29"/>
  <c r="AI81" i="36"/>
  <c r="AI81" i="35"/>
  <c r="AI81" i="34"/>
  <c r="AI81" i="33"/>
  <c r="AI81" i="31"/>
  <c r="AI81" i="29"/>
  <c r="AI81" i="30"/>
  <c r="AG89" i="36"/>
  <c r="AG89" i="35"/>
  <c r="AG89" i="34"/>
  <c r="AG89" i="33"/>
  <c r="AG89" i="31"/>
  <c r="AG89" i="30"/>
  <c r="AG89" i="29"/>
  <c r="AK89" i="36"/>
  <c r="AK89" i="35"/>
  <c r="AK89" i="34"/>
  <c r="AK89" i="31"/>
  <c r="AK89" i="30"/>
  <c r="AK89" i="33"/>
  <c r="AK89" i="29"/>
  <c r="AB85" i="36"/>
  <c r="AB85" i="35"/>
  <c r="AB85" i="34"/>
  <c r="AB85" i="33"/>
  <c r="AB85" i="31"/>
  <c r="AB85" i="30"/>
  <c r="AB85" i="29"/>
  <c r="AG88" i="36"/>
  <c r="AG88" i="35"/>
  <c r="AG88" i="34"/>
  <c r="AG88" i="33"/>
  <c r="AG88" i="31"/>
  <c r="AG88" i="30"/>
  <c r="AG88" i="29"/>
  <c r="AE86" i="36"/>
  <c r="AE86" i="35"/>
  <c r="AE86" i="34"/>
  <c r="AE86" i="33"/>
  <c r="AE86" i="31"/>
  <c r="AE86" i="29"/>
  <c r="AE86" i="30"/>
  <c r="AD86" i="36"/>
  <c r="AD86" i="35"/>
  <c r="AD86" i="34"/>
  <c r="AD86" i="33"/>
  <c r="AD86" i="31"/>
  <c r="AD86" i="29"/>
  <c r="AD86" i="30"/>
  <c r="AB90" i="36"/>
  <c r="AB90" i="35"/>
  <c r="AB90" i="34"/>
  <c r="AB90" i="33"/>
  <c r="AB90" i="31"/>
  <c r="AB90" i="30"/>
  <c r="AB90" i="29"/>
  <c r="AG79" i="36"/>
  <c r="AG79" i="35"/>
  <c r="AG79" i="34"/>
  <c r="AG79" i="33"/>
  <c r="AG79" i="31"/>
  <c r="AG79" i="29"/>
  <c r="AG79" i="30"/>
  <c r="AL89" i="36"/>
  <c r="AL89" i="35"/>
  <c r="AL89" i="34"/>
  <c r="AL89" i="31"/>
  <c r="AL89" i="30"/>
  <c r="AL89" i="33"/>
  <c r="AL89" i="29"/>
  <c r="AG85" i="36"/>
  <c r="AG85" i="35"/>
  <c r="AG85" i="34"/>
  <c r="AG85" i="33"/>
  <c r="AG85" i="31"/>
  <c r="AG85" i="30"/>
  <c r="AG85" i="29"/>
  <c r="AH82" i="36"/>
  <c r="AH82" i="35"/>
  <c r="AH82" i="34"/>
  <c r="AH82" i="33"/>
  <c r="AH82" i="31"/>
  <c r="AH82" i="30"/>
  <c r="AH82" i="29"/>
  <c r="AM89" i="10"/>
  <c r="AA89" i="36"/>
  <c r="AA89" i="35"/>
  <c r="AA89" i="34"/>
  <c r="AA89" i="33"/>
  <c r="AA89" i="31"/>
  <c r="AA89" i="30"/>
  <c r="AA89" i="29"/>
  <c r="AB81" i="36"/>
  <c r="AB81" i="35"/>
  <c r="AB81" i="34"/>
  <c r="AB81" i="33"/>
  <c r="AB81" i="31"/>
  <c r="AB81" i="30"/>
  <c r="AB81" i="29"/>
  <c r="AL87" i="36"/>
  <c r="AL87" i="35"/>
  <c r="AL87" i="34"/>
  <c r="AL87" i="31"/>
  <c r="AL87" i="33"/>
  <c r="AL87" i="30"/>
  <c r="AL87" i="29"/>
  <c r="AM83" i="10"/>
  <c r="AA83" i="36"/>
  <c r="AA83" i="35"/>
  <c r="AA83" i="34"/>
  <c r="AA83" i="33"/>
  <c r="AA83" i="31"/>
  <c r="AA83" i="29"/>
  <c r="AA83" i="30"/>
  <c r="AL86" i="36"/>
  <c r="AL86" i="35"/>
  <c r="AL86" i="34"/>
  <c r="AL86" i="33"/>
  <c r="AL86" i="31"/>
  <c r="AL86" i="30"/>
  <c r="AL86" i="29"/>
  <c r="AJ84" i="36"/>
  <c r="AJ84" i="35"/>
  <c r="AJ84" i="34"/>
  <c r="AJ84" i="33"/>
  <c r="AJ84" i="31"/>
  <c r="AJ84" i="30"/>
  <c r="AJ84" i="29"/>
  <c r="AM84" i="10"/>
  <c r="AA84" i="36"/>
  <c r="AA84" i="35"/>
  <c r="AA84" i="34"/>
  <c r="AA84" i="33"/>
  <c r="AA84" i="31"/>
  <c r="AA84" i="30"/>
  <c r="AA84" i="29"/>
  <c r="AC80" i="35"/>
  <c r="AC80" i="36"/>
  <c r="AC80" i="34"/>
  <c r="AC80" i="33"/>
  <c r="AC80" i="31"/>
  <c r="AC80" i="30"/>
  <c r="AC80" i="29"/>
  <c r="AH90" i="36"/>
  <c r="AH90" i="35"/>
  <c r="AH90" i="34"/>
  <c r="AH90" i="31"/>
  <c r="AH90" i="33"/>
  <c r="AH90" i="30"/>
  <c r="AH90" i="29"/>
  <c r="AI86" i="36"/>
  <c r="AI86" i="35"/>
  <c r="AI86" i="34"/>
  <c r="AI86" i="33"/>
  <c r="AI86" i="31"/>
  <c r="AI86" i="30"/>
  <c r="AI86" i="29"/>
  <c r="AI82" i="36"/>
  <c r="AI82" i="35"/>
  <c r="AI82" i="34"/>
  <c r="AI82" i="31"/>
  <c r="AI82" i="33"/>
  <c r="AI82" i="30"/>
  <c r="AI82" i="29"/>
  <c r="AM80" i="10"/>
  <c r="AA80" i="36"/>
  <c r="AA80" i="35"/>
  <c r="AA80" i="33"/>
  <c r="AA80" i="31"/>
  <c r="AA80" i="30"/>
  <c r="AA80" i="34"/>
  <c r="AA80" i="29"/>
  <c r="AJ82" i="36"/>
  <c r="AJ82" i="35"/>
  <c r="AJ82" i="34"/>
  <c r="AJ82" i="33"/>
  <c r="AJ82" i="31"/>
  <c r="AJ82" i="30"/>
  <c r="AJ82" i="29"/>
  <c r="AF81" i="36"/>
  <c r="AF81" i="35"/>
  <c r="AF81" i="34"/>
  <c r="AF81" i="33"/>
  <c r="AF81" i="31"/>
  <c r="AF81" i="30"/>
  <c r="AF81" i="29"/>
  <c r="AF79" i="36"/>
  <c r="AF79" i="35"/>
  <c r="AF79" i="34"/>
  <c r="AF79" i="33"/>
  <c r="AF79" i="31"/>
  <c r="AF79" i="29"/>
  <c r="AF79" i="30"/>
  <c r="AB78" i="36"/>
  <c r="AB78" i="35"/>
  <c r="AB78" i="34"/>
  <c r="AB78" i="33"/>
  <c r="AB78" i="31"/>
  <c r="AB78" i="29"/>
  <c r="AB78" i="30"/>
  <c r="AC81" i="35"/>
  <c r="AC81" i="36"/>
  <c r="AC81" i="34"/>
  <c r="AC81" i="33"/>
  <c r="AC81" i="31"/>
  <c r="AC81" i="30"/>
  <c r="AC81" i="29"/>
  <c r="AI90" i="36"/>
  <c r="AI90" i="35"/>
  <c r="AI90" i="34"/>
  <c r="AI90" i="33"/>
  <c r="AI90" i="30"/>
  <c r="AI90" i="31"/>
  <c r="AI90" i="29"/>
  <c r="AM90" i="10"/>
  <c r="AA90" i="36"/>
  <c r="AA90" i="35"/>
  <c r="AA90" i="34"/>
  <c r="AA90" i="33"/>
  <c r="AA90" i="31"/>
  <c r="AA90" i="30"/>
  <c r="AA90" i="29"/>
  <c r="AE89" i="36"/>
  <c r="AE89" i="35"/>
  <c r="AE89" i="34"/>
  <c r="AE89" i="33"/>
  <c r="AE89" i="31"/>
  <c r="AE89" i="30"/>
  <c r="AE89" i="29"/>
  <c r="AJ78" i="36"/>
  <c r="AJ78" i="35"/>
  <c r="AJ78" i="34"/>
  <c r="AJ78" i="33"/>
  <c r="AJ78" i="31"/>
  <c r="AJ78" i="29"/>
  <c r="AJ78" i="30"/>
  <c r="AG90" i="36"/>
  <c r="AG90" i="35"/>
  <c r="AG90" i="34"/>
  <c r="AG90" i="33"/>
  <c r="AG90" i="31"/>
  <c r="AG90" i="30"/>
  <c r="AG90" i="29"/>
  <c r="AE84" i="36"/>
  <c r="AE84" i="35"/>
  <c r="AE84" i="34"/>
  <c r="AE84" i="33"/>
  <c r="AE84" i="31"/>
  <c r="AE84" i="29"/>
  <c r="AE84" i="30"/>
  <c r="AE78" i="36"/>
  <c r="AE78" i="35"/>
  <c r="AE78" i="34"/>
  <c r="AE78" i="33"/>
  <c r="AE78" i="31"/>
  <c r="AE78" i="30"/>
  <c r="AE78" i="29"/>
  <c r="AL84" i="36"/>
  <c r="AL84" i="35"/>
  <c r="AL84" i="34"/>
  <c r="AL84" i="33"/>
  <c r="AL84" i="31"/>
  <c r="AL84" i="29"/>
  <c r="AL84" i="30"/>
  <c r="AJ81" i="36"/>
  <c r="AJ81" i="35"/>
  <c r="AJ81" i="34"/>
  <c r="AJ81" i="33"/>
  <c r="AJ81" i="31"/>
  <c r="AJ81" i="30"/>
  <c r="AJ81" i="29"/>
  <c r="AI83" i="36"/>
  <c r="AI83" i="35"/>
  <c r="AI83" i="34"/>
  <c r="AI83" i="33"/>
  <c r="AI83" i="31"/>
  <c r="AI83" i="29"/>
  <c r="AI83" i="30"/>
  <c r="AC87" i="36"/>
  <c r="AC87" i="35"/>
  <c r="AC87" i="34"/>
  <c r="AC87" i="33"/>
  <c r="AC87" i="31"/>
  <c r="AC87" i="30"/>
  <c r="AC87" i="29"/>
  <c r="AL80" i="36"/>
  <c r="AL80" i="35"/>
  <c r="AL80" i="34"/>
  <c r="AL80" i="33"/>
  <c r="AL80" i="31"/>
  <c r="AL80" i="29"/>
  <c r="AL80" i="30"/>
  <c r="AD78" i="36"/>
  <c r="AD78" i="35"/>
  <c r="AD78" i="34"/>
  <c r="AD78" i="33"/>
  <c r="AD78" i="30"/>
  <c r="AD78" i="31"/>
  <c r="AD78" i="29"/>
  <c r="AG83" i="36"/>
  <c r="AG83" i="35"/>
  <c r="AG83" i="33"/>
  <c r="AG83" i="31"/>
  <c r="AG83" i="34"/>
  <c r="AG83" i="30"/>
  <c r="AG83" i="29"/>
  <c r="AK80" i="36"/>
  <c r="AK80" i="35"/>
  <c r="AK80" i="34"/>
  <c r="AK80" i="33"/>
  <c r="AK80" i="31"/>
  <c r="AK80" i="29"/>
  <c r="AK80" i="30"/>
  <c r="AF90" i="36"/>
  <c r="AF90" i="35"/>
  <c r="AF90" i="34"/>
  <c r="AF90" i="33"/>
  <c r="AF90" i="31"/>
  <c r="AF90" i="29"/>
  <c r="AF90" i="30"/>
  <c r="AK88" i="36"/>
  <c r="AK88" i="35"/>
  <c r="AK88" i="34"/>
  <c r="AK88" i="33"/>
  <c r="AK88" i="31"/>
  <c r="AK88" i="29"/>
  <c r="AK88" i="30"/>
  <c r="AG86" i="36"/>
  <c r="AG86" i="35"/>
  <c r="AG86" i="34"/>
  <c r="AG86" i="33"/>
  <c r="AG86" i="31"/>
  <c r="AG86" i="30"/>
  <c r="AG86" i="29"/>
  <c r="AC83" i="36"/>
  <c r="AC83" i="35"/>
  <c r="AC83" i="34"/>
  <c r="AC83" i="33"/>
  <c r="AC83" i="31"/>
  <c r="AC83" i="30"/>
  <c r="AC83" i="29"/>
  <c r="AK81" i="36"/>
  <c r="AK81" i="35"/>
  <c r="AK81" i="34"/>
  <c r="AK81" i="33"/>
  <c r="AK81" i="31"/>
  <c r="AK81" i="30"/>
  <c r="AK81" i="29"/>
  <c r="AG80" i="36"/>
  <c r="AG80" i="35"/>
  <c r="AG80" i="34"/>
  <c r="AG80" i="33"/>
  <c r="AG80" i="31"/>
  <c r="AG80" i="30"/>
  <c r="AG80" i="29"/>
  <c r="AC79" i="35"/>
  <c r="AC79" i="34"/>
  <c r="AC79" i="36"/>
  <c r="AC79" i="33"/>
  <c r="AC79" i="31"/>
  <c r="AC79" i="30"/>
  <c r="AC79" i="29"/>
  <c r="AB86" i="36"/>
  <c r="AB86" i="35"/>
  <c r="AB86" i="34"/>
  <c r="AB86" i="33"/>
  <c r="AB86" i="31"/>
  <c r="AB86" i="30"/>
  <c r="AB86" i="29"/>
  <c r="AC88" i="36"/>
  <c r="AC88" i="35"/>
  <c r="AC88" i="34"/>
  <c r="AC88" i="33"/>
  <c r="AC88" i="30"/>
  <c r="AC88" i="29"/>
  <c r="AC88" i="31"/>
  <c r="AM87" i="10"/>
  <c r="AA87" i="36"/>
  <c r="AA87" i="35"/>
  <c r="AA87" i="34"/>
  <c r="AA87" i="33"/>
  <c r="AA87" i="31"/>
  <c r="AA87" i="29"/>
  <c r="AA87" i="30"/>
  <c r="AB82" i="36"/>
  <c r="AB82" i="35"/>
  <c r="AB82" i="34"/>
  <c r="AB82" i="33"/>
  <c r="AB82" i="31"/>
  <c r="AB82" i="30"/>
  <c r="AB82" i="29"/>
  <c r="AJ80" i="36"/>
  <c r="AJ80" i="35"/>
  <c r="AJ80" i="34"/>
  <c r="AJ80" i="33"/>
  <c r="AJ80" i="31"/>
  <c r="AJ80" i="29"/>
  <c r="AJ80" i="30"/>
  <c r="AC86" i="36"/>
  <c r="AC86" i="35"/>
  <c r="AC86" i="34"/>
  <c r="AC86" i="33"/>
  <c r="AC86" i="31"/>
  <c r="AC86" i="30"/>
  <c r="AC86" i="29"/>
  <c r="AJ85" i="36"/>
  <c r="AJ85" i="35"/>
  <c r="AJ85" i="34"/>
  <c r="AJ85" i="33"/>
  <c r="AJ85" i="31"/>
  <c r="AJ85" i="30"/>
  <c r="AJ85" i="29"/>
  <c r="AL90" i="36"/>
  <c r="AL90" i="35"/>
  <c r="AL90" i="34"/>
  <c r="AL90" i="33"/>
  <c r="AL90" i="31"/>
  <c r="AL90" i="30"/>
  <c r="AL90" i="29"/>
  <c r="AE82" i="35"/>
  <c r="AE82" i="36"/>
  <c r="AE82" i="34"/>
  <c r="AE82" i="33"/>
  <c r="AE82" i="31"/>
  <c r="AE82" i="29"/>
  <c r="AE82" i="30"/>
  <c r="AJ90" i="36"/>
  <c r="AJ90" i="35"/>
  <c r="AJ90" i="34"/>
  <c r="AJ90" i="33"/>
  <c r="AJ90" i="31"/>
  <c r="AJ90" i="30"/>
  <c r="AJ90" i="29"/>
  <c r="AF89" i="36"/>
  <c r="AF89" i="35"/>
  <c r="AF89" i="34"/>
  <c r="AF89" i="33"/>
  <c r="AF89" i="31"/>
  <c r="AF89" i="30"/>
  <c r="AF89" i="29"/>
  <c r="AK86" i="36"/>
  <c r="AK86" i="35"/>
  <c r="AK86" i="34"/>
  <c r="AK86" i="33"/>
  <c r="AK86" i="31"/>
  <c r="AK86" i="30"/>
  <c r="AK86" i="29"/>
  <c r="AH86" i="36"/>
  <c r="AH86" i="35"/>
  <c r="AH86" i="34"/>
  <c r="AH86" i="31"/>
  <c r="AH86" i="33"/>
  <c r="AH86" i="30"/>
  <c r="AH86" i="29"/>
  <c r="AL81" i="36"/>
  <c r="AL81" i="35"/>
  <c r="AL81" i="33"/>
  <c r="AL81" i="34"/>
  <c r="AL81" i="31"/>
  <c r="AL81" i="30"/>
  <c r="AL81" i="29"/>
  <c r="AL79" i="36"/>
  <c r="AL79" i="35"/>
  <c r="AL79" i="34"/>
  <c r="AL79" i="33"/>
  <c r="AL79" i="30"/>
  <c r="AL79" i="31"/>
  <c r="AL79" i="29"/>
  <c r="AG82" i="36"/>
  <c r="AG82" i="35"/>
  <c r="AG82" i="34"/>
  <c r="AG82" i="33"/>
  <c r="AG82" i="31"/>
  <c r="AG82" i="30"/>
  <c r="AG82" i="29"/>
  <c r="AI89" i="36"/>
  <c r="AI89" i="35"/>
  <c r="AI89" i="34"/>
  <c r="AI89" i="33"/>
  <c r="AI89" i="31"/>
  <c r="AI89" i="29"/>
  <c r="AI89" i="30"/>
  <c r="AF85" i="36"/>
  <c r="AF85" i="35"/>
  <c r="AF85" i="34"/>
  <c r="AF85" i="33"/>
  <c r="AF85" i="31"/>
  <c r="AF85" i="30"/>
  <c r="AF85" i="29"/>
  <c r="AF82" i="36"/>
  <c r="AF82" i="35"/>
  <c r="AF82" i="34"/>
  <c r="AF82" i="33"/>
  <c r="AF82" i="31"/>
  <c r="AF82" i="30"/>
  <c r="AF82" i="29"/>
  <c r="AC84" i="36"/>
  <c r="AC84" i="35"/>
  <c r="AC84" i="34"/>
  <c r="AC84" i="33"/>
  <c r="AC84" i="31"/>
  <c r="AC84" i="30"/>
  <c r="AC84" i="29"/>
  <c r="AM79" i="10"/>
  <c r="AA79" i="36"/>
  <c r="AA79" i="35"/>
  <c r="AA79" i="34"/>
  <c r="AA79" i="33"/>
  <c r="AA79" i="31"/>
  <c r="AA79" i="29"/>
  <c r="AA79" i="30"/>
  <c r="AK87" i="36"/>
  <c r="AK87" i="35"/>
  <c r="AK87" i="34"/>
  <c r="AK87" i="33"/>
  <c r="AK87" i="31"/>
  <c r="AK87" i="30"/>
  <c r="AK87" i="29"/>
  <c r="AH81" i="36"/>
  <c r="AH81" i="35"/>
  <c r="AH81" i="34"/>
  <c r="AH81" i="33"/>
  <c r="AH81" i="31"/>
  <c r="AH81" i="30"/>
  <c r="AH81" i="29"/>
  <c r="AJ87" i="36"/>
  <c r="AJ87" i="35"/>
  <c r="AJ87" i="34"/>
  <c r="AJ87" i="33"/>
  <c r="AJ87" i="31"/>
  <c r="AJ87" i="30"/>
  <c r="AJ87" i="29"/>
  <c r="AI84" i="36"/>
  <c r="AI84" i="35"/>
  <c r="AI84" i="34"/>
  <c r="AI84" i="33"/>
  <c r="AI84" i="31"/>
  <c r="AI84" i="30"/>
  <c r="AI84" i="29"/>
  <c r="AG81" i="36"/>
  <c r="AG81" i="35"/>
  <c r="AG81" i="34"/>
  <c r="AG81" i="33"/>
  <c r="AG81" i="31"/>
  <c r="AG81" i="30"/>
  <c r="AG81" i="29"/>
  <c r="AH87" i="36"/>
  <c r="AH87" i="35"/>
  <c r="AH87" i="34"/>
  <c r="AH87" i="33"/>
  <c r="AH87" i="31"/>
  <c r="AH87" i="29"/>
  <c r="AH87" i="30"/>
  <c r="AE83" i="36"/>
  <c r="AE83" i="35"/>
  <c r="AE83" i="34"/>
  <c r="AE83" i="33"/>
  <c r="AE83" i="31"/>
  <c r="AE83" i="30"/>
  <c r="AE83" i="29"/>
  <c r="AI80" i="36"/>
  <c r="AI80" i="35"/>
  <c r="AI80" i="34"/>
  <c r="AI80" i="33"/>
  <c r="AI80" i="31"/>
  <c r="AI80" i="30"/>
  <c r="AI80" i="29"/>
  <c r="AD81" i="36"/>
  <c r="AD81" i="35"/>
  <c r="AD81" i="34"/>
  <c r="AD81" i="33"/>
  <c r="AD81" i="31"/>
  <c r="AD81" i="30"/>
  <c r="AD81" i="29"/>
  <c r="AD79" i="36"/>
  <c r="AD79" i="35"/>
  <c r="AD79" i="34"/>
  <c r="AD79" i="33"/>
  <c r="AD79" i="31"/>
  <c r="AD79" i="30"/>
  <c r="AD79" i="29"/>
  <c r="AK83" i="36"/>
  <c r="AK83" i="35"/>
  <c r="AK83" i="34"/>
  <c r="AK83" i="33"/>
  <c r="AK83" i="30"/>
  <c r="AK83" i="31"/>
  <c r="AK83" i="29"/>
  <c r="AF84" i="36"/>
  <c r="AF84" i="35"/>
  <c r="AF84" i="34"/>
  <c r="AF84" i="33"/>
  <c r="AF84" i="31"/>
  <c r="AF84" i="30"/>
  <c r="AF84" i="29"/>
  <c r="AE79" i="36"/>
  <c r="AE79" i="35"/>
  <c r="AE79" i="34"/>
  <c r="AE79" i="33"/>
  <c r="AE79" i="31"/>
  <c r="AE79" i="30"/>
  <c r="AE79" i="29"/>
  <c r="AF87" i="36"/>
  <c r="AF87" i="35"/>
  <c r="AF87" i="34"/>
  <c r="AF87" i="33"/>
  <c r="AF87" i="30"/>
  <c r="AF87" i="29"/>
  <c r="AF87" i="31"/>
  <c r="AC90" i="36"/>
  <c r="AC90" i="35"/>
  <c r="AC90" i="34"/>
  <c r="AC90" i="33"/>
  <c r="AC90" i="31"/>
  <c r="AC90" i="30"/>
  <c r="AC90" i="29"/>
  <c r="AB84" i="36"/>
  <c r="AB84" i="35"/>
  <c r="AB84" i="34"/>
  <c r="AB84" i="33"/>
  <c r="AB84" i="31"/>
  <c r="AB84" i="30"/>
  <c r="AB84" i="29"/>
  <c r="AE90" i="35"/>
  <c r="AE90" i="36"/>
  <c r="AE90" i="34"/>
  <c r="AE90" i="33"/>
  <c r="AE90" i="31"/>
  <c r="AE90" i="29"/>
  <c r="AE90" i="30"/>
  <c r="AK84" i="36"/>
  <c r="AK84" i="35"/>
  <c r="AK84" i="34"/>
  <c r="AK84" i="33"/>
  <c r="AK84" i="31"/>
  <c r="AK84" i="30"/>
  <c r="AK84" i="29"/>
  <c r="AI79" i="36"/>
  <c r="AI79" i="35"/>
  <c r="AI79" i="34"/>
  <c r="AI79" i="33"/>
  <c r="AI79" i="31"/>
  <c r="AI79" i="29"/>
  <c r="AI79" i="30"/>
  <c r="AE88" i="36"/>
  <c r="AE88" i="35"/>
  <c r="AE88" i="34"/>
  <c r="AE88" i="33"/>
  <c r="AE88" i="31"/>
  <c r="AE88" i="30"/>
  <c r="AE88" i="29"/>
  <c r="AD82" i="36"/>
  <c r="AD82" i="35"/>
  <c r="AD82" i="34"/>
  <c r="AD82" i="33"/>
  <c r="AD82" i="31"/>
  <c r="AD82" i="29"/>
  <c r="AD82" i="30"/>
  <c r="AL78" i="36"/>
  <c r="AL78" i="35"/>
  <c r="AL78" i="34"/>
  <c r="AL78" i="33"/>
  <c r="AL78" i="31"/>
  <c r="AL78" i="30"/>
  <c r="AL78" i="29"/>
  <c r="AD88" i="36"/>
  <c r="AD88" i="35"/>
  <c r="AD88" i="34"/>
  <c r="AD88" i="33"/>
  <c r="AD88" i="30"/>
  <c r="AD88" i="31"/>
  <c r="AD88" i="29"/>
  <c r="AC78" i="36"/>
  <c r="AC78" i="35"/>
  <c r="AC78" i="34"/>
  <c r="AC78" i="33"/>
  <c r="AC78" i="31"/>
  <c r="AC78" i="30"/>
  <c r="AC78" i="29"/>
  <c r="AB88" i="36"/>
  <c r="AB88" i="35"/>
  <c r="AB88" i="34"/>
  <c r="AB88" i="33"/>
  <c r="AB88" i="31"/>
  <c r="AB88" i="29"/>
  <c r="AB88" i="30"/>
  <c r="AG84" i="36"/>
  <c r="AG84" i="35"/>
  <c r="AG84" i="34"/>
  <c r="AG84" i="33"/>
  <c r="AG84" i="31"/>
  <c r="AG84" i="30"/>
  <c r="AG84" i="29"/>
  <c r="AF78" i="36"/>
  <c r="AF78" i="35"/>
  <c r="AF78" i="34"/>
  <c r="AF78" i="33"/>
  <c r="AF78" i="31"/>
  <c r="AF78" i="30"/>
  <c r="AF78" i="29"/>
  <c r="AB80" i="36"/>
  <c r="AB80" i="35"/>
  <c r="AB80" i="34"/>
  <c r="AB80" i="33"/>
  <c r="AB80" i="31"/>
  <c r="AB80" i="30"/>
  <c r="AB80" i="29"/>
  <c r="AG87" i="36"/>
  <c r="AG87" i="34"/>
  <c r="AG87" i="35"/>
  <c r="AG87" i="33"/>
  <c r="AG87" i="31"/>
  <c r="AG87" i="30"/>
  <c r="AG87" i="29"/>
  <c r="AB89" i="36"/>
  <c r="AB89" i="35"/>
  <c r="AB89" i="34"/>
  <c r="AB89" i="33"/>
  <c r="AB89" i="31"/>
  <c r="AB89" i="30"/>
  <c r="AB89" i="29"/>
  <c r="AJ86" i="36"/>
  <c r="AJ86" i="35"/>
  <c r="AJ86" i="34"/>
  <c r="AJ86" i="33"/>
  <c r="AJ86" i="30"/>
  <c r="AJ86" i="29"/>
  <c r="AJ86" i="31"/>
  <c r="AC89" i="36"/>
  <c r="AC89" i="35"/>
  <c r="AC89" i="34"/>
  <c r="AC89" i="33"/>
  <c r="AC89" i="31"/>
  <c r="AC89" i="30"/>
  <c r="AC89" i="29"/>
  <c r="AE87" i="36"/>
  <c r="AE87" i="35"/>
  <c r="AE87" i="34"/>
  <c r="AE87" i="33"/>
  <c r="AE87" i="31"/>
  <c r="AE87" i="30"/>
  <c r="AE87" i="29"/>
  <c r="AE85" i="36"/>
  <c r="AE85" i="35"/>
  <c r="AE85" i="34"/>
  <c r="AE85" i="31"/>
  <c r="AE85" i="30"/>
  <c r="AE85" i="33"/>
  <c r="AE85" i="29"/>
  <c r="AE80" i="36"/>
  <c r="AE80" i="35"/>
  <c r="AE80" i="34"/>
  <c r="AE80" i="33"/>
  <c r="AE80" i="31"/>
  <c r="AE80" i="29"/>
  <c r="AE80" i="30"/>
  <c r="AL88" i="36"/>
  <c r="AL88" i="35"/>
  <c r="AL88" i="34"/>
  <c r="AL88" i="33"/>
  <c r="AL88" i="31"/>
  <c r="AL88" i="29"/>
  <c r="AL88" i="30"/>
  <c r="AC85" i="36"/>
  <c r="AC85" i="35"/>
  <c r="AC85" i="34"/>
  <c r="AC85" i="33"/>
  <c r="AC85" i="31"/>
  <c r="AC85" i="30"/>
  <c r="AC85" i="29"/>
  <c r="AC82" i="36"/>
  <c r="AC82" i="35"/>
  <c r="AC82" i="34"/>
  <c r="AC82" i="33"/>
  <c r="AC82" i="31"/>
  <c r="AC82" i="30"/>
  <c r="AC82" i="29"/>
  <c r="AM85" i="10"/>
  <c r="AA85" i="35"/>
  <c r="AA85" i="36"/>
  <c r="AA85" i="34"/>
  <c r="AA85" i="33"/>
  <c r="AA85" i="31"/>
  <c r="AA85" i="30"/>
  <c r="AA85" i="29"/>
  <c r="AB83" i="36"/>
  <c r="AB83" i="35"/>
  <c r="AB83" i="34"/>
  <c r="AB83" i="33"/>
  <c r="AB83" i="31"/>
  <c r="AB83" i="30"/>
  <c r="AB83" i="29"/>
  <c r="AE81" i="36"/>
  <c r="AE81" i="35"/>
  <c r="AE81" i="34"/>
  <c r="AE81" i="31"/>
  <c r="AE81" i="33"/>
  <c r="AE81" i="30"/>
  <c r="AE81" i="29"/>
  <c r="AI78" i="36"/>
  <c r="AI78" i="35"/>
  <c r="AI78" i="34"/>
  <c r="AI78" i="33"/>
  <c r="AI78" i="31"/>
  <c r="AI78" i="30"/>
  <c r="AI78" i="29"/>
  <c r="AB79" i="36"/>
  <c r="AB79" i="35"/>
  <c r="AB79" i="34"/>
  <c r="AB79" i="33"/>
  <c r="AB79" i="31"/>
  <c r="AB79" i="30"/>
  <c r="AB79" i="29"/>
  <c r="AI88" i="36"/>
  <c r="AI88" i="35"/>
  <c r="AI88" i="34"/>
  <c r="AI88" i="33"/>
  <c r="AI88" i="31"/>
  <c r="AI88" i="30"/>
  <c r="AI88" i="29"/>
  <c r="AM88" i="10"/>
  <c r="AA88" i="36"/>
  <c r="AA88" i="34"/>
  <c r="AA88" i="35"/>
  <c r="AA88" i="31"/>
  <c r="AA88" i="30"/>
  <c r="AA88" i="33"/>
  <c r="AA88" i="29"/>
  <c r="AH85" i="36"/>
  <c r="AH85" i="35"/>
  <c r="AH85" i="34"/>
  <c r="AH85" i="33"/>
  <c r="AH85" i="31"/>
  <c r="AH85" i="30"/>
  <c r="AH85" i="29"/>
  <c r="AD90" i="36"/>
  <c r="AD90" i="35"/>
  <c r="AD90" i="34"/>
  <c r="AD90" i="33"/>
  <c r="AD90" i="30"/>
  <c r="AD90" i="31"/>
  <c r="AD90" i="29"/>
  <c r="AH83" i="36"/>
  <c r="AH83" i="35"/>
  <c r="AH83" i="34"/>
  <c r="AH83" i="33"/>
  <c r="AH83" i="31"/>
  <c r="AH83" i="29"/>
  <c r="AH83" i="30"/>
  <c r="AM86" i="10"/>
  <c r="AA86" i="36"/>
  <c r="AA86" i="35"/>
  <c r="AA86" i="34"/>
  <c r="AA86" i="33"/>
  <c r="AA86" i="31"/>
  <c r="AA86" i="30"/>
  <c r="AA86" i="29"/>
  <c r="AK90" i="36"/>
  <c r="AK90" i="35"/>
  <c r="AK90" i="34"/>
  <c r="AK90" i="33"/>
  <c r="AK90" i="31"/>
  <c r="AK90" i="30"/>
  <c r="AK90" i="29"/>
  <c r="AD80" i="36"/>
  <c r="AD80" i="34"/>
  <c r="AD80" i="35"/>
  <c r="AD80" i="33"/>
  <c r="AD80" i="31"/>
  <c r="AD80" i="29"/>
  <c r="AD80" i="30"/>
  <c r="AF86" i="36"/>
  <c r="AF86" i="35"/>
  <c r="AF86" i="34"/>
  <c r="AF86" i="33"/>
  <c r="AF86" i="31"/>
  <c r="AF86" i="30"/>
  <c r="AF86" i="29"/>
  <c r="AF80" i="36"/>
  <c r="AF80" i="35"/>
  <c r="AF80" i="34"/>
  <c r="AF80" i="31"/>
  <c r="AF80" i="33"/>
  <c r="AF80" i="30"/>
  <c r="AF80" i="29"/>
  <c r="AH89" i="36"/>
  <c r="AH89" i="35"/>
  <c r="AH89" i="34"/>
  <c r="AH89" i="33"/>
  <c r="AH89" i="31"/>
  <c r="AH89" i="29"/>
  <c r="AH89" i="30"/>
  <c r="AM81" i="10"/>
  <c r="AA81" i="36"/>
  <c r="AA81" i="35"/>
  <c r="AA81" i="34"/>
  <c r="AA81" i="33"/>
  <c r="AA81" i="31"/>
  <c r="AA81" i="30"/>
  <c r="AA81" i="29"/>
  <c r="AL82" i="36"/>
  <c r="AL82" i="35"/>
  <c r="AL82" i="34"/>
  <c r="AL82" i="33"/>
  <c r="AL82" i="31"/>
  <c r="AL82" i="30"/>
  <c r="AL82" i="29"/>
  <c r="AH79" i="36"/>
  <c r="AH79" i="35"/>
  <c r="AH79" i="34"/>
  <c r="AH79" i="33"/>
  <c r="AH79" i="31"/>
  <c r="AH79" i="29"/>
  <c r="AH79" i="30"/>
  <c r="AK85" i="36"/>
  <c r="AK85" i="35"/>
  <c r="AK85" i="34"/>
  <c r="AK85" i="33"/>
  <c r="AK85" i="31"/>
  <c r="AK85" i="30"/>
  <c r="AK85" i="29"/>
  <c r="AK82" i="36"/>
  <c r="AK82" i="35"/>
  <c r="AK82" i="34"/>
  <c r="AK82" i="33"/>
  <c r="AK82" i="31"/>
  <c r="AK82" i="30"/>
  <c r="AK82" i="29"/>
  <c r="AK78" i="36"/>
  <c r="AK78" i="35"/>
  <c r="AK78" i="34"/>
  <c r="AK78" i="33"/>
  <c r="AK78" i="31"/>
  <c r="AK78" i="30"/>
  <c r="AK78" i="29"/>
  <c r="AJ88" i="36"/>
  <c r="AJ88" i="35"/>
  <c r="AJ88" i="34"/>
  <c r="AJ88" i="33"/>
  <c r="AJ88" i="31"/>
  <c r="AJ88" i="30"/>
  <c r="AJ88" i="29"/>
  <c r="AI85" i="36"/>
  <c r="AI85" i="35"/>
  <c r="AI85" i="34"/>
  <c r="AI85" i="33"/>
  <c r="AI85" i="31"/>
  <c r="AI85" i="29"/>
  <c r="AI85" i="30"/>
  <c r="AL83" i="36"/>
  <c r="AL83" i="35"/>
  <c r="AL83" i="34"/>
  <c r="AL83" i="33"/>
  <c r="AL83" i="30"/>
  <c r="AL83" i="31"/>
  <c r="AL83" i="29"/>
  <c r="AJ79" i="36"/>
  <c r="AJ79" i="35"/>
  <c r="AJ79" i="34"/>
  <c r="AJ79" i="33"/>
  <c r="AJ79" i="30"/>
  <c r="AJ79" i="29"/>
  <c r="AJ79" i="31"/>
  <c r="AJ89" i="36"/>
  <c r="AJ89" i="34"/>
  <c r="AJ89" i="35"/>
  <c r="AJ89" i="33"/>
  <c r="AJ89" i="31"/>
  <c r="AJ89" i="29"/>
  <c r="AJ89" i="30"/>
  <c r="AJ71" i="32"/>
  <c r="AB75" i="32"/>
  <c r="AB72" i="32"/>
  <c r="AM66" i="2"/>
  <c r="AA66" i="32"/>
  <c r="AG75" i="32"/>
  <c r="AC73" i="32"/>
  <c r="AI70" i="32"/>
  <c r="AI68" i="32"/>
  <c r="AK67" i="32"/>
  <c r="AJ74" i="32"/>
  <c r="AD69" i="32"/>
  <c r="AL72" i="32"/>
  <c r="AC70" i="32"/>
  <c r="AH72" i="32"/>
  <c r="AG69" i="32"/>
  <c r="AJ73" i="32"/>
  <c r="AB71" i="32"/>
  <c r="AK69" i="32"/>
  <c r="AD67" i="32"/>
  <c r="AF71" i="32"/>
  <c r="AM69" i="32"/>
  <c r="AG73" i="32"/>
  <c r="AF74" i="32"/>
  <c r="AK75" i="32"/>
  <c r="AL74" i="32"/>
  <c r="AG72" i="32"/>
  <c r="AM70" i="2"/>
  <c r="AA70" i="32"/>
  <c r="AM68" i="2"/>
  <c r="AA68" i="32"/>
  <c r="AB74" i="32"/>
  <c r="AH68" i="32"/>
  <c r="AD72" i="32"/>
  <c r="AH67" i="32"/>
  <c r="AH69" i="32"/>
  <c r="AK68" i="32"/>
  <c r="AF75" i="32"/>
  <c r="AB73" i="32"/>
  <c r="AH70" i="32"/>
  <c r="AC69" i="32"/>
  <c r="AD73" i="32"/>
  <c r="AF73" i="32"/>
  <c r="AL70" i="32"/>
  <c r="AG71" i="32"/>
  <c r="AD74" i="32"/>
  <c r="AK71" i="32"/>
  <c r="AJ69" i="32"/>
  <c r="AG70" i="32"/>
  <c r="AE67" i="32"/>
  <c r="AC72" i="32"/>
  <c r="AD68" i="32"/>
  <c r="AL67" i="32"/>
  <c r="AL68" i="32"/>
  <c r="AL73" i="32"/>
  <c r="AD71" i="32"/>
  <c r="AC68" i="32"/>
  <c r="AC75" i="32"/>
  <c r="AF72" i="32"/>
  <c r="AG68" i="32"/>
  <c r="AK70" i="32"/>
  <c r="AJ75" i="32"/>
  <c r="AJ72" i="32"/>
  <c r="AD70" i="32"/>
  <c r="AC67" i="32"/>
  <c r="AK73" i="32"/>
  <c r="AC71" i="32"/>
  <c r="AE69" i="32"/>
  <c r="AH74" i="32"/>
  <c r="AL69" i="32"/>
  <c r="AK72" i="32"/>
  <c r="AH73" i="32"/>
  <c r="AM72" i="2"/>
  <c r="AM72" i="32" s="1"/>
  <c r="AM81" i="36"/>
  <c r="AM81" i="35"/>
  <c r="AM81" i="33"/>
  <c r="AM81" i="34"/>
  <c r="AM81" i="31"/>
  <c r="AM81" i="30"/>
  <c r="AM81" i="29"/>
  <c r="AM86" i="36"/>
  <c r="AM86" i="35"/>
  <c r="AM86" i="34"/>
  <c r="AM86" i="33"/>
  <c r="AM86" i="31"/>
  <c r="AM86" i="30"/>
  <c r="AM86" i="29"/>
  <c r="AM88" i="36"/>
  <c r="AM88" i="35"/>
  <c r="AM88" i="34"/>
  <c r="AM88" i="33"/>
  <c r="AM88" i="31"/>
  <c r="AM88" i="30"/>
  <c r="AM88" i="29"/>
  <c r="AM85" i="36"/>
  <c r="AM85" i="35"/>
  <c r="AM85" i="34"/>
  <c r="AM85" i="33"/>
  <c r="AM85" i="31"/>
  <c r="AM85" i="30"/>
  <c r="AM85" i="29"/>
  <c r="AM79" i="36"/>
  <c r="AM79" i="35"/>
  <c r="AM79" i="34"/>
  <c r="AM79" i="33"/>
  <c r="AM79" i="31"/>
  <c r="AM79" i="30"/>
  <c r="AM79" i="29"/>
  <c r="AM87" i="36"/>
  <c r="AM87" i="35"/>
  <c r="AM87" i="34"/>
  <c r="AM87" i="33"/>
  <c r="AM87" i="31"/>
  <c r="AM87" i="30"/>
  <c r="AM87" i="29"/>
  <c r="AM90" i="36"/>
  <c r="AM90" i="34"/>
  <c r="AM90" i="35"/>
  <c r="AM90" i="33"/>
  <c r="AM90" i="31"/>
  <c r="AM90" i="30"/>
  <c r="AM90" i="29"/>
  <c r="AM80" i="36"/>
  <c r="AM80" i="35"/>
  <c r="AM80" i="34"/>
  <c r="AM80" i="33"/>
  <c r="AM80" i="31"/>
  <c r="AM80" i="29"/>
  <c r="AM80" i="30"/>
  <c r="AM84" i="35"/>
  <c r="AM84" i="36"/>
  <c r="AM84" i="33"/>
  <c r="AM84" i="34"/>
  <c r="AM84" i="31"/>
  <c r="AM84" i="29"/>
  <c r="AM84" i="30"/>
  <c r="AM83" i="36"/>
  <c r="AM83" i="35"/>
  <c r="AM83" i="34"/>
  <c r="AM83" i="33"/>
  <c r="AM83" i="31"/>
  <c r="AM83" i="30"/>
  <c r="AM83" i="29"/>
  <c r="AM89" i="36"/>
  <c r="AM89" i="35"/>
  <c r="AM89" i="34"/>
  <c r="AM89" i="33"/>
  <c r="AM89" i="30"/>
  <c r="AM89" i="31"/>
  <c r="AM89" i="29"/>
  <c r="AM82" i="35"/>
  <c r="AM82" i="36"/>
  <c r="AM82" i="34"/>
  <c r="AM82" i="33"/>
  <c r="AM82" i="31"/>
  <c r="AM82" i="30"/>
  <c r="AM82" i="29"/>
  <c r="AM68" i="32"/>
  <c r="AM70" i="32"/>
  <c r="AM66" i="32"/>
  <c r="C2" i="29"/>
  <c r="D2" i="29" s="1"/>
  <c r="E2" i="29" s="1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AI2" i="29" s="1"/>
  <c r="AJ2" i="29" s="1"/>
  <c r="AK2" i="29" s="1"/>
  <c r="AL2" i="29" s="1"/>
  <c r="AM2" i="29" s="1"/>
  <c r="C2" i="10"/>
  <c r="D2" i="10" s="1"/>
  <c r="E2" i="10" s="1"/>
  <c r="F2" i="10" s="1"/>
  <c r="G2" i="10" s="1"/>
  <c r="H2" i="10" s="1"/>
  <c r="I2" i="10" s="1"/>
  <c r="J2" i="10" s="1"/>
  <c r="K2" i="10" s="1"/>
  <c r="L2" i="10" s="1"/>
  <c r="M2" i="10" s="1"/>
  <c r="N2" i="10" s="1"/>
  <c r="O2" i="10" s="1"/>
  <c r="P2" i="10" s="1"/>
  <c r="Q2" i="10" s="1"/>
  <c r="R2" i="10" s="1"/>
  <c r="S2" i="10" s="1"/>
  <c r="T2" i="10" s="1"/>
  <c r="U2" i="10" s="1"/>
  <c r="V2" i="10" s="1"/>
  <c r="W2" i="10" s="1"/>
  <c r="X2" i="10" s="1"/>
  <c r="Y2" i="10" s="1"/>
  <c r="Z2" i="10" s="1"/>
  <c r="AA2" i="10" s="1"/>
  <c r="AB2" i="10" s="1"/>
  <c r="AC2" i="10" s="1"/>
  <c r="AD2" i="10" s="1"/>
  <c r="AE2" i="10" s="1"/>
  <c r="AF2" i="10" s="1"/>
  <c r="AG2" i="10" s="1"/>
  <c r="AH2" i="10" s="1"/>
  <c r="AI2" i="10" s="1"/>
  <c r="AJ2" i="10" s="1"/>
  <c r="AK2" i="10" s="1"/>
  <c r="AL2" i="10" s="1"/>
  <c r="AM2" i="10" s="1"/>
  <c r="AM53" i="36"/>
  <c r="AL53" i="36"/>
  <c r="AK53" i="36"/>
  <c r="AJ53" i="36"/>
  <c r="AI53" i="36"/>
  <c r="AH53" i="36"/>
  <c r="AG53" i="36"/>
  <c r="AF53" i="36"/>
  <c r="AF52" i="36"/>
  <c r="AF51" i="36"/>
  <c r="AF50" i="36" s="1"/>
  <c r="AF49" i="36" s="1"/>
  <c r="AF48" i="36" s="1"/>
  <c r="AF47" i="36" s="1"/>
  <c r="AF46" i="36" s="1"/>
  <c r="AF45" i="36" s="1"/>
  <c r="AF44" i="36" s="1"/>
  <c r="AF43" i="36" s="1"/>
  <c r="AF42" i="36" s="1"/>
  <c r="AF41" i="36" s="1"/>
  <c r="AF55" i="36" s="1"/>
  <c r="AE53" i="36"/>
  <c r="AD53" i="36"/>
  <c r="AC53" i="36"/>
  <c r="AB53" i="36"/>
  <c r="AA53" i="36"/>
  <c r="Z53" i="36"/>
  <c r="Y53" i="36"/>
  <c r="X53" i="36"/>
  <c r="W53" i="36"/>
  <c r="V53" i="36"/>
  <c r="T53" i="36"/>
  <c r="S53" i="36"/>
  <c r="R53" i="36"/>
  <c r="Q53" i="36"/>
  <c r="P53" i="36"/>
  <c r="O53" i="36"/>
  <c r="N53" i="36"/>
  <c r="M53" i="36"/>
  <c r="L53" i="36"/>
  <c r="K53" i="36"/>
  <c r="J53" i="36"/>
  <c r="I53" i="36"/>
  <c r="H53" i="36"/>
  <c r="G53" i="36"/>
  <c r="AM52" i="36"/>
  <c r="AL52" i="36"/>
  <c r="AK52" i="36"/>
  <c r="AJ52" i="36"/>
  <c r="AI52" i="36"/>
  <c r="AI51" i="36"/>
  <c r="AI50" i="36"/>
  <c r="AI49" i="36" s="1"/>
  <c r="AI48" i="36" s="1"/>
  <c r="AI47" i="36" s="1"/>
  <c r="AI46" i="36" s="1"/>
  <c r="AI45" i="36" s="1"/>
  <c r="AI44" i="36" s="1"/>
  <c r="AI43" i="36" s="1"/>
  <c r="AI42" i="36" s="1"/>
  <c r="AI41" i="36" s="1"/>
  <c r="AI55" i="36" s="1"/>
  <c r="AH52" i="36"/>
  <c r="AG52" i="36"/>
  <c r="AE52" i="36"/>
  <c r="AE51" i="36" s="1"/>
  <c r="AE50" i="36" s="1"/>
  <c r="AE49" i="36" s="1"/>
  <c r="AE48" i="36" s="1"/>
  <c r="AE47" i="36" s="1"/>
  <c r="AE46" i="36" s="1"/>
  <c r="AE45" i="36" s="1"/>
  <c r="AE44" i="36" s="1"/>
  <c r="AE43" i="36" s="1"/>
  <c r="AE42" i="36" s="1"/>
  <c r="AE41" i="36" s="1"/>
  <c r="AE55" i="36" s="1"/>
  <c r="AD52" i="36"/>
  <c r="AC52" i="36"/>
  <c r="AB52" i="36"/>
  <c r="AA52" i="36"/>
  <c r="AA51" i="36"/>
  <c r="AA50" i="36" s="1"/>
  <c r="AA49" i="36" s="1"/>
  <c r="AA48" i="36" s="1"/>
  <c r="AA47" i="36" s="1"/>
  <c r="AA46" i="36" s="1"/>
  <c r="AA45" i="36" s="1"/>
  <c r="AA44" i="36" s="1"/>
  <c r="AA43" i="36" s="1"/>
  <c r="AA42" i="36" s="1"/>
  <c r="AA41" i="36" s="1"/>
  <c r="AA55" i="36" s="1"/>
  <c r="Z52" i="36"/>
  <c r="Y52" i="36"/>
  <c r="X52" i="36"/>
  <c r="X51" i="36" s="1"/>
  <c r="X50" i="36" s="1"/>
  <c r="X49" i="36" s="1"/>
  <c r="X48" i="36" s="1"/>
  <c r="X47" i="36" s="1"/>
  <c r="X46" i="36" s="1"/>
  <c r="X45" i="36" s="1"/>
  <c r="X44" i="36" s="1"/>
  <c r="X43" i="36" s="1"/>
  <c r="X42" i="36" s="1"/>
  <c r="X41" i="36" s="1"/>
  <c r="X55" i="36" s="1"/>
  <c r="W52" i="36"/>
  <c r="V52" i="36"/>
  <c r="T52" i="36"/>
  <c r="S52" i="36"/>
  <c r="S51" i="36"/>
  <c r="S50" i="36" s="1"/>
  <c r="S49" i="36" s="1"/>
  <c r="S48" i="36" s="1"/>
  <c r="S47" i="36" s="1"/>
  <c r="S46" i="36" s="1"/>
  <c r="S45" i="36" s="1"/>
  <c r="S44" i="36" s="1"/>
  <c r="S43" i="36" s="1"/>
  <c r="S42" i="36" s="1"/>
  <c r="S41" i="36" s="1"/>
  <c r="S55" i="36" s="1"/>
  <c r="R52" i="36"/>
  <c r="Q52" i="36"/>
  <c r="P52" i="36"/>
  <c r="P51" i="36" s="1"/>
  <c r="P50" i="36" s="1"/>
  <c r="P49" i="36" s="1"/>
  <c r="P48" i="36" s="1"/>
  <c r="P47" i="36" s="1"/>
  <c r="P46" i="36" s="1"/>
  <c r="P45" i="36" s="1"/>
  <c r="P44" i="36" s="1"/>
  <c r="P43" i="36" s="1"/>
  <c r="P42" i="36" s="1"/>
  <c r="P41" i="36" s="1"/>
  <c r="P55" i="36" s="1"/>
  <c r="O52" i="36"/>
  <c r="N52" i="36"/>
  <c r="M52" i="36"/>
  <c r="L52" i="36"/>
  <c r="K52" i="36"/>
  <c r="K51" i="36"/>
  <c r="K50" i="36" s="1"/>
  <c r="K49" i="36" s="1"/>
  <c r="K48" i="36" s="1"/>
  <c r="K47" i="36" s="1"/>
  <c r="K46" i="36" s="1"/>
  <c r="K45" i="36" s="1"/>
  <c r="K44" i="36" s="1"/>
  <c r="K43" i="36" s="1"/>
  <c r="K42" i="36" s="1"/>
  <c r="K41" i="36" s="1"/>
  <c r="K55" i="36" s="1"/>
  <c r="J52" i="36"/>
  <c r="I52" i="36"/>
  <c r="H52" i="36"/>
  <c r="H51" i="36" s="1"/>
  <c r="H50" i="36" s="1"/>
  <c r="H49" i="36" s="1"/>
  <c r="H48" i="36" s="1"/>
  <c r="H47" i="36" s="1"/>
  <c r="H46" i="36" s="1"/>
  <c r="H45" i="36" s="1"/>
  <c r="H44" i="36" s="1"/>
  <c r="H43" i="36" s="1"/>
  <c r="H42" i="36" s="1"/>
  <c r="H41" i="36" s="1"/>
  <c r="H55" i="36" s="1"/>
  <c r="G52" i="36"/>
  <c r="AM51" i="36"/>
  <c r="AL51" i="36"/>
  <c r="AK51" i="36"/>
  <c r="AJ51" i="36"/>
  <c r="AH51" i="36"/>
  <c r="AG51" i="36"/>
  <c r="AD51" i="36"/>
  <c r="AD50" i="36" s="1"/>
  <c r="AD49" i="36" s="1"/>
  <c r="AD48" i="36" s="1"/>
  <c r="AD47" i="36" s="1"/>
  <c r="AD46" i="36" s="1"/>
  <c r="AD45" i="36" s="1"/>
  <c r="AD44" i="36" s="1"/>
  <c r="AD43" i="36" s="1"/>
  <c r="AD42" i="36" s="1"/>
  <c r="AD41" i="36" s="1"/>
  <c r="AD55" i="36" s="1"/>
  <c r="AC51" i="36"/>
  <c r="AB51" i="36"/>
  <c r="Z51" i="36"/>
  <c r="Y51" i="36"/>
  <c r="W51" i="36"/>
  <c r="V51" i="36"/>
  <c r="V50" i="36"/>
  <c r="V49" i="36" s="1"/>
  <c r="V48" i="36" s="1"/>
  <c r="V47" i="36" s="1"/>
  <c r="V46" i="36" s="1"/>
  <c r="V45" i="36" s="1"/>
  <c r="V44" i="36" s="1"/>
  <c r="V43" i="36" s="1"/>
  <c r="V42" i="36" s="1"/>
  <c r="V41" i="36" s="1"/>
  <c r="V55" i="36" s="1"/>
  <c r="T51" i="36"/>
  <c r="R51" i="36"/>
  <c r="Q51" i="36"/>
  <c r="O51" i="36"/>
  <c r="N51" i="36"/>
  <c r="N50" i="36"/>
  <c r="N49" i="36"/>
  <c r="N48" i="36" s="1"/>
  <c r="N47" i="36" s="1"/>
  <c r="N46" i="36" s="1"/>
  <c r="N45" i="36" s="1"/>
  <c r="N44" i="36" s="1"/>
  <c r="N43" i="36" s="1"/>
  <c r="N42" i="36" s="1"/>
  <c r="N41" i="36" s="1"/>
  <c r="N55" i="36" s="1"/>
  <c r="M51" i="36"/>
  <c r="L51" i="36"/>
  <c r="J51" i="36"/>
  <c r="I51" i="36"/>
  <c r="G51" i="36"/>
  <c r="AM50" i="36"/>
  <c r="AL50" i="36"/>
  <c r="AL49" i="36" s="1"/>
  <c r="AL48" i="36" s="1"/>
  <c r="AL47" i="36" s="1"/>
  <c r="AL46" i="36" s="1"/>
  <c r="AL45" i="36" s="1"/>
  <c r="AL44" i="36" s="1"/>
  <c r="AL43" i="36" s="1"/>
  <c r="AL42" i="36" s="1"/>
  <c r="AL41" i="36" s="1"/>
  <c r="AL55" i="36" s="1"/>
  <c r="AK50" i="36"/>
  <c r="AJ50" i="36"/>
  <c r="AH50" i="36"/>
  <c r="AG50" i="36"/>
  <c r="AG49" i="36"/>
  <c r="AG48" i="36" s="1"/>
  <c r="AG47" i="36" s="1"/>
  <c r="AG46" i="36" s="1"/>
  <c r="AG45" i="36" s="1"/>
  <c r="AG44" i="36" s="1"/>
  <c r="AG43" i="36" s="1"/>
  <c r="AG42" i="36" s="1"/>
  <c r="AG41" i="36" s="1"/>
  <c r="AG55" i="36" s="1"/>
  <c r="AC50" i="36"/>
  <c r="AB50" i="36"/>
  <c r="AB49" i="36" s="1"/>
  <c r="AB48" i="36" s="1"/>
  <c r="AB47" i="36" s="1"/>
  <c r="AB46" i="36" s="1"/>
  <c r="AB45" i="36" s="1"/>
  <c r="AB44" i="36" s="1"/>
  <c r="AB43" i="36" s="1"/>
  <c r="AB42" i="36" s="1"/>
  <c r="AB41" i="36" s="1"/>
  <c r="AB55" i="36" s="1"/>
  <c r="Z50" i="36"/>
  <c r="Y50" i="36"/>
  <c r="W50" i="36"/>
  <c r="W49" i="36" s="1"/>
  <c r="W48" i="36" s="1"/>
  <c r="W47" i="36" s="1"/>
  <c r="W46" i="36" s="1"/>
  <c r="W45" i="36" s="1"/>
  <c r="W44" i="36" s="1"/>
  <c r="W43" i="36" s="1"/>
  <c r="W42" i="36" s="1"/>
  <c r="W41" i="36" s="1"/>
  <c r="W55" i="36" s="1"/>
  <c r="T50" i="36"/>
  <c r="T49" i="36" s="1"/>
  <c r="T48" i="36" s="1"/>
  <c r="T47" i="36" s="1"/>
  <c r="T46" i="36" s="1"/>
  <c r="T45" i="36" s="1"/>
  <c r="T44" i="36" s="1"/>
  <c r="T43" i="36" s="1"/>
  <c r="T42" i="36" s="1"/>
  <c r="T41" i="36" s="1"/>
  <c r="T55" i="36" s="1"/>
  <c r="R50" i="36"/>
  <c r="Q50" i="36"/>
  <c r="O50" i="36"/>
  <c r="O49" i="36" s="1"/>
  <c r="O48" i="36" s="1"/>
  <c r="O47" i="36" s="1"/>
  <c r="O46" i="36" s="1"/>
  <c r="O45" i="36" s="1"/>
  <c r="O44" i="36" s="1"/>
  <c r="O43" i="36" s="1"/>
  <c r="O42" i="36" s="1"/>
  <c r="O41" i="36" s="1"/>
  <c r="O55" i="36" s="1"/>
  <c r="M50" i="36"/>
  <c r="L50" i="36"/>
  <c r="L49" i="36"/>
  <c r="L48" i="36" s="1"/>
  <c r="L47" i="36" s="1"/>
  <c r="L46" i="36" s="1"/>
  <c r="L45" i="36" s="1"/>
  <c r="L44" i="36" s="1"/>
  <c r="L43" i="36" s="1"/>
  <c r="L42" i="36" s="1"/>
  <c r="L41" i="36" s="1"/>
  <c r="L55" i="36" s="1"/>
  <c r="J50" i="36"/>
  <c r="I50" i="36"/>
  <c r="G50" i="36"/>
  <c r="G49" i="36"/>
  <c r="G48" i="36" s="1"/>
  <c r="G47" i="36" s="1"/>
  <c r="G46" i="36" s="1"/>
  <c r="G45" i="36" s="1"/>
  <c r="G44" i="36" s="1"/>
  <c r="G43" i="36" s="1"/>
  <c r="G42" i="36" s="1"/>
  <c r="G41" i="36" s="1"/>
  <c r="G55" i="36" s="1"/>
  <c r="AM49" i="36"/>
  <c r="AK49" i="36"/>
  <c r="AJ49" i="36"/>
  <c r="AJ48" i="36"/>
  <c r="AJ47" i="36" s="1"/>
  <c r="AJ46" i="36" s="1"/>
  <c r="AJ45" i="36" s="1"/>
  <c r="AJ44" i="36" s="1"/>
  <c r="AJ43" i="36" s="1"/>
  <c r="AJ42" i="36" s="1"/>
  <c r="AJ41" i="36" s="1"/>
  <c r="AJ55" i="36" s="1"/>
  <c r="AH49" i="36"/>
  <c r="AC49" i="36"/>
  <c r="Z49" i="36"/>
  <c r="Z48" i="36" s="1"/>
  <c r="Z47" i="36" s="1"/>
  <c r="Z46" i="36" s="1"/>
  <c r="Z45" i="36" s="1"/>
  <c r="Z44" i="36" s="1"/>
  <c r="Z43" i="36" s="1"/>
  <c r="Z42" i="36" s="1"/>
  <c r="Z41" i="36" s="1"/>
  <c r="Z55" i="36" s="1"/>
  <c r="Y49" i="36"/>
  <c r="R49" i="36"/>
  <c r="R48" i="36" s="1"/>
  <c r="R47" i="36" s="1"/>
  <c r="R46" i="36" s="1"/>
  <c r="R45" i="36" s="1"/>
  <c r="R44" i="36" s="1"/>
  <c r="R43" i="36" s="1"/>
  <c r="R42" i="36" s="1"/>
  <c r="R41" i="36" s="1"/>
  <c r="R55" i="36" s="1"/>
  <c r="Q49" i="36"/>
  <c r="M49" i="36"/>
  <c r="J49" i="36"/>
  <c r="J48" i="36"/>
  <c r="J47" i="36" s="1"/>
  <c r="J46" i="36" s="1"/>
  <c r="J45" i="36" s="1"/>
  <c r="J44" i="36" s="1"/>
  <c r="J43" i="36" s="1"/>
  <c r="J42" i="36" s="1"/>
  <c r="J41" i="36" s="1"/>
  <c r="J55" i="36" s="1"/>
  <c r="I49" i="36"/>
  <c r="AM48" i="36"/>
  <c r="AK48" i="36"/>
  <c r="AH48" i="36"/>
  <c r="AC48" i="36"/>
  <c r="Y48" i="36"/>
  <c r="Q48" i="36"/>
  <c r="M48" i="36"/>
  <c r="I48" i="36"/>
  <c r="AM47" i="36"/>
  <c r="AK47" i="36"/>
  <c r="AH47" i="36"/>
  <c r="AC47" i="36"/>
  <c r="Y47" i="36"/>
  <c r="Q47" i="36"/>
  <c r="M47" i="36"/>
  <c r="I47" i="36"/>
  <c r="AM46" i="36"/>
  <c r="AK46" i="36"/>
  <c r="AH46" i="36"/>
  <c r="AC46" i="36"/>
  <c r="Y46" i="36"/>
  <c r="Q46" i="36"/>
  <c r="M46" i="36"/>
  <c r="I46" i="36"/>
  <c r="AM45" i="36"/>
  <c r="AK45" i="36"/>
  <c r="AH45" i="36"/>
  <c r="AC45" i="36"/>
  <c r="Y45" i="36"/>
  <c r="Q45" i="36"/>
  <c r="M45" i="36"/>
  <c r="I45" i="36"/>
  <c r="AM44" i="36"/>
  <c r="AK44" i="36"/>
  <c r="AK43" i="36" s="1"/>
  <c r="AK42" i="36" s="1"/>
  <c r="AK41" i="36" s="1"/>
  <c r="AK55" i="36" s="1"/>
  <c r="AH44" i="36"/>
  <c r="AC44" i="36"/>
  <c r="AC43" i="36" s="1"/>
  <c r="AC42" i="36" s="1"/>
  <c r="AC41" i="36" s="1"/>
  <c r="AC55" i="36" s="1"/>
  <c r="Y44" i="36"/>
  <c r="Q44" i="36"/>
  <c r="Q43" i="36" s="1"/>
  <c r="Q42" i="36" s="1"/>
  <c r="Q41" i="36" s="1"/>
  <c r="Q55" i="36" s="1"/>
  <c r="M44" i="36"/>
  <c r="I44" i="36"/>
  <c r="I43" i="36" s="1"/>
  <c r="I42" i="36" s="1"/>
  <c r="I41" i="36" s="1"/>
  <c r="I55" i="36" s="1"/>
  <c r="AM43" i="36"/>
  <c r="AM42" i="36" s="1"/>
  <c r="AM41" i="36" s="1"/>
  <c r="AM55" i="36" s="1"/>
  <c r="AH43" i="36"/>
  <c r="Y43" i="36"/>
  <c r="Y42" i="36" s="1"/>
  <c r="Y41" i="36" s="1"/>
  <c r="Y55" i="36" s="1"/>
  <c r="M43" i="36"/>
  <c r="M42" i="36" s="1"/>
  <c r="M41" i="36" s="1"/>
  <c r="M55" i="36" s="1"/>
  <c r="AH42" i="36"/>
  <c r="AH41" i="36"/>
  <c r="G53" i="35"/>
  <c r="H53" i="35"/>
  <c r="I53" i="35" s="1"/>
  <c r="J53" i="35" s="1"/>
  <c r="K53" i="35" s="1"/>
  <c r="L53" i="35" s="1"/>
  <c r="M53" i="35" s="1"/>
  <c r="N53" i="35" s="1"/>
  <c r="O53" i="35" s="1"/>
  <c r="P53" i="35" s="1"/>
  <c r="Q53" i="35" s="1"/>
  <c r="R53" i="35" s="1"/>
  <c r="S53" i="35" s="1"/>
  <c r="T53" i="35" s="1"/>
  <c r="V53" i="35"/>
  <c r="W53" i="35" s="1"/>
  <c r="X53" i="35" s="1"/>
  <c r="Y53" i="35" s="1"/>
  <c r="Z53" i="35" s="1"/>
  <c r="AA53" i="35" s="1"/>
  <c r="AB53" i="35" s="1"/>
  <c r="AC53" i="35" s="1"/>
  <c r="AD53" i="35" s="1"/>
  <c r="AE53" i="35" s="1"/>
  <c r="AF53" i="35" s="1"/>
  <c r="AG53" i="35" s="1"/>
  <c r="AH53" i="35" s="1"/>
  <c r="AI53" i="35" s="1"/>
  <c r="AJ53" i="35" s="1"/>
  <c r="AK53" i="35" s="1"/>
  <c r="AL53" i="35" s="1"/>
  <c r="AM53" i="35" s="1"/>
  <c r="G52" i="35"/>
  <c r="H52" i="35" s="1"/>
  <c r="I52" i="35" s="1"/>
  <c r="J52" i="35" s="1"/>
  <c r="K52" i="35" s="1"/>
  <c r="L52" i="35" s="1"/>
  <c r="M52" i="35" s="1"/>
  <c r="N52" i="35" s="1"/>
  <c r="O52" i="35" s="1"/>
  <c r="P52" i="35" s="1"/>
  <c r="Q52" i="35" s="1"/>
  <c r="R52" i="35" s="1"/>
  <c r="S52" i="35" s="1"/>
  <c r="T52" i="35" s="1"/>
  <c r="V52" i="35"/>
  <c r="W52" i="35"/>
  <c r="X52" i="35" s="1"/>
  <c r="Y52" i="35" s="1"/>
  <c r="Z52" i="35" s="1"/>
  <c r="AA52" i="35" s="1"/>
  <c r="AB52" i="35" s="1"/>
  <c r="AC52" i="35" s="1"/>
  <c r="AD52" i="35" s="1"/>
  <c r="AE52" i="35" s="1"/>
  <c r="AF52" i="35" s="1"/>
  <c r="AG52" i="35" s="1"/>
  <c r="AH52" i="35" s="1"/>
  <c r="AI52" i="35" s="1"/>
  <c r="AJ52" i="35" s="1"/>
  <c r="AK52" i="35" s="1"/>
  <c r="AL52" i="35" s="1"/>
  <c r="AM52" i="35" s="1"/>
  <c r="G51" i="35"/>
  <c r="H51" i="35" s="1"/>
  <c r="I51" i="35" s="1"/>
  <c r="J51" i="35" s="1"/>
  <c r="K51" i="35" s="1"/>
  <c r="L51" i="35" s="1"/>
  <c r="M51" i="35" s="1"/>
  <c r="N51" i="35" s="1"/>
  <c r="O51" i="35" s="1"/>
  <c r="P51" i="35" s="1"/>
  <c r="Q51" i="35" s="1"/>
  <c r="R51" i="35" s="1"/>
  <c r="S51" i="35" s="1"/>
  <c r="T51" i="35" s="1"/>
  <c r="V51" i="35"/>
  <c r="W51" i="35" s="1"/>
  <c r="X51" i="35" s="1"/>
  <c r="Y51" i="35" s="1"/>
  <c r="Z51" i="35" s="1"/>
  <c r="AA51" i="35" s="1"/>
  <c r="AB51" i="35" s="1"/>
  <c r="AC51" i="35" s="1"/>
  <c r="AD51" i="35" s="1"/>
  <c r="AE51" i="35" s="1"/>
  <c r="AF51" i="35" s="1"/>
  <c r="AG51" i="35" s="1"/>
  <c r="AH51" i="35" s="1"/>
  <c r="AI51" i="35" s="1"/>
  <c r="AJ51" i="35" s="1"/>
  <c r="AK51" i="35" s="1"/>
  <c r="AL51" i="35" s="1"/>
  <c r="AM51" i="35" s="1"/>
  <c r="G50" i="35"/>
  <c r="H50" i="35" s="1"/>
  <c r="I50" i="35" s="1"/>
  <c r="J50" i="35" s="1"/>
  <c r="K50" i="35" s="1"/>
  <c r="L50" i="35" s="1"/>
  <c r="M50" i="35" s="1"/>
  <c r="N50" i="35" s="1"/>
  <c r="O50" i="35" s="1"/>
  <c r="P50" i="35" s="1"/>
  <c r="Q50" i="35" s="1"/>
  <c r="R50" i="35" s="1"/>
  <c r="S50" i="35" s="1"/>
  <c r="T50" i="35" s="1"/>
  <c r="V50" i="35"/>
  <c r="W50" i="35" s="1"/>
  <c r="X50" i="35" s="1"/>
  <c r="Y50" i="35"/>
  <c r="Z50" i="35" s="1"/>
  <c r="AA50" i="35" s="1"/>
  <c r="AB50" i="35" s="1"/>
  <c r="AC50" i="35" s="1"/>
  <c r="AD50" i="35" s="1"/>
  <c r="AE50" i="35" s="1"/>
  <c r="AF50" i="35" s="1"/>
  <c r="AG50" i="35" s="1"/>
  <c r="AH50" i="35" s="1"/>
  <c r="AI50" i="35" s="1"/>
  <c r="AJ50" i="35" s="1"/>
  <c r="AK50" i="35" s="1"/>
  <c r="AL50" i="35" s="1"/>
  <c r="AM50" i="35" s="1"/>
  <c r="G49" i="35"/>
  <c r="H49" i="35" s="1"/>
  <c r="I49" i="35" s="1"/>
  <c r="J49" i="35" s="1"/>
  <c r="K49" i="35" s="1"/>
  <c r="L49" i="35" s="1"/>
  <c r="M49" i="35" s="1"/>
  <c r="N49" i="35" s="1"/>
  <c r="O49" i="35" s="1"/>
  <c r="P49" i="35" s="1"/>
  <c r="Q49" i="35" s="1"/>
  <c r="R49" i="35" s="1"/>
  <c r="S49" i="35" s="1"/>
  <c r="T49" i="35" s="1"/>
  <c r="V49" i="35"/>
  <c r="W49" i="35" s="1"/>
  <c r="X49" i="35" s="1"/>
  <c r="Y49" i="35" s="1"/>
  <c r="Z49" i="35"/>
  <c r="AA49" i="35" s="1"/>
  <c r="AB49" i="35" s="1"/>
  <c r="AC49" i="35" s="1"/>
  <c r="AD49" i="35" s="1"/>
  <c r="AE49" i="35" s="1"/>
  <c r="AF49" i="35" s="1"/>
  <c r="AG49" i="35" s="1"/>
  <c r="AH49" i="35" s="1"/>
  <c r="AI49" i="35" s="1"/>
  <c r="AJ49" i="35" s="1"/>
  <c r="AK49" i="35" s="1"/>
  <c r="AL49" i="35" s="1"/>
  <c r="AM49" i="35" s="1"/>
  <c r="G48" i="35"/>
  <c r="H48" i="35" s="1"/>
  <c r="I48" i="35" s="1"/>
  <c r="J48" i="35" s="1"/>
  <c r="K48" i="35" s="1"/>
  <c r="L48" i="35" s="1"/>
  <c r="M48" i="35" s="1"/>
  <c r="N48" i="35" s="1"/>
  <c r="O48" i="35" s="1"/>
  <c r="P48" i="35" s="1"/>
  <c r="Q48" i="35" s="1"/>
  <c r="R48" i="35" s="1"/>
  <c r="S48" i="35" s="1"/>
  <c r="T48" i="35" s="1"/>
  <c r="V48" i="35"/>
  <c r="W48" i="35" s="1"/>
  <c r="X48" i="35" s="1"/>
  <c r="Y48" i="35" s="1"/>
  <c r="Z48" i="35" s="1"/>
  <c r="AA48" i="35" s="1"/>
  <c r="AB48" i="35" s="1"/>
  <c r="AC48" i="35" s="1"/>
  <c r="AD48" i="35" s="1"/>
  <c r="AE48" i="35" s="1"/>
  <c r="AF48" i="35" s="1"/>
  <c r="AG48" i="35" s="1"/>
  <c r="AH48" i="35" s="1"/>
  <c r="AI48" i="35" s="1"/>
  <c r="AJ48" i="35" s="1"/>
  <c r="AK48" i="35" s="1"/>
  <c r="AL48" i="35" s="1"/>
  <c r="AM48" i="35" s="1"/>
  <c r="G47" i="35"/>
  <c r="H47" i="35" s="1"/>
  <c r="I47" i="35" s="1"/>
  <c r="J47" i="35" s="1"/>
  <c r="K47" i="35" s="1"/>
  <c r="L47" i="35" s="1"/>
  <c r="M47" i="35" s="1"/>
  <c r="N47" i="35" s="1"/>
  <c r="O47" i="35" s="1"/>
  <c r="P47" i="35" s="1"/>
  <c r="Q47" i="35" s="1"/>
  <c r="R47" i="35" s="1"/>
  <c r="S47" i="35" s="1"/>
  <c r="T47" i="35" s="1"/>
  <c r="V47" i="35"/>
  <c r="W47" i="35" s="1"/>
  <c r="X47" i="35" s="1"/>
  <c r="Y47" i="35" s="1"/>
  <c r="Z47" i="35" s="1"/>
  <c r="AA47" i="35" s="1"/>
  <c r="AB47" i="35" s="1"/>
  <c r="AC47" i="35" s="1"/>
  <c r="AD47" i="35" s="1"/>
  <c r="AE47" i="35" s="1"/>
  <c r="AF47" i="35" s="1"/>
  <c r="AG47" i="35" s="1"/>
  <c r="AH47" i="35" s="1"/>
  <c r="AI47" i="35" s="1"/>
  <c r="AJ47" i="35" s="1"/>
  <c r="AK47" i="35" s="1"/>
  <c r="AL47" i="35" s="1"/>
  <c r="AM47" i="35" s="1"/>
  <c r="G46" i="35"/>
  <c r="H46" i="35"/>
  <c r="I46" i="35" s="1"/>
  <c r="J46" i="35" s="1"/>
  <c r="K46" i="35" s="1"/>
  <c r="L46" i="35" s="1"/>
  <c r="M46" i="35" s="1"/>
  <c r="N46" i="35" s="1"/>
  <c r="O46" i="35" s="1"/>
  <c r="P46" i="35" s="1"/>
  <c r="Q46" i="35" s="1"/>
  <c r="R46" i="35" s="1"/>
  <c r="S46" i="35" s="1"/>
  <c r="T46" i="35" s="1"/>
  <c r="V46" i="35"/>
  <c r="W46" i="35" s="1"/>
  <c r="X46" i="35" s="1"/>
  <c r="Y46" i="35" s="1"/>
  <c r="Z46" i="35" s="1"/>
  <c r="AA46" i="35" s="1"/>
  <c r="AB46" i="35" s="1"/>
  <c r="AC46" i="35"/>
  <c r="AD46" i="35" s="1"/>
  <c r="AE46" i="35" s="1"/>
  <c r="AF46" i="35" s="1"/>
  <c r="AG46" i="35" s="1"/>
  <c r="AH46" i="35" s="1"/>
  <c r="AI46" i="35" s="1"/>
  <c r="AJ46" i="35" s="1"/>
  <c r="AK46" i="35" s="1"/>
  <c r="AL46" i="35" s="1"/>
  <c r="AM46" i="35" s="1"/>
  <c r="G45" i="35"/>
  <c r="H45" i="35"/>
  <c r="I45" i="35" s="1"/>
  <c r="J45" i="35" s="1"/>
  <c r="K45" i="35" s="1"/>
  <c r="L45" i="35" s="1"/>
  <c r="M45" i="35" s="1"/>
  <c r="N45" i="35" s="1"/>
  <c r="O45" i="35" s="1"/>
  <c r="P45" i="35" s="1"/>
  <c r="Q45" i="35" s="1"/>
  <c r="R45" i="35" s="1"/>
  <c r="S45" i="35" s="1"/>
  <c r="T45" i="35" s="1"/>
  <c r="V45" i="35"/>
  <c r="W45" i="35" s="1"/>
  <c r="X45" i="35" s="1"/>
  <c r="Y45" i="35" s="1"/>
  <c r="Z45" i="35" s="1"/>
  <c r="AA45" i="35" s="1"/>
  <c r="AB45" i="35" s="1"/>
  <c r="AC45" i="35" s="1"/>
  <c r="AD45" i="35" s="1"/>
  <c r="AE45" i="35" s="1"/>
  <c r="AF45" i="35" s="1"/>
  <c r="AG45" i="35" s="1"/>
  <c r="AH45" i="35" s="1"/>
  <c r="AI45" i="35" s="1"/>
  <c r="AJ45" i="35" s="1"/>
  <c r="AK45" i="35" s="1"/>
  <c r="AL45" i="35" s="1"/>
  <c r="AM45" i="35" s="1"/>
  <c r="G44" i="35"/>
  <c r="H44" i="35" s="1"/>
  <c r="I44" i="35" s="1"/>
  <c r="J44" i="35" s="1"/>
  <c r="K44" i="35" s="1"/>
  <c r="L44" i="35" s="1"/>
  <c r="M44" i="35" s="1"/>
  <c r="N44" i="35" s="1"/>
  <c r="O44" i="35" s="1"/>
  <c r="P44" i="35" s="1"/>
  <c r="Q44" i="35" s="1"/>
  <c r="R44" i="35" s="1"/>
  <c r="S44" i="35" s="1"/>
  <c r="T44" i="35" s="1"/>
  <c r="V44" i="35"/>
  <c r="W44" i="35" s="1"/>
  <c r="X44" i="35" s="1"/>
  <c r="Y44" i="35" s="1"/>
  <c r="Z44" i="35" s="1"/>
  <c r="AA44" i="35" s="1"/>
  <c r="AB44" i="35" s="1"/>
  <c r="AC44" i="35" s="1"/>
  <c r="AD44" i="35" s="1"/>
  <c r="AE44" i="35" s="1"/>
  <c r="AF44" i="35" s="1"/>
  <c r="AG44" i="35" s="1"/>
  <c r="AH44" i="35" s="1"/>
  <c r="AI44" i="35" s="1"/>
  <c r="AJ44" i="35" s="1"/>
  <c r="AK44" i="35" s="1"/>
  <c r="AL44" i="35" s="1"/>
  <c r="AM44" i="35" s="1"/>
  <c r="G43" i="35"/>
  <c r="H43" i="35" s="1"/>
  <c r="I43" i="35" s="1"/>
  <c r="J43" i="35" s="1"/>
  <c r="K43" i="35" s="1"/>
  <c r="L43" i="35" s="1"/>
  <c r="M43" i="35" s="1"/>
  <c r="N43" i="35" s="1"/>
  <c r="O43" i="35" s="1"/>
  <c r="P43" i="35" s="1"/>
  <c r="Q43" i="35" s="1"/>
  <c r="R43" i="35" s="1"/>
  <c r="S43" i="35" s="1"/>
  <c r="T43" i="35" s="1"/>
  <c r="V43" i="35"/>
  <c r="W43" i="35" s="1"/>
  <c r="X43" i="35" s="1"/>
  <c r="Y43" i="35" s="1"/>
  <c r="Z43" i="35" s="1"/>
  <c r="AA43" i="35" s="1"/>
  <c r="AB43" i="35" s="1"/>
  <c r="AC43" i="35" s="1"/>
  <c r="AD43" i="35" s="1"/>
  <c r="AE43" i="35" s="1"/>
  <c r="AF43" i="35" s="1"/>
  <c r="AG43" i="35" s="1"/>
  <c r="AH43" i="35" s="1"/>
  <c r="AI43" i="35" s="1"/>
  <c r="AJ43" i="35" s="1"/>
  <c r="AK43" i="35" s="1"/>
  <c r="AL43" i="35" s="1"/>
  <c r="AM43" i="35" s="1"/>
  <c r="H42" i="35"/>
  <c r="I42" i="35"/>
  <c r="J42" i="35" s="1"/>
  <c r="K42" i="35" s="1"/>
  <c r="L42" i="35" s="1"/>
  <c r="M42" i="35" s="1"/>
  <c r="N42" i="35" s="1"/>
  <c r="O42" i="35" s="1"/>
  <c r="P42" i="35" s="1"/>
  <c r="Q42" i="35" s="1"/>
  <c r="R42" i="35" s="1"/>
  <c r="S42" i="35" s="1"/>
  <c r="T42" i="35" s="1"/>
  <c r="V42" i="35"/>
  <c r="W42" i="35" s="1"/>
  <c r="X42" i="35" s="1"/>
  <c r="Y42" i="35" s="1"/>
  <c r="Z42" i="35" s="1"/>
  <c r="AA42" i="35" s="1"/>
  <c r="AB42" i="35" s="1"/>
  <c r="AC42" i="35" s="1"/>
  <c r="AD42" i="35" s="1"/>
  <c r="AE42" i="35" s="1"/>
  <c r="AF42" i="35" s="1"/>
  <c r="AG42" i="35" s="1"/>
  <c r="AH42" i="35" s="1"/>
  <c r="AI42" i="35" s="1"/>
  <c r="AJ42" i="35" s="1"/>
  <c r="AK42" i="35" s="1"/>
  <c r="AL42" i="35" s="1"/>
  <c r="AM42" i="35" s="1"/>
  <c r="G42" i="35"/>
  <c r="G41" i="35"/>
  <c r="H41" i="35" s="1"/>
  <c r="G53" i="34"/>
  <c r="H53" i="34" s="1"/>
  <c r="I53" i="34" s="1"/>
  <c r="J53" i="34" s="1"/>
  <c r="K53" i="34" s="1"/>
  <c r="L53" i="34" s="1"/>
  <c r="M53" i="34" s="1"/>
  <c r="N53" i="34" s="1"/>
  <c r="O53" i="34" s="1"/>
  <c r="P53" i="34" s="1"/>
  <c r="Q53" i="34" s="1"/>
  <c r="R53" i="34" s="1"/>
  <c r="S53" i="34" s="1"/>
  <c r="T53" i="34" s="1"/>
  <c r="V53" i="34"/>
  <c r="W53" i="34" s="1"/>
  <c r="X53" i="34" s="1"/>
  <c r="Y53" i="34" s="1"/>
  <c r="Z53" i="34" s="1"/>
  <c r="AA53" i="34" s="1"/>
  <c r="AB53" i="34" s="1"/>
  <c r="AC53" i="34" s="1"/>
  <c r="AD53" i="34" s="1"/>
  <c r="AE53" i="34" s="1"/>
  <c r="AF53" i="34" s="1"/>
  <c r="AG53" i="34" s="1"/>
  <c r="AH53" i="34" s="1"/>
  <c r="AI53" i="34" s="1"/>
  <c r="AJ53" i="34" s="1"/>
  <c r="AK53" i="34" s="1"/>
  <c r="AL53" i="34" s="1"/>
  <c r="AM53" i="34" s="1"/>
  <c r="G52" i="34"/>
  <c r="H52" i="34"/>
  <c r="I52" i="34" s="1"/>
  <c r="J52" i="34" s="1"/>
  <c r="K52" i="34" s="1"/>
  <c r="L52" i="34" s="1"/>
  <c r="M52" i="34" s="1"/>
  <c r="N52" i="34" s="1"/>
  <c r="O52" i="34" s="1"/>
  <c r="P52" i="34" s="1"/>
  <c r="Q52" i="34" s="1"/>
  <c r="R52" i="34" s="1"/>
  <c r="S52" i="34" s="1"/>
  <c r="T52" i="34" s="1"/>
  <c r="V52" i="34"/>
  <c r="W52" i="34" s="1"/>
  <c r="X52" i="34" s="1"/>
  <c r="Y52" i="34" s="1"/>
  <c r="Z52" i="34" s="1"/>
  <c r="AA52" i="34" s="1"/>
  <c r="AB52" i="34" s="1"/>
  <c r="AC52" i="34" s="1"/>
  <c r="AD52" i="34" s="1"/>
  <c r="AE52" i="34" s="1"/>
  <c r="AF52" i="34" s="1"/>
  <c r="AG52" i="34" s="1"/>
  <c r="AH52" i="34" s="1"/>
  <c r="AI52" i="34" s="1"/>
  <c r="AJ52" i="34" s="1"/>
  <c r="AK52" i="34" s="1"/>
  <c r="AL52" i="34" s="1"/>
  <c r="AM52" i="34" s="1"/>
  <c r="G51" i="34"/>
  <c r="H51" i="34" s="1"/>
  <c r="I51" i="34" s="1"/>
  <c r="J51" i="34" s="1"/>
  <c r="K51" i="34" s="1"/>
  <c r="L51" i="34" s="1"/>
  <c r="M51" i="34" s="1"/>
  <c r="N51" i="34" s="1"/>
  <c r="O51" i="34" s="1"/>
  <c r="P51" i="34" s="1"/>
  <c r="Q51" i="34" s="1"/>
  <c r="R51" i="34" s="1"/>
  <c r="S51" i="34" s="1"/>
  <c r="T51" i="34" s="1"/>
  <c r="V51" i="34"/>
  <c r="W51" i="34" s="1"/>
  <c r="X51" i="34" s="1"/>
  <c r="Y51" i="34" s="1"/>
  <c r="Z51" i="34" s="1"/>
  <c r="AA51" i="34" s="1"/>
  <c r="AB51" i="34" s="1"/>
  <c r="AC51" i="34" s="1"/>
  <c r="AD51" i="34" s="1"/>
  <c r="AE51" i="34" s="1"/>
  <c r="AF51" i="34" s="1"/>
  <c r="AG51" i="34" s="1"/>
  <c r="AH51" i="34" s="1"/>
  <c r="AI51" i="34" s="1"/>
  <c r="AJ51" i="34" s="1"/>
  <c r="AK51" i="34" s="1"/>
  <c r="AL51" i="34" s="1"/>
  <c r="AM51" i="34" s="1"/>
  <c r="G50" i="34"/>
  <c r="H50" i="34" s="1"/>
  <c r="I50" i="34" s="1"/>
  <c r="J50" i="34" s="1"/>
  <c r="K50" i="34" s="1"/>
  <c r="L50" i="34" s="1"/>
  <c r="M50" i="34" s="1"/>
  <c r="N50" i="34" s="1"/>
  <c r="O50" i="34" s="1"/>
  <c r="P50" i="34" s="1"/>
  <c r="Q50" i="34" s="1"/>
  <c r="R50" i="34" s="1"/>
  <c r="S50" i="34" s="1"/>
  <c r="T50" i="34" s="1"/>
  <c r="V50" i="34"/>
  <c r="W50" i="34" s="1"/>
  <c r="X50" i="34" s="1"/>
  <c r="Y50" i="34" s="1"/>
  <c r="Z50" i="34" s="1"/>
  <c r="AA50" i="34" s="1"/>
  <c r="AB50" i="34" s="1"/>
  <c r="AC50" i="34" s="1"/>
  <c r="AD50" i="34" s="1"/>
  <c r="AE50" i="34" s="1"/>
  <c r="AF50" i="34" s="1"/>
  <c r="AG50" i="34" s="1"/>
  <c r="AH50" i="34" s="1"/>
  <c r="AI50" i="34" s="1"/>
  <c r="AJ50" i="34" s="1"/>
  <c r="AK50" i="34" s="1"/>
  <c r="AL50" i="34" s="1"/>
  <c r="AM50" i="34" s="1"/>
  <c r="G49" i="34"/>
  <c r="H49" i="34" s="1"/>
  <c r="I49" i="34" s="1"/>
  <c r="J49" i="34" s="1"/>
  <c r="K49" i="34" s="1"/>
  <c r="L49" i="34" s="1"/>
  <c r="M49" i="34" s="1"/>
  <c r="N49" i="34" s="1"/>
  <c r="O49" i="34" s="1"/>
  <c r="P49" i="34" s="1"/>
  <c r="Q49" i="34" s="1"/>
  <c r="R49" i="34" s="1"/>
  <c r="S49" i="34" s="1"/>
  <c r="T49" i="34" s="1"/>
  <c r="V49" i="34"/>
  <c r="W49" i="34" s="1"/>
  <c r="X49" i="34" s="1"/>
  <c r="Y49" i="34" s="1"/>
  <c r="Z49" i="34" s="1"/>
  <c r="AA49" i="34" s="1"/>
  <c r="AB49" i="34" s="1"/>
  <c r="AC49" i="34" s="1"/>
  <c r="AD49" i="34" s="1"/>
  <c r="AE49" i="34" s="1"/>
  <c r="AF49" i="34" s="1"/>
  <c r="AG49" i="34" s="1"/>
  <c r="AH49" i="34" s="1"/>
  <c r="AI49" i="34" s="1"/>
  <c r="AJ49" i="34" s="1"/>
  <c r="AK49" i="34" s="1"/>
  <c r="AL49" i="34" s="1"/>
  <c r="AM49" i="34" s="1"/>
  <c r="G48" i="34"/>
  <c r="H48" i="34"/>
  <c r="I48" i="34" s="1"/>
  <c r="J48" i="34" s="1"/>
  <c r="K48" i="34" s="1"/>
  <c r="L48" i="34" s="1"/>
  <c r="M48" i="34" s="1"/>
  <c r="N48" i="34" s="1"/>
  <c r="O48" i="34" s="1"/>
  <c r="P48" i="34" s="1"/>
  <c r="Q48" i="34" s="1"/>
  <c r="R48" i="34" s="1"/>
  <c r="S48" i="34" s="1"/>
  <c r="T48" i="34" s="1"/>
  <c r="V48" i="34"/>
  <c r="W48" i="34"/>
  <c r="X48" i="34" s="1"/>
  <c r="Y48" i="34" s="1"/>
  <c r="Z48" i="34" s="1"/>
  <c r="AA48" i="34" s="1"/>
  <c r="AB48" i="34" s="1"/>
  <c r="AC48" i="34" s="1"/>
  <c r="AD48" i="34" s="1"/>
  <c r="AE48" i="34" s="1"/>
  <c r="AF48" i="34" s="1"/>
  <c r="AG48" i="34" s="1"/>
  <c r="AH48" i="34" s="1"/>
  <c r="AI48" i="34" s="1"/>
  <c r="AJ48" i="34" s="1"/>
  <c r="AK48" i="34" s="1"/>
  <c r="AL48" i="34" s="1"/>
  <c r="AM48" i="34" s="1"/>
  <c r="G47" i="34"/>
  <c r="H47" i="34"/>
  <c r="I47" i="34" s="1"/>
  <c r="J47" i="34" s="1"/>
  <c r="K47" i="34" s="1"/>
  <c r="L47" i="34" s="1"/>
  <c r="M47" i="34" s="1"/>
  <c r="N47" i="34" s="1"/>
  <c r="O47" i="34" s="1"/>
  <c r="P47" i="34" s="1"/>
  <c r="Q47" i="34" s="1"/>
  <c r="R47" i="34" s="1"/>
  <c r="S47" i="34" s="1"/>
  <c r="T47" i="34" s="1"/>
  <c r="V47" i="34"/>
  <c r="W47" i="34" s="1"/>
  <c r="X47" i="34" s="1"/>
  <c r="Y47" i="34" s="1"/>
  <c r="Z47" i="34" s="1"/>
  <c r="AA47" i="34" s="1"/>
  <c r="AB47" i="34" s="1"/>
  <c r="AC47" i="34" s="1"/>
  <c r="AD47" i="34" s="1"/>
  <c r="AE47" i="34" s="1"/>
  <c r="AF47" i="34" s="1"/>
  <c r="AG47" i="34" s="1"/>
  <c r="AH47" i="34" s="1"/>
  <c r="AI47" i="34" s="1"/>
  <c r="AJ47" i="34" s="1"/>
  <c r="AK47" i="34" s="1"/>
  <c r="AL47" i="34" s="1"/>
  <c r="AM47" i="34" s="1"/>
  <c r="G46" i="34"/>
  <c r="H46" i="34" s="1"/>
  <c r="I46" i="34" s="1"/>
  <c r="J46" i="34" s="1"/>
  <c r="K46" i="34" s="1"/>
  <c r="L46" i="34" s="1"/>
  <c r="M46" i="34" s="1"/>
  <c r="N46" i="34" s="1"/>
  <c r="O46" i="34" s="1"/>
  <c r="P46" i="34" s="1"/>
  <c r="Q46" i="34" s="1"/>
  <c r="R46" i="34" s="1"/>
  <c r="S46" i="34" s="1"/>
  <c r="T46" i="34" s="1"/>
  <c r="V46" i="34"/>
  <c r="W46" i="34" s="1"/>
  <c r="X46" i="34" s="1"/>
  <c r="Y46" i="34" s="1"/>
  <c r="Z46" i="34" s="1"/>
  <c r="AA46" i="34" s="1"/>
  <c r="AB46" i="34" s="1"/>
  <c r="AC46" i="34" s="1"/>
  <c r="AD46" i="34" s="1"/>
  <c r="AE46" i="34" s="1"/>
  <c r="AF46" i="34" s="1"/>
  <c r="AG46" i="34" s="1"/>
  <c r="AH46" i="34" s="1"/>
  <c r="AI46" i="34" s="1"/>
  <c r="AJ46" i="34" s="1"/>
  <c r="AK46" i="34" s="1"/>
  <c r="AL46" i="34" s="1"/>
  <c r="AM46" i="34" s="1"/>
  <c r="G45" i="34"/>
  <c r="H45" i="34"/>
  <c r="I45" i="34" s="1"/>
  <c r="J45" i="34" s="1"/>
  <c r="K45" i="34" s="1"/>
  <c r="L45" i="34" s="1"/>
  <c r="M45" i="34" s="1"/>
  <c r="N45" i="34" s="1"/>
  <c r="O45" i="34" s="1"/>
  <c r="P45" i="34" s="1"/>
  <c r="Q45" i="34" s="1"/>
  <c r="R45" i="34" s="1"/>
  <c r="S45" i="34" s="1"/>
  <c r="T45" i="34" s="1"/>
  <c r="V45" i="34"/>
  <c r="W45" i="34" s="1"/>
  <c r="X45" i="34" s="1"/>
  <c r="Y45" i="34" s="1"/>
  <c r="Z45" i="34" s="1"/>
  <c r="AA45" i="34" s="1"/>
  <c r="AB45" i="34" s="1"/>
  <c r="AC45" i="34" s="1"/>
  <c r="AD45" i="34" s="1"/>
  <c r="AE45" i="34" s="1"/>
  <c r="AF45" i="34" s="1"/>
  <c r="AG45" i="34" s="1"/>
  <c r="AH45" i="34" s="1"/>
  <c r="AI45" i="34" s="1"/>
  <c r="AJ45" i="34" s="1"/>
  <c r="AK45" i="34" s="1"/>
  <c r="AL45" i="34" s="1"/>
  <c r="AM45" i="34" s="1"/>
  <c r="G44" i="34"/>
  <c r="H44" i="34" s="1"/>
  <c r="I44" i="34" s="1"/>
  <c r="J44" i="34" s="1"/>
  <c r="K44" i="34" s="1"/>
  <c r="L44" i="34" s="1"/>
  <c r="M44" i="34" s="1"/>
  <c r="N44" i="34" s="1"/>
  <c r="O44" i="34" s="1"/>
  <c r="P44" i="34" s="1"/>
  <c r="Q44" i="34" s="1"/>
  <c r="R44" i="34" s="1"/>
  <c r="S44" i="34" s="1"/>
  <c r="T44" i="34" s="1"/>
  <c r="V44" i="34"/>
  <c r="W44" i="34" s="1"/>
  <c r="X44" i="34" s="1"/>
  <c r="Y44" i="34" s="1"/>
  <c r="Z44" i="34" s="1"/>
  <c r="AA44" i="34" s="1"/>
  <c r="AB44" i="34" s="1"/>
  <c r="AC44" i="34" s="1"/>
  <c r="AD44" i="34" s="1"/>
  <c r="AE44" i="34" s="1"/>
  <c r="AF44" i="34" s="1"/>
  <c r="AG44" i="34" s="1"/>
  <c r="AH44" i="34" s="1"/>
  <c r="AI44" i="34" s="1"/>
  <c r="AJ44" i="34" s="1"/>
  <c r="AK44" i="34" s="1"/>
  <c r="AL44" i="34" s="1"/>
  <c r="AM44" i="34" s="1"/>
  <c r="G43" i="34"/>
  <c r="H43" i="34"/>
  <c r="I43" i="34" s="1"/>
  <c r="J43" i="34" s="1"/>
  <c r="K43" i="34" s="1"/>
  <c r="L43" i="34" s="1"/>
  <c r="M43" i="34" s="1"/>
  <c r="N43" i="34" s="1"/>
  <c r="O43" i="34" s="1"/>
  <c r="P43" i="34" s="1"/>
  <c r="Q43" i="34" s="1"/>
  <c r="R43" i="34" s="1"/>
  <c r="S43" i="34" s="1"/>
  <c r="T43" i="34" s="1"/>
  <c r="V43" i="34"/>
  <c r="W43" i="34" s="1"/>
  <c r="X43" i="34" s="1"/>
  <c r="Y43" i="34" s="1"/>
  <c r="Z43" i="34" s="1"/>
  <c r="AA43" i="34" s="1"/>
  <c r="AB43" i="34" s="1"/>
  <c r="AC43" i="34" s="1"/>
  <c r="AD43" i="34" s="1"/>
  <c r="AE43" i="34" s="1"/>
  <c r="AF43" i="34" s="1"/>
  <c r="AG43" i="34" s="1"/>
  <c r="AH43" i="34" s="1"/>
  <c r="AI43" i="34" s="1"/>
  <c r="AJ43" i="34" s="1"/>
  <c r="AK43" i="34" s="1"/>
  <c r="AL43" i="34" s="1"/>
  <c r="AM43" i="34" s="1"/>
  <c r="G42" i="34"/>
  <c r="H42" i="34"/>
  <c r="I42" i="34"/>
  <c r="J42" i="34" s="1"/>
  <c r="K42" i="34" s="1"/>
  <c r="L42" i="34" s="1"/>
  <c r="M42" i="34" s="1"/>
  <c r="N42" i="34" s="1"/>
  <c r="O42" i="34" s="1"/>
  <c r="P42" i="34" s="1"/>
  <c r="Q42" i="34" s="1"/>
  <c r="R42" i="34" s="1"/>
  <c r="S42" i="34" s="1"/>
  <c r="T42" i="34" s="1"/>
  <c r="V42" i="34"/>
  <c r="W42" i="34" s="1"/>
  <c r="X42" i="34" s="1"/>
  <c r="Y42" i="34" s="1"/>
  <c r="Z42" i="34" s="1"/>
  <c r="AA42" i="34" s="1"/>
  <c r="AB42" i="34" s="1"/>
  <c r="AC42" i="34" s="1"/>
  <c r="AD42" i="34" s="1"/>
  <c r="AE42" i="34" s="1"/>
  <c r="AF42" i="34" s="1"/>
  <c r="AG42" i="34" s="1"/>
  <c r="AH42" i="34" s="1"/>
  <c r="AI42" i="34" s="1"/>
  <c r="AJ42" i="34" s="1"/>
  <c r="AK42" i="34" s="1"/>
  <c r="AL42" i="34" s="1"/>
  <c r="AM42" i="34" s="1"/>
  <c r="G41" i="34"/>
  <c r="G53" i="33"/>
  <c r="H53" i="33"/>
  <c r="I53" i="33" s="1"/>
  <c r="J53" i="33" s="1"/>
  <c r="K53" i="33" s="1"/>
  <c r="L53" i="33" s="1"/>
  <c r="M53" i="33" s="1"/>
  <c r="N53" i="33" s="1"/>
  <c r="O53" i="33" s="1"/>
  <c r="P53" i="33" s="1"/>
  <c r="Q53" i="33" s="1"/>
  <c r="R53" i="33" s="1"/>
  <c r="S53" i="33" s="1"/>
  <c r="T53" i="33" s="1"/>
  <c r="V53" i="33"/>
  <c r="W53" i="33" s="1"/>
  <c r="X53" i="33" s="1"/>
  <c r="Y53" i="33" s="1"/>
  <c r="Z53" i="33" s="1"/>
  <c r="AA53" i="33" s="1"/>
  <c r="AB53" i="33" s="1"/>
  <c r="AC53" i="33" s="1"/>
  <c r="AD53" i="33" s="1"/>
  <c r="AE53" i="33" s="1"/>
  <c r="AF53" i="33" s="1"/>
  <c r="AG53" i="33" s="1"/>
  <c r="AH53" i="33" s="1"/>
  <c r="AI53" i="33" s="1"/>
  <c r="AJ53" i="33" s="1"/>
  <c r="AK53" i="33" s="1"/>
  <c r="AL53" i="33" s="1"/>
  <c r="AM53" i="33" s="1"/>
  <c r="G52" i="33"/>
  <c r="H52" i="33" s="1"/>
  <c r="I52" i="33" s="1"/>
  <c r="J52" i="33" s="1"/>
  <c r="K52" i="33" s="1"/>
  <c r="L52" i="33" s="1"/>
  <c r="M52" i="33" s="1"/>
  <c r="N52" i="33" s="1"/>
  <c r="O52" i="33" s="1"/>
  <c r="P52" i="33" s="1"/>
  <c r="Q52" i="33" s="1"/>
  <c r="R52" i="33" s="1"/>
  <c r="S52" i="33" s="1"/>
  <c r="T52" i="33" s="1"/>
  <c r="V52" i="33"/>
  <c r="W52" i="33" s="1"/>
  <c r="X52" i="33" s="1"/>
  <c r="Y52" i="33" s="1"/>
  <c r="Z52" i="33" s="1"/>
  <c r="AA52" i="33" s="1"/>
  <c r="AB52" i="33" s="1"/>
  <c r="AC52" i="33" s="1"/>
  <c r="AD52" i="33" s="1"/>
  <c r="AE52" i="33" s="1"/>
  <c r="AF52" i="33" s="1"/>
  <c r="AG52" i="33" s="1"/>
  <c r="AH52" i="33" s="1"/>
  <c r="AI52" i="33" s="1"/>
  <c r="AJ52" i="33" s="1"/>
  <c r="AK52" i="33" s="1"/>
  <c r="AL52" i="33" s="1"/>
  <c r="AM52" i="33" s="1"/>
  <c r="G51" i="33"/>
  <c r="H51" i="33" s="1"/>
  <c r="I51" i="33" s="1"/>
  <c r="J51" i="33" s="1"/>
  <c r="K51" i="33" s="1"/>
  <c r="L51" i="33" s="1"/>
  <c r="M51" i="33" s="1"/>
  <c r="N51" i="33" s="1"/>
  <c r="O51" i="33" s="1"/>
  <c r="P51" i="33" s="1"/>
  <c r="Q51" i="33" s="1"/>
  <c r="R51" i="33" s="1"/>
  <c r="S51" i="33" s="1"/>
  <c r="T51" i="33" s="1"/>
  <c r="V51" i="33"/>
  <c r="W51" i="33" s="1"/>
  <c r="X51" i="33" s="1"/>
  <c r="Y51" i="33" s="1"/>
  <c r="Z51" i="33" s="1"/>
  <c r="AA51" i="33" s="1"/>
  <c r="AB51" i="33" s="1"/>
  <c r="AC51" i="33" s="1"/>
  <c r="AD51" i="33" s="1"/>
  <c r="AE51" i="33" s="1"/>
  <c r="AF51" i="33" s="1"/>
  <c r="AG51" i="33" s="1"/>
  <c r="AH51" i="33" s="1"/>
  <c r="AI51" i="33" s="1"/>
  <c r="AJ51" i="33" s="1"/>
  <c r="AK51" i="33" s="1"/>
  <c r="AL51" i="33" s="1"/>
  <c r="AM51" i="33" s="1"/>
  <c r="G50" i="33"/>
  <c r="H50" i="33" s="1"/>
  <c r="I50" i="33" s="1"/>
  <c r="J50" i="33" s="1"/>
  <c r="K50" i="33" s="1"/>
  <c r="L50" i="33" s="1"/>
  <c r="M50" i="33" s="1"/>
  <c r="N50" i="33" s="1"/>
  <c r="O50" i="33" s="1"/>
  <c r="P50" i="33" s="1"/>
  <c r="Q50" i="33" s="1"/>
  <c r="R50" i="33" s="1"/>
  <c r="S50" i="33" s="1"/>
  <c r="T50" i="33" s="1"/>
  <c r="V50" i="33"/>
  <c r="W50" i="33" s="1"/>
  <c r="X50" i="33" s="1"/>
  <c r="Y50" i="33" s="1"/>
  <c r="Z50" i="33" s="1"/>
  <c r="AA50" i="33" s="1"/>
  <c r="AB50" i="33" s="1"/>
  <c r="AC50" i="33" s="1"/>
  <c r="AD50" i="33" s="1"/>
  <c r="AE50" i="33" s="1"/>
  <c r="AF50" i="33" s="1"/>
  <c r="AG50" i="33" s="1"/>
  <c r="AH50" i="33" s="1"/>
  <c r="AI50" i="33" s="1"/>
  <c r="AJ50" i="33" s="1"/>
  <c r="AK50" i="33" s="1"/>
  <c r="AL50" i="33" s="1"/>
  <c r="AM50" i="33" s="1"/>
  <c r="G49" i="33"/>
  <c r="H49" i="33" s="1"/>
  <c r="I49" i="33" s="1"/>
  <c r="J49" i="33" s="1"/>
  <c r="K49" i="33" s="1"/>
  <c r="L49" i="33" s="1"/>
  <c r="M49" i="33" s="1"/>
  <c r="N49" i="33" s="1"/>
  <c r="O49" i="33" s="1"/>
  <c r="P49" i="33" s="1"/>
  <c r="Q49" i="33" s="1"/>
  <c r="R49" i="33" s="1"/>
  <c r="S49" i="33" s="1"/>
  <c r="T49" i="33" s="1"/>
  <c r="V49" i="33"/>
  <c r="W49" i="33" s="1"/>
  <c r="X49" i="33" s="1"/>
  <c r="Y49" i="33" s="1"/>
  <c r="Z49" i="33" s="1"/>
  <c r="AA49" i="33" s="1"/>
  <c r="AB49" i="33" s="1"/>
  <c r="AC49" i="33" s="1"/>
  <c r="AD49" i="33" s="1"/>
  <c r="AE49" i="33" s="1"/>
  <c r="AF49" i="33" s="1"/>
  <c r="AG49" i="33" s="1"/>
  <c r="AH49" i="33" s="1"/>
  <c r="AI49" i="33" s="1"/>
  <c r="AJ49" i="33" s="1"/>
  <c r="AK49" i="33" s="1"/>
  <c r="AL49" i="33" s="1"/>
  <c r="AM49" i="33" s="1"/>
  <c r="G48" i="33"/>
  <c r="H48" i="33" s="1"/>
  <c r="I48" i="33" s="1"/>
  <c r="J48" i="33" s="1"/>
  <c r="K48" i="33" s="1"/>
  <c r="L48" i="33" s="1"/>
  <c r="M48" i="33" s="1"/>
  <c r="N48" i="33" s="1"/>
  <c r="O48" i="33" s="1"/>
  <c r="P48" i="33" s="1"/>
  <c r="Q48" i="33" s="1"/>
  <c r="R48" i="33" s="1"/>
  <c r="S48" i="33" s="1"/>
  <c r="T48" i="33" s="1"/>
  <c r="V48" i="33"/>
  <c r="W48" i="33" s="1"/>
  <c r="X48" i="33" s="1"/>
  <c r="Y48" i="33" s="1"/>
  <c r="Z48" i="33" s="1"/>
  <c r="AA48" i="33" s="1"/>
  <c r="AB48" i="33" s="1"/>
  <c r="AC48" i="33" s="1"/>
  <c r="AD48" i="33" s="1"/>
  <c r="AE48" i="33" s="1"/>
  <c r="AF48" i="33" s="1"/>
  <c r="AG48" i="33" s="1"/>
  <c r="AH48" i="33" s="1"/>
  <c r="AI48" i="33" s="1"/>
  <c r="AJ48" i="33" s="1"/>
  <c r="AK48" i="33" s="1"/>
  <c r="AL48" i="33" s="1"/>
  <c r="AM48" i="33" s="1"/>
  <c r="V47" i="33"/>
  <c r="W47" i="33" s="1"/>
  <c r="X47" i="33" s="1"/>
  <c r="Y47" i="33" s="1"/>
  <c r="Z47" i="33" s="1"/>
  <c r="AA47" i="33" s="1"/>
  <c r="AB47" i="33" s="1"/>
  <c r="AC47" i="33" s="1"/>
  <c r="AD47" i="33" s="1"/>
  <c r="AE47" i="33" s="1"/>
  <c r="AF47" i="33" s="1"/>
  <c r="AG47" i="33" s="1"/>
  <c r="AH47" i="33" s="1"/>
  <c r="AI47" i="33" s="1"/>
  <c r="AJ47" i="33" s="1"/>
  <c r="AK47" i="33" s="1"/>
  <c r="AL47" i="33" s="1"/>
  <c r="AM47" i="33" s="1"/>
  <c r="G47" i="33"/>
  <c r="H47" i="33" s="1"/>
  <c r="I47" i="33" s="1"/>
  <c r="J47" i="33" s="1"/>
  <c r="K47" i="33" s="1"/>
  <c r="L47" i="33" s="1"/>
  <c r="M47" i="33" s="1"/>
  <c r="N47" i="33" s="1"/>
  <c r="O47" i="33" s="1"/>
  <c r="P47" i="33" s="1"/>
  <c r="Q47" i="33" s="1"/>
  <c r="R47" i="33" s="1"/>
  <c r="S47" i="33" s="1"/>
  <c r="T47" i="33" s="1"/>
  <c r="G46" i="33"/>
  <c r="H46" i="33"/>
  <c r="I46" i="33"/>
  <c r="J46" i="33" s="1"/>
  <c r="K46" i="33" s="1"/>
  <c r="L46" i="33" s="1"/>
  <c r="M46" i="33" s="1"/>
  <c r="N46" i="33" s="1"/>
  <c r="O46" i="33" s="1"/>
  <c r="P46" i="33" s="1"/>
  <c r="Q46" i="33" s="1"/>
  <c r="R46" i="33" s="1"/>
  <c r="S46" i="33" s="1"/>
  <c r="T46" i="33" s="1"/>
  <c r="V46" i="33"/>
  <c r="W46" i="33" s="1"/>
  <c r="X46" i="33" s="1"/>
  <c r="Y46" i="33" s="1"/>
  <c r="Z46" i="33" s="1"/>
  <c r="AA46" i="33" s="1"/>
  <c r="AB46" i="33" s="1"/>
  <c r="AC46" i="33" s="1"/>
  <c r="AD46" i="33" s="1"/>
  <c r="AE46" i="33" s="1"/>
  <c r="AF46" i="33" s="1"/>
  <c r="AG46" i="33" s="1"/>
  <c r="AH46" i="33" s="1"/>
  <c r="AI46" i="33" s="1"/>
  <c r="AJ46" i="33" s="1"/>
  <c r="AK46" i="33" s="1"/>
  <c r="AL46" i="33" s="1"/>
  <c r="AM46" i="33" s="1"/>
  <c r="G45" i="33"/>
  <c r="H45" i="33"/>
  <c r="I45" i="33"/>
  <c r="J45" i="33"/>
  <c r="K45" i="33" s="1"/>
  <c r="L45" i="33" s="1"/>
  <c r="M45" i="33" s="1"/>
  <c r="N45" i="33" s="1"/>
  <c r="O45" i="33" s="1"/>
  <c r="P45" i="33" s="1"/>
  <c r="Q45" i="33" s="1"/>
  <c r="R45" i="33" s="1"/>
  <c r="S45" i="33" s="1"/>
  <c r="T45" i="33" s="1"/>
  <c r="V45" i="33"/>
  <c r="W45" i="33" s="1"/>
  <c r="X45" i="33" s="1"/>
  <c r="Y45" i="33" s="1"/>
  <c r="Z45" i="33" s="1"/>
  <c r="AA45" i="33" s="1"/>
  <c r="AB45" i="33" s="1"/>
  <c r="AC45" i="33" s="1"/>
  <c r="AD45" i="33" s="1"/>
  <c r="AE45" i="33" s="1"/>
  <c r="AF45" i="33" s="1"/>
  <c r="AG45" i="33" s="1"/>
  <c r="AH45" i="33" s="1"/>
  <c r="AI45" i="33" s="1"/>
  <c r="AJ45" i="33" s="1"/>
  <c r="AK45" i="33" s="1"/>
  <c r="AL45" i="33" s="1"/>
  <c r="AM45" i="33" s="1"/>
  <c r="G44" i="33"/>
  <c r="H44" i="33" s="1"/>
  <c r="I44" i="33" s="1"/>
  <c r="J44" i="33" s="1"/>
  <c r="K44" i="33" s="1"/>
  <c r="L44" i="33" s="1"/>
  <c r="M44" i="33" s="1"/>
  <c r="N44" i="33" s="1"/>
  <c r="O44" i="33" s="1"/>
  <c r="P44" i="33" s="1"/>
  <c r="Q44" i="33" s="1"/>
  <c r="R44" i="33" s="1"/>
  <c r="S44" i="33" s="1"/>
  <c r="T44" i="33" s="1"/>
  <c r="V44" i="33"/>
  <c r="W44" i="33" s="1"/>
  <c r="X44" i="33" s="1"/>
  <c r="Y44" i="33" s="1"/>
  <c r="Z44" i="33" s="1"/>
  <c r="AA44" i="33"/>
  <c r="AB44" i="33" s="1"/>
  <c r="AC44" i="33" s="1"/>
  <c r="AD44" i="33" s="1"/>
  <c r="AE44" i="33" s="1"/>
  <c r="AF44" i="33" s="1"/>
  <c r="AG44" i="33" s="1"/>
  <c r="AH44" i="33" s="1"/>
  <c r="AI44" i="33" s="1"/>
  <c r="AJ44" i="33" s="1"/>
  <c r="AK44" i="33" s="1"/>
  <c r="AL44" i="33" s="1"/>
  <c r="AM44" i="33" s="1"/>
  <c r="V43" i="33"/>
  <c r="W43" i="33" s="1"/>
  <c r="X43" i="33" s="1"/>
  <c r="Y43" i="33" s="1"/>
  <c r="Z43" i="33" s="1"/>
  <c r="AA43" i="33" s="1"/>
  <c r="AB43" i="33" s="1"/>
  <c r="AC43" i="33" s="1"/>
  <c r="AD43" i="33" s="1"/>
  <c r="AE43" i="33" s="1"/>
  <c r="AF43" i="33" s="1"/>
  <c r="AG43" i="33" s="1"/>
  <c r="AH43" i="33" s="1"/>
  <c r="AI43" i="33" s="1"/>
  <c r="AJ43" i="33" s="1"/>
  <c r="AK43" i="33" s="1"/>
  <c r="AL43" i="33" s="1"/>
  <c r="AM43" i="33" s="1"/>
  <c r="G43" i="33"/>
  <c r="H43" i="33"/>
  <c r="I43" i="33" s="1"/>
  <c r="J43" i="33" s="1"/>
  <c r="K43" i="33" s="1"/>
  <c r="L43" i="33" s="1"/>
  <c r="M43" i="33" s="1"/>
  <c r="N43" i="33" s="1"/>
  <c r="O43" i="33" s="1"/>
  <c r="P43" i="33" s="1"/>
  <c r="Q43" i="33" s="1"/>
  <c r="R43" i="33" s="1"/>
  <c r="S43" i="33" s="1"/>
  <c r="T43" i="33" s="1"/>
  <c r="G42" i="33"/>
  <c r="H42" i="33" s="1"/>
  <c r="I42" i="33" s="1"/>
  <c r="J42" i="33" s="1"/>
  <c r="K42" i="33" s="1"/>
  <c r="L42" i="33" s="1"/>
  <c r="M42" i="33" s="1"/>
  <c r="N42" i="33" s="1"/>
  <c r="O42" i="33" s="1"/>
  <c r="P42" i="33" s="1"/>
  <c r="Q42" i="33" s="1"/>
  <c r="R42" i="33" s="1"/>
  <c r="S42" i="33" s="1"/>
  <c r="T42" i="33" s="1"/>
  <c r="V42" i="33"/>
  <c r="W42" i="33" s="1"/>
  <c r="X42" i="33" s="1"/>
  <c r="Y42" i="33" s="1"/>
  <c r="Z42" i="33" s="1"/>
  <c r="AA42" i="33" s="1"/>
  <c r="AB42" i="33" s="1"/>
  <c r="AC42" i="33" s="1"/>
  <c r="AD42" i="33" s="1"/>
  <c r="AE42" i="33" s="1"/>
  <c r="AF42" i="33" s="1"/>
  <c r="AG42" i="33" s="1"/>
  <c r="AH42" i="33" s="1"/>
  <c r="AI42" i="33" s="1"/>
  <c r="AJ42" i="33" s="1"/>
  <c r="AK42" i="33" s="1"/>
  <c r="AL42" i="33" s="1"/>
  <c r="AM42" i="33" s="1"/>
  <c r="G41" i="33"/>
  <c r="H41" i="33" s="1"/>
  <c r="G45" i="32"/>
  <c r="H45" i="32" s="1"/>
  <c r="I45" i="32" s="1"/>
  <c r="J45" i="32" s="1"/>
  <c r="K45" i="32" s="1"/>
  <c r="L45" i="32" s="1"/>
  <c r="M45" i="32" s="1"/>
  <c r="N45" i="32" s="1"/>
  <c r="O45" i="32" s="1"/>
  <c r="P45" i="32" s="1"/>
  <c r="Q45" i="32" s="1"/>
  <c r="R45" i="32" s="1"/>
  <c r="S45" i="32" s="1"/>
  <c r="T45" i="32" s="1"/>
  <c r="U45" i="32" s="1"/>
  <c r="G44" i="32"/>
  <c r="H44" i="32" s="1"/>
  <c r="I44" i="32" s="1"/>
  <c r="J44" i="32" s="1"/>
  <c r="K44" i="32" s="1"/>
  <c r="L44" i="32" s="1"/>
  <c r="M44" i="32" s="1"/>
  <c r="N44" i="32" s="1"/>
  <c r="O44" i="32" s="1"/>
  <c r="P44" i="32" s="1"/>
  <c r="Q44" i="32" s="1"/>
  <c r="R44" i="32" s="1"/>
  <c r="S44" i="32" s="1"/>
  <c r="T44" i="32" s="1"/>
  <c r="V44" i="32"/>
  <c r="W44" i="32" s="1"/>
  <c r="X44" i="32" s="1"/>
  <c r="Y44" i="32" s="1"/>
  <c r="Z44" i="32" s="1"/>
  <c r="AA44" i="32" s="1"/>
  <c r="AB44" i="32" s="1"/>
  <c r="AC44" i="32" s="1"/>
  <c r="AD44" i="32" s="1"/>
  <c r="AE44" i="32" s="1"/>
  <c r="AF44" i="32" s="1"/>
  <c r="AG44" i="32" s="1"/>
  <c r="AH44" i="32" s="1"/>
  <c r="AI44" i="32" s="1"/>
  <c r="AJ44" i="32" s="1"/>
  <c r="AK44" i="32" s="1"/>
  <c r="AL44" i="32" s="1"/>
  <c r="AM44" i="32" s="1"/>
  <c r="G43" i="32"/>
  <c r="H43" i="32" s="1"/>
  <c r="I43" i="32" s="1"/>
  <c r="J43" i="32" s="1"/>
  <c r="K43" i="32" s="1"/>
  <c r="L43" i="32" s="1"/>
  <c r="M43" i="32" s="1"/>
  <c r="N43" i="32" s="1"/>
  <c r="O43" i="32" s="1"/>
  <c r="P43" i="32" s="1"/>
  <c r="Q43" i="32" s="1"/>
  <c r="R43" i="32" s="1"/>
  <c r="S43" i="32" s="1"/>
  <c r="T43" i="32" s="1"/>
  <c r="V43" i="32"/>
  <c r="W43" i="32" s="1"/>
  <c r="X43" i="32" s="1"/>
  <c r="Y43" i="32" s="1"/>
  <c r="Z43" i="32" s="1"/>
  <c r="AA43" i="32"/>
  <c r="AB43" i="32" s="1"/>
  <c r="AC43" i="32" s="1"/>
  <c r="AD43" i="32" s="1"/>
  <c r="AE43" i="32" s="1"/>
  <c r="AF43" i="32" s="1"/>
  <c r="AG43" i="32" s="1"/>
  <c r="AH43" i="32" s="1"/>
  <c r="AI43" i="32" s="1"/>
  <c r="AJ43" i="32" s="1"/>
  <c r="AK43" i="32" s="1"/>
  <c r="AL43" i="32" s="1"/>
  <c r="AM43" i="32" s="1"/>
  <c r="G42" i="32"/>
  <c r="H42" i="32" s="1"/>
  <c r="I42" i="32" s="1"/>
  <c r="J42" i="32" s="1"/>
  <c r="K42" i="32" s="1"/>
  <c r="L42" i="32" s="1"/>
  <c r="M42" i="32" s="1"/>
  <c r="N42" i="32" s="1"/>
  <c r="O42" i="32" s="1"/>
  <c r="P42" i="32" s="1"/>
  <c r="Q42" i="32" s="1"/>
  <c r="R42" i="32" s="1"/>
  <c r="S42" i="32" s="1"/>
  <c r="T42" i="32" s="1"/>
  <c r="V42" i="32"/>
  <c r="W42" i="32" s="1"/>
  <c r="X42" i="32" s="1"/>
  <c r="Y42" i="32" s="1"/>
  <c r="Z42" i="32" s="1"/>
  <c r="AA42" i="32" s="1"/>
  <c r="AB42" i="32"/>
  <c r="AC42" i="32" s="1"/>
  <c r="AD42" i="32" s="1"/>
  <c r="AE42" i="32" s="1"/>
  <c r="AF42" i="32" s="1"/>
  <c r="AG42" i="32" s="1"/>
  <c r="AH42" i="32" s="1"/>
  <c r="AI42" i="32" s="1"/>
  <c r="AJ42" i="32" s="1"/>
  <c r="AK42" i="32" s="1"/>
  <c r="AL42" i="32" s="1"/>
  <c r="AM42" i="32" s="1"/>
  <c r="G41" i="32"/>
  <c r="H41" i="32" s="1"/>
  <c r="I41" i="32" s="1"/>
  <c r="J41" i="32" s="1"/>
  <c r="K41" i="32" s="1"/>
  <c r="L41" i="32" s="1"/>
  <c r="M41" i="32" s="1"/>
  <c r="N41" i="32" s="1"/>
  <c r="O41" i="32" s="1"/>
  <c r="P41" i="32" s="1"/>
  <c r="Q41" i="32" s="1"/>
  <c r="R41" i="32" s="1"/>
  <c r="S41" i="32" s="1"/>
  <c r="T41" i="32" s="1"/>
  <c r="V41" i="32"/>
  <c r="W41" i="32" s="1"/>
  <c r="X41" i="32" s="1"/>
  <c r="Y41" i="32" s="1"/>
  <c r="Z41" i="32" s="1"/>
  <c r="AA41" i="32" s="1"/>
  <c r="AB41" i="32" s="1"/>
  <c r="AC41" i="32" s="1"/>
  <c r="AD41" i="32" s="1"/>
  <c r="AE41" i="32" s="1"/>
  <c r="AF41" i="32" s="1"/>
  <c r="AG41" i="32" s="1"/>
  <c r="AH41" i="32" s="1"/>
  <c r="AI41" i="32" s="1"/>
  <c r="AJ41" i="32" s="1"/>
  <c r="AK41" i="32" s="1"/>
  <c r="AL41" i="32" s="1"/>
  <c r="AM41" i="32" s="1"/>
  <c r="G40" i="32"/>
  <c r="H40" i="32" s="1"/>
  <c r="I40" i="32" s="1"/>
  <c r="J40" i="32" s="1"/>
  <c r="K40" i="32" s="1"/>
  <c r="L40" i="32" s="1"/>
  <c r="M40" i="32" s="1"/>
  <c r="N40" i="32" s="1"/>
  <c r="O40" i="32" s="1"/>
  <c r="P40" i="32" s="1"/>
  <c r="Q40" i="32" s="1"/>
  <c r="R40" i="32" s="1"/>
  <c r="S40" i="32" s="1"/>
  <c r="T40" i="32" s="1"/>
  <c r="V40" i="32"/>
  <c r="W40" i="32"/>
  <c r="X40" i="32" s="1"/>
  <c r="Y40" i="32" s="1"/>
  <c r="Z40" i="32" s="1"/>
  <c r="AA40" i="32" s="1"/>
  <c r="AB40" i="32" s="1"/>
  <c r="AC40" i="32" s="1"/>
  <c r="AD40" i="32" s="1"/>
  <c r="AE40" i="32" s="1"/>
  <c r="AF40" i="32" s="1"/>
  <c r="AG40" i="32" s="1"/>
  <c r="AH40" i="32" s="1"/>
  <c r="AI40" i="32" s="1"/>
  <c r="AJ40" i="32" s="1"/>
  <c r="AK40" i="32" s="1"/>
  <c r="AL40" i="32" s="1"/>
  <c r="AM40" i="32" s="1"/>
  <c r="G39" i="32"/>
  <c r="H39" i="32" s="1"/>
  <c r="I39" i="32" s="1"/>
  <c r="J39" i="32" s="1"/>
  <c r="K39" i="32" s="1"/>
  <c r="L39" i="32" s="1"/>
  <c r="M39" i="32" s="1"/>
  <c r="N39" i="32" s="1"/>
  <c r="O39" i="32" s="1"/>
  <c r="P39" i="32" s="1"/>
  <c r="Q39" i="32" s="1"/>
  <c r="R39" i="32" s="1"/>
  <c r="S39" i="32" s="1"/>
  <c r="T39" i="32" s="1"/>
  <c r="V39" i="32"/>
  <c r="W39" i="32"/>
  <c r="X39" i="32" s="1"/>
  <c r="Y39" i="32" s="1"/>
  <c r="Z39" i="32" s="1"/>
  <c r="AA39" i="32" s="1"/>
  <c r="AB39" i="32" s="1"/>
  <c r="AC39" i="32" s="1"/>
  <c r="AD39" i="32" s="1"/>
  <c r="AE39" i="32" s="1"/>
  <c r="AF39" i="32" s="1"/>
  <c r="AG39" i="32" s="1"/>
  <c r="AH39" i="32" s="1"/>
  <c r="AI39" i="32" s="1"/>
  <c r="AJ39" i="32" s="1"/>
  <c r="AK39" i="32" s="1"/>
  <c r="AL39" i="32" s="1"/>
  <c r="AM39" i="32" s="1"/>
  <c r="G38" i="32"/>
  <c r="H38" i="32" s="1"/>
  <c r="I38" i="32" s="1"/>
  <c r="J38" i="32" s="1"/>
  <c r="K38" i="32" s="1"/>
  <c r="L38" i="32" s="1"/>
  <c r="M38" i="32" s="1"/>
  <c r="N38" i="32" s="1"/>
  <c r="O38" i="32" s="1"/>
  <c r="P38" i="32" s="1"/>
  <c r="Q38" i="32" s="1"/>
  <c r="R38" i="32" s="1"/>
  <c r="S38" i="32" s="1"/>
  <c r="T38" i="32" s="1"/>
  <c r="V38" i="32"/>
  <c r="W38" i="32" s="1"/>
  <c r="X38" i="32" s="1"/>
  <c r="Y38" i="32" s="1"/>
  <c r="Z38" i="32" s="1"/>
  <c r="AA38" i="32" s="1"/>
  <c r="AB38" i="32" s="1"/>
  <c r="AC38" i="32" s="1"/>
  <c r="AD38" i="32" s="1"/>
  <c r="AE38" i="32" s="1"/>
  <c r="AF38" i="32" s="1"/>
  <c r="AG38" i="32" s="1"/>
  <c r="AH38" i="32" s="1"/>
  <c r="AI38" i="32" s="1"/>
  <c r="AJ38" i="32" s="1"/>
  <c r="AK38" i="32" s="1"/>
  <c r="AL38" i="32" s="1"/>
  <c r="AM38" i="32" s="1"/>
  <c r="H37" i="32"/>
  <c r="I37" i="32" s="1"/>
  <c r="J37" i="32" s="1"/>
  <c r="K37" i="32" s="1"/>
  <c r="L37" i="32" s="1"/>
  <c r="M37" i="32" s="1"/>
  <c r="N37" i="32" s="1"/>
  <c r="O37" i="32" s="1"/>
  <c r="P37" i="32" s="1"/>
  <c r="Q37" i="32" s="1"/>
  <c r="R37" i="32" s="1"/>
  <c r="S37" i="32" s="1"/>
  <c r="T37" i="32" s="1"/>
  <c r="V37" i="32"/>
  <c r="W37" i="32" s="1"/>
  <c r="X37" i="32" s="1"/>
  <c r="Y37" i="32" s="1"/>
  <c r="Z37" i="32" s="1"/>
  <c r="AA37" i="32" s="1"/>
  <c r="AB37" i="32" s="1"/>
  <c r="AC37" i="32" s="1"/>
  <c r="AD37" i="32" s="1"/>
  <c r="AE37" i="32" s="1"/>
  <c r="AF37" i="32" s="1"/>
  <c r="AG37" i="32" s="1"/>
  <c r="AH37" i="32" s="1"/>
  <c r="AI37" i="32" s="1"/>
  <c r="AJ37" i="32" s="1"/>
  <c r="AK37" i="32" s="1"/>
  <c r="AL37" i="32" s="1"/>
  <c r="AM37" i="32" s="1"/>
  <c r="G37" i="32"/>
  <c r="G36" i="32"/>
  <c r="H36" i="32"/>
  <c r="I36" i="32" s="1"/>
  <c r="J36" i="32" s="1"/>
  <c r="K36" i="32" s="1"/>
  <c r="L36" i="32" s="1"/>
  <c r="M36" i="32" s="1"/>
  <c r="N36" i="32" s="1"/>
  <c r="O36" i="32" s="1"/>
  <c r="P36" i="32" s="1"/>
  <c r="Q36" i="32" s="1"/>
  <c r="R36" i="32" s="1"/>
  <c r="S36" i="32" s="1"/>
  <c r="T36" i="32" s="1"/>
  <c r="V36" i="32"/>
  <c r="W36" i="32" s="1"/>
  <c r="X36" i="32" s="1"/>
  <c r="Y36" i="32" s="1"/>
  <c r="Z36" i="32" s="1"/>
  <c r="V35" i="32"/>
  <c r="W35" i="32" s="1"/>
  <c r="X35" i="32" s="1"/>
  <c r="Y35" i="32" s="1"/>
  <c r="Z35" i="32" s="1"/>
  <c r="AA35" i="32" s="1"/>
  <c r="AB35" i="32" s="1"/>
  <c r="AC35" i="32" s="1"/>
  <c r="AD35" i="32" s="1"/>
  <c r="AE35" i="32" s="1"/>
  <c r="AF35" i="32" s="1"/>
  <c r="AG35" i="32" s="1"/>
  <c r="AH35" i="32" s="1"/>
  <c r="AI35" i="32" s="1"/>
  <c r="G35" i="32"/>
  <c r="H35" i="32" s="1"/>
  <c r="G53" i="31"/>
  <c r="H53" i="31"/>
  <c r="I53" i="31" s="1"/>
  <c r="J53" i="31" s="1"/>
  <c r="K53" i="31" s="1"/>
  <c r="L53" i="31" s="1"/>
  <c r="M53" i="31" s="1"/>
  <c r="N53" i="31" s="1"/>
  <c r="O53" i="31" s="1"/>
  <c r="P53" i="31" s="1"/>
  <c r="Q53" i="31" s="1"/>
  <c r="R53" i="31" s="1"/>
  <c r="S53" i="31" s="1"/>
  <c r="T53" i="31" s="1"/>
  <c r="V53" i="31"/>
  <c r="W53" i="31" s="1"/>
  <c r="X53" i="31" s="1"/>
  <c r="Y53" i="31" s="1"/>
  <c r="Z53" i="31" s="1"/>
  <c r="AA53" i="31" s="1"/>
  <c r="AB53" i="31" s="1"/>
  <c r="AC53" i="31" s="1"/>
  <c r="AD53" i="31" s="1"/>
  <c r="AE53" i="31" s="1"/>
  <c r="AF53" i="31" s="1"/>
  <c r="AG53" i="31" s="1"/>
  <c r="AH53" i="31" s="1"/>
  <c r="AI53" i="31" s="1"/>
  <c r="AJ53" i="31" s="1"/>
  <c r="AK53" i="31" s="1"/>
  <c r="AL53" i="31" s="1"/>
  <c r="AM53" i="31" s="1"/>
  <c r="V52" i="31"/>
  <c r="W52" i="31" s="1"/>
  <c r="X52" i="31" s="1"/>
  <c r="Y52" i="31" s="1"/>
  <c r="Z52" i="31" s="1"/>
  <c r="AA52" i="31" s="1"/>
  <c r="AB52" i="31" s="1"/>
  <c r="AC52" i="31" s="1"/>
  <c r="AD52" i="31" s="1"/>
  <c r="AE52" i="31" s="1"/>
  <c r="AF52" i="31" s="1"/>
  <c r="AG52" i="31" s="1"/>
  <c r="AH52" i="31" s="1"/>
  <c r="AI52" i="31" s="1"/>
  <c r="AJ52" i="31" s="1"/>
  <c r="AK52" i="31" s="1"/>
  <c r="AL52" i="31" s="1"/>
  <c r="AM52" i="31" s="1"/>
  <c r="G52" i="31"/>
  <c r="H52" i="31" s="1"/>
  <c r="I52" i="31" s="1"/>
  <c r="J52" i="31" s="1"/>
  <c r="K52" i="31" s="1"/>
  <c r="L52" i="31" s="1"/>
  <c r="M52" i="31" s="1"/>
  <c r="N52" i="31" s="1"/>
  <c r="O52" i="31" s="1"/>
  <c r="P52" i="31" s="1"/>
  <c r="Q52" i="31" s="1"/>
  <c r="R52" i="31" s="1"/>
  <c r="S52" i="31" s="1"/>
  <c r="T52" i="31" s="1"/>
  <c r="G51" i="31"/>
  <c r="H51" i="31" s="1"/>
  <c r="I51" i="31" s="1"/>
  <c r="J51" i="31" s="1"/>
  <c r="K51" i="31" s="1"/>
  <c r="L51" i="31" s="1"/>
  <c r="M51" i="31" s="1"/>
  <c r="N51" i="31" s="1"/>
  <c r="O51" i="31" s="1"/>
  <c r="P51" i="31" s="1"/>
  <c r="Q51" i="31" s="1"/>
  <c r="R51" i="31" s="1"/>
  <c r="S51" i="31" s="1"/>
  <c r="T51" i="31" s="1"/>
  <c r="V51" i="31"/>
  <c r="W51" i="31" s="1"/>
  <c r="X51" i="31" s="1"/>
  <c r="Y51" i="31" s="1"/>
  <c r="Z51" i="31" s="1"/>
  <c r="AA51" i="31" s="1"/>
  <c r="AB51" i="31" s="1"/>
  <c r="AC51" i="31" s="1"/>
  <c r="AD51" i="31" s="1"/>
  <c r="AE51" i="31" s="1"/>
  <c r="AF51" i="31" s="1"/>
  <c r="AG51" i="31" s="1"/>
  <c r="AH51" i="31" s="1"/>
  <c r="AI51" i="31" s="1"/>
  <c r="AJ51" i="31" s="1"/>
  <c r="AK51" i="31" s="1"/>
  <c r="AL51" i="31" s="1"/>
  <c r="AM51" i="31" s="1"/>
  <c r="G50" i="31"/>
  <c r="H50" i="31"/>
  <c r="I50" i="31" s="1"/>
  <c r="J50" i="31" s="1"/>
  <c r="K50" i="31" s="1"/>
  <c r="L50" i="31" s="1"/>
  <c r="M50" i="31" s="1"/>
  <c r="N50" i="31" s="1"/>
  <c r="O50" i="31" s="1"/>
  <c r="P50" i="31" s="1"/>
  <c r="Q50" i="31" s="1"/>
  <c r="R50" i="31" s="1"/>
  <c r="S50" i="31" s="1"/>
  <c r="T50" i="31" s="1"/>
  <c r="V50" i="31"/>
  <c r="W50" i="31" s="1"/>
  <c r="X50" i="31" s="1"/>
  <c r="Y50" i="31" s="1"/>
  <c r="Z50" i="31" s="1"/>
  <c r="AA50" i="31" s="1"/>
  <c r="AB50" i="31" s="1"/>
  <c r="AC50" i="31" s="1"/>
  <c r="AD50" i="31" s="1"/>
  <c r="AE50" i="31" s="1"/>
  <c r="AF50" i="31" s="1"/>
  <c r="AG50" i="31" s="1"/>
  <c r="AH50" i="31" s="1"/>
  <c r="AI50" i="31" s="1"/>
  <c r="AJ50" i="31" s="1"/>
  <c r="AK50" i="31" s="1"/>
  <c r="AL50" i="31" s="1"/>
  <c r="AM50" i="31" s="1"/>
  <c r="G49" i="31"/>
  <c r="H49" i="31"/>
  <c r="I49" i="31" s="1"/>
  <c r="J49" i="31" s="1"/>
  <c r="K49" i="31" s="1"/>
  <c r="L49" i="31" s="1"/>
  <c r="M49" i="31" s="1"/>
  <c r="N49" i="31" s="1"/>
  <c r="O49" i="31" s="1"/>
  <c r="P49" i="31" s="1"/>
  <c r="Q49" i="31" s="1"/>
  <c r="R49" i="31" s="1"/>
  <c r="S49" i="31" s="1"/>
  <c r="T49" i="31" s="1"/>
  <c r="V49" i="31"/>
  <c r="W49" i="31"/>
  <c r="X49" i="31" s="1"/>
  <c r="Y49" i="31" s="1"/>
  <c r="Z49" i="31" s="1"/>
  <c r="AA49" i="31" s="1"/>
  <c r="AB49" i="31" s="1"/>
  <c r="AC49" i="31" s="1"/>
  <c r="AD49" i="31" s="1"/>
  <c r="AE49" i="31" s="1"/>
  <c r="AF49" i="31" s="1"/>
  <c r="AG49" i="31" s="1"/>
  <c r="AH49" i="31" s="1"/>
  <c r="AI49" i="31" s="1"/>
  <c r="AJ49" i="31" s="1"/>
  <c r="AK49" i="31" s="1"/>
  <c r="AL49" i="31" s="1"/>
  <c r="AM49" i="31" s="1"/>
  <c r="G48" i="31"/>
  <c r="H48" i="31"/>
  <c r="I48" i="31" s="1"/>
  <c r="J48" i="31" s="1"/>
  <c r="K48" i="31" s="1"/>
  <c r="L48" i="31" s="1"/>
  <c r="M48" i="31" s="1"/>
  <c r="N48" i="31" s="1"/>
  <c r="O48" i="31" s="1"/>
  <c r="P48" i="31" s="1"/>
  <c r="Q48" i="31" s="1"/>
  <c r="R48" i="31" s="1"/>
  <c r="S48" i="31" s="1"/>
  <c r="T48" i="31" s="1"/>
  <c r="V48" i="31"/>
  <c r="W48" i="31"/>
  <c r="X48" i="31" s="1"/>
  <c r="Y48" i="31" s="1"/>
  <c r="Z48" i="31" s="1"/>
  <c r="AA48" i="31" s="1"/>
  <c r="AB48" i="31" s="1"/>
  <c r="AC48" i="31" s="1"/>
  <c r="AD48" i="31" s="1"/>
  <c r="AE48" i="31" s="1"/>
  <c r="AF48" i="31" s="1"/>
  <c r="AG48" i="31" s="1"/>
  <c r="AH48" i="31" s="1"/>
  <c r="AI48" i="31" s="1"/>
  <c r="AJ48" i="31" s="1"/>
  <c r="AK48" i="31" s="1"/>
  <c r="AL48" i="31" s="1"/>
  <c r="AM48" i="31" s="1"/>
  <c r="V47" i="31"/>
  <c r="W47" i="31" s="1"/>
  <c r="X47" i="31" s="1"/>
  <c r="Y47" i="31" s="1"/>
  <c r="Z47" i="31" s="1"/>
  <c r="AA47" i="31" s="1"/>
  <c r="AB47" i="31" s="1"/>
  <c r="AC47" i="31" s="1"/>
  <c r="AD47" i="31" s="1"/>
  <c r="AE47" i="31" s="1"/>
  <c r="AF47" i="31" s="1"/>
  <c r="AG47" i="31" s="1"/>
  <c r="AH47" i="31" s="1"/>
  <c r="AI47" i="31" s="1"/>
  <c r="AJ47" i="31" s="1"/>
  <c r="AK47" i="31" s="1"/>
  <c r="AL47" i="31" s="1"/>
  <c r="AM47" i="31" s="1"/>
  <c r="G47" i="31"/>
  <c r="H47" i="31" s="1"/>
  <c r="I47" i="31" s="1"/>
  <c r="J47" i="31" s="1"/>
  <c r="K47" i="31" s="1"/>
  <c r="L47" i="31" s="1"/>
  <c r="M47" i="31" s="1"/>
  <c r="N47" i="31" s="1"/>
  <c r="O47" i="31" s="1"/>
  <c r="P47" i="31" s="1"/>
  <c r="Q47" i="31" s="1"/>
  <c r="R47" i="31" s="1"/>
  <c r="S47" i="31" s="1"/>
  <c r="T47" i="31" s="1"/>
  <c r="G46" i="31"/>
  <c r="H46" i="31" s="1"/>
  <c r="I46" i="31" s="1"/>
  <c r="J46" i="31" s="1"/>
  <c r="K46" i="31" s="1"/>
  <c r="L46" i="31" s="1"/>
  <c r="M46" i="31" s="1"/>
  <c r="N46" i="31" s="1"/>
  <c r="O46" i="31" s="1"/>
  <c r="P46" i="31" s="1"/>
  <c r="Q46" i="31" s="1"/>
  <c r="R46" i="31" s="1"/>
  <c r="S46" i="31" s="1"/>
  <c r="T46" i="31" s="1"/>
  <c r="V46" i="31"/>
  <c r="W46" i="31" s="1"/>
  <c r="X46" i="31" s="1"/>
  <c r="Y46" i="31" s="1"/>
  <c r="Z46" i="31" s="1"/>
  <c r="AA46" i="31" s="1"/>
  <c r="AB46" i="31" s="1"/>
  <c r="AC46" i="31" s="1"/>
  <c r="AD46" i="31" s="1"/>
  <c r="AE46" i="31" s="1"/>
  <c r="AF46" i="31" s="1"/>
  <c r="AG46" i="31" s="1"/>
  <c r="AH46" i="31" s="1"/>
  <c r="AI46" i="31" s="1"/>
  <c r="AJ46" i="31" s="1"/>
  <c r="AK46" i="31" s="1"/>
  <c r="AL46" i="31" s="1"/>
  <c r="AM46" i="31" s="1"/>
  <c r="G45" i="31"/>
  <c r="H45" i="31"/>
  <c r="I45" i="31" s="1"/>
  <c r="J45" i="31" s="1"/>
  <c r="K45" i="31" s="1"/>
  <c r="L45" i="31" s="1"/>
  <c r="M45" i="31" s="1"/>
  <c r="N45" i="31" s="1"/>
  <c r="O45" i="31" s="1"/>
  <c r="P45" i="31" s="1"/>
  <c r="Q45" i="31" s="1"/>
  <c r="R45" i="31" s="1"/>
  <c r="S45" i="31" s="1"/>
  <c r="T45" i="31" s="1"/>
  <c r="V45" i="31"/>
  <c r="W45" i="31" s="1"/>
  <c r="X45" i="31" s="1"/>
  <c r="Y45" i="31" s="1"/>
  <c r="Z45" i="31" s="1"/>
  <c r="AA45" i="31" s="1"/>
  <c r="AB45" i="31" s="1"/>
  <c r="AC45" i="31" s="1"/>
  <c r="AD45" i="31" s="1"/>
  <c r="AE45" i="31" s="1"/>
  <c r="AF45" i="31" s="1"/>
  <c r="AG45" i="31" s="1"/>
  <c r="AH45" i="31" s="1"/>
  <c r="AI45" i="31" s="1"/>
  <c r="AJ45" i="31" s="1"/>
  <c r="AK45" i="31" s="1"/>
  <c r="AL45" i="31" s="1"/>
  <c r="AM45" i="31" s="1"/>
  <c r="G44" i="31"/>
  <c r="H44" i="31" s="1"/>
  <c r="I44" i="31" s="1"/>
  <c r="J44" i="31" s="1"/>
  <c r="K44" i="31" s="1"/>
  <c r="L44" i="31" s="1"/>
  <c r="M44" i="31" s="1"/>
  <c r="N44" i="31" s="1"/>
  <c r="O44" i="31" s="1"/>
  <c r="P44" i="31" s="1"/>
  <c r="Q44" i="31" s="1"/>
  <c r="R44" i="31" s="1"/>
  <c r="S44" i="31" s="1"/>
  <c r="T44" i="31" s="1"/>
  <c r="V44" i="31"/>
  <c r="W44" i="31" s="1"/>
  <c r="X44" i="31" s="1"/>
  <c r="Y44" i="31" s="1"/>
  <c r="Z44" i="31" s="1"/>
  <c r="AA44" i="31" s="1"/>
  <c r="AB44" i="31" s="1"/>
  <c r="AC44" i="31" s="1"/>
  <c r="AD44" i="31" s="1"/>
  <c r="AE44" i="31" s="1"/>
  <c r="AF44" i="31" s="1"/>
  <c r="AG44" i="31" s="1"/>
  <c r="AH44" i="31" s="1"/>
  <c r="AI44" i="31" s="1"/>
  <c r="AJ44" i="31" s="1"/>
  <c r="AK44" i="31" s="1"/>
  <c r="AL44" i="31" s="1"/>
  <c r="AM44" i="31" s="1"/>
  <c r="G43" i="31"/>
  <c r="H43" i="31" s="1"/>
  <c r="I43" i="31" s="1"/>
  <c r="J43" i="31" s="1"/>
  <c r="K43" i="31" s="1"/>
  <c r="L43" i="31" s="1"/>
  <c r="M43" i="31" s="1"/>
  <c r="N43" i="31" s="1"/>
  <c r="O43" i="31" s="1"/>
  <c r="P43" i="31" s="1"/>
  <c r="Q43" i="31" s="1"/>
  <c r="R43" i="31" s="1"/>
  <c r="S43" i="31" s="1"/>
  <c r="T43" i="31" s="1"/>
  <c r="V43" i="31"/>
  <c r="W43" i="31" s="1"/>
  <c r="X43" i="31" s="1"/>
  <c r="Y43" i="31" s="1"/>
  <c r="Z43" i="31" s="1"/>
  <c r="AA43" i="31" s="1"/>
  <c r="AB43" i="31" s="1"/>
  <c r="AC43" i="31" s="1"/>
  <c r="AD43" i="31" s="1"/>
  <c r="AE43" i="31" s="1"/>
  <c r="AF43" i="31" s="1"/>
  <c r="AG43" i="31" s="1"/>
  <c r="AH43" i="31" s="1"/>
  <c r="AI43" i="31" s="1"/>
  <c r="AJ43" i="31" s="1"/>
  <c r="AK43" i="31" s="1"/>
  <c r="AL43" i="31" s="1"/>
  <c r="AM43" i="31" s="1"/>
  <c r="G42" i="31"/>
  <c r="H42" i="31"/>
  <c r="I42" i="31" s="1"/>
  <c r="J42" i="31" s="1"/>
  <c r="K42" i="31" s="1"/>
  <c r="L42" i="31" s="1"/>
  <c r="M42" i="31" s="1"/>
  <c r="N42" i="31" s="1"/>
  <c r="O42" i="31" s="1"/>
  <c r="P42" i="31" s="1"/>
  <c r="Q42" i="31" s="1"/>
  <c r="R42" i="31" s="1"/>
  <c r="S42" i="31" s="1"/>
  <c r="T42" i="31" s="1"/>
  <c r="V42" i="31"/>
  <c r="W42" i="31" s="1"/>
  <c r="X42" i="31" s="1"/>
  <c r="Y42" i="31" s="1"/>
  <c r="Z42" i="31" s="1"/>
  <c r="AA42" i="31" s="1"/>
  <c r="AB42" i="31" s="1"/>
  <c r="AC42" i="31" s="1"/>
  <c r="AD42" i="31" s="1"/>
  <c r="AE42" i="31" s="1"/>
  <c r="AF42" i="31" s="1"/>
  <c r="AG42" i="31" s="1"/>
  <c r="AH42" i="31" s="1"/>
  <c r="AI42" i="31" s="1"/>
  <c r="AJ42" i="31" s="1"/>
  <c r="AK42" i="31" s="1"/>
  <c r="AL42" i="31" s="1"/>
  <c r="AM42" i="31" s="1"/>
  <c r="G41" i="31"/>
  <c r="H41" i="31" s="1"/>
  <c r="I41" i="31" s="1"/>
  <c r="J41" i="31" s="1"/>
  <c r="K41" i="31" s="1"/>
  <c r="L41" i="31" s="1"/>
  <c r="M41" i="31" s="1"/>
  <c r="N41" i="31" s="1"/>
  <c r="O41" i="31" s="1"/>
  <c r="P41" i="31" s="1"/>
  <c r="Q41" i="31" s="1"/>
  <c r="R41" i="31" s="1"/>
  <c r="S41" i="31" s="1"/>
  <c r="T41" i="31" s="1"/>
  <c r="V41" i="31" s="1"/>
  <c r="W41" i="31" s="1"/>
  <c r="X41" i="31" s="1"/>
  <c r="Y41" i="31" s="1"/>
  <c r="Z41" i="31" s="1"/>
  <c r="AA41" i="31" s="1"/>
  <c r="AB41" i="31" s="1"/>
  <c r="AC41" i="31" s="1"/>
  <c r="AD41" i="31" s="1"/>
  <c r="AE41" i="31" s="1"/>
  <c r="AF41" i="31" s="1"/>
  <c r="AG41" i="31" s="1"/>
  <c r="AH41" i="31" s="1"/>
  <c r="AI41" i="31" s="1"/>
  <c r="AJ41" i="31" s="1"/>
  <c r="AK41" i="31" s="1"/>
  <c r="AL41" i="31" s="1"/>
  <c r="AM41" i="31" s="1"/>
  <c r="G53" i="30"/>
  <c r="H53" i="30"/>
  <c r="I53" i="30" s="1"/>
  <c r="J53" i="30" s="1"/>
  <c r="K53" i="30" s="1"/>
  <c r="L53" i="30" s="1"/>
  <c r="M53" i="30" s="1"/>
  <c r="N53" i="30" s="1"/>
  <c r="O53" i="30" s="1"/>
  <c r="P53" i="30" s="1"/>
  <c r="Q53" i="30" s="1"/>
  <c r="R53" i="30" s="1"/>
  <c r="S53" i="30" s="1"/>
  <c r="T53" i="30" s="1"/>
  <c r="V53" i="30"/>
  <c r="W53" i="30" s="1"/>
  <c r="X53" i="30" s="1"/>
  <c r="Y53" i="30" s="1"/>
  <c r="Z53" i="30" s="1"/>
  <c r="AA53" i="30" s="1"/>
  <c r="AB53" i="30" s="1"/>
  <c r="AC53" i="30" s="1"/>
  <c r="AD53" i="30" s="1"/>
  <c r="AE53" i="30" s="1"/>
  <c r="AF53" i="30" s="1"/>
  <c r="AG53" i="30" s="1"/>
  <c r="AH53" i="30" s="1"/>
  <c r="AI53" i="30" s="1"/>
  <c r="AJ53" i="30" s="1"/>
  <c r="AK53" i="30" s="1"/>
  <c r="AL53" i="30" s="1"/>
  <c r="AM53" i="30" s="1"/>
  <c r="G52" i="30"/>
  <c r="H52" i="30" s="1"/>
  <c r="I52" i="30" s="1"/>
  <c r="J52" i="30" s="1"/>
  <c r="K52" i="30" s="1"/>
  <c r="L52" i="30" s="1"/>
  <c r="M52" i="30" s="1"/>
  <c r="N52" i="30" s="1"/>
  <c r="O52" i="30" s="1"/>
  <c r="P52" i="30" s="1"/>
  <c r="Q52" i="30" s="1"/>
  <c r="R52" i="30" s="1"/>
  <c r="S52" i="30" s="1"/>
  <c r="T52" i="30" s="1"/>
  <c r="V52" i="30"/>
  <c r="W52" i="30" s="1"/>
  <c r="X52" i="30" s="1"/>
  <c r="Y52" i="30" s="1"/>
  <c r="Z52" i="30"/>
  <c r="AA52" i="30" s="1"/>
  <c r="AB52" i="30" s="1"/>
  <c r="AC52" i="30" s="1"/>
  <c r="AD52" i="30" s="1"/>
  <c r="AE52" i="30" s="1"/>
  <c r="AF52" i="30" s="1"/>
  <c r="AG52" i="30" s="1"/>
  <c r="AH52" i="30" s="1"/>
  <c r="AI52" i="30" s="1"/>
  <c r="AJ52" i="30" s="1"/>
  <c r="AK52" i="30" s="1"/>
  <c r="AL52" i="30" s="1"/>
  <c r="AM52" i="30" s="1"/>
  <c r="G51" i="30"/>
  <c r="H51" i="30" s="1"/>
  <c r="I51" i="30" s="1"/>
  <c r="J51" i="30" s="1"/>
  <c r="K51" i="30" s="1"/>
  <c r="L51" i="30" s="1"/>
  <c r="M51" i="30" s="1"/>
  <c r="N51" i="30" s="1"/>
  <c r="O51" i="30" s="1"/>
  <c r="P51" i="30" s="1"/>
  <c r="Q51" i="30" s="1"/>
  <c r="R51" i="30" s="1"/>
  <c r="S51" i="30" s="1"/>
  <c r="T51" i="30" s="1"/>
  <c r="V51" i="30"/>
  <c r="W51" i="30" s="1"/>
  <c r="X51" i="30" s="1"/>
  <c r="Y51" i="30" s="1"/>
  <c r="Z51" i="30" s="1"/>
  <c r="AA51" i="30" s="1"/>
  <c r="AB51" i="30" s="1"/>
  <c r="AC51" i="30" s="1"/>
  <c r="AD51" i="30" s="1"/>
  <c r="AE51" i="30" s="1"/>
  <c r="AF51" i="30" s="1"/>
  <c r="AG51" i="30" s="1"/>
  <c r="AH51" i="30" s="1"/>
  <c r="AI51" i="30" s="1"/>
  <c r="AJ51" i="30" s="1"/>
  <c r="AK51" i="30" s="1"/>
  <c r="AL51" i="30" s="1"/>
  <c r="AM51" i="30" s="1"/>
  <c r="G50" i="30"/>
  <c r="H50" i="30" s="1"/>
  <c r="I50" i="30" s="1"/>
  <c r="J50" i="30" s="1"/>
  <c r="K50" i="30" s="1"/>
  <c r="L50" i="30" s="1"/>
  <c r="M50" i="30" s="1"/>
  <c r="N50" i="30" s="1"/>
  <c r="O50" i="30" s="1"/>
  <c r="P50" i="30" s="1"/>
  <c r="Q50" i="30" s="1"/>
  <c r="R50" i="30" s="1"/>
  <c r="S50" i="30" s="1"/>
  <c r="T50" i="30" s="1"/>
  <c r="V50" i="30"/>
  <c r="W50" i="30" s="1"/>
  <c r="X50" i="30" s="1"/>
  <c r="Y50" i="30" s="1"/>
  <c r="Z50" i="30" s="1"/>
  <c r="AA50" i="30" s="1"/>
  <c r="AB50" i="30" s="1"/>
  <c r="AC50" i="30" s="1"/>
  <c r="AD50" i="30" s="1"/>
  <c r="AE50" i="30" s="1"/>
  <c r="AF50" i="30" s="1"/>
  <c r="AG50" i="30" s="1"/>
  <c r="AH50" i="30" s="1"/>
  <c r="AI50" i="30" s="1"/>
  <c r="AJ50" i="30" s="1"/>
  <c r="AK50" i="30" s="1"/>
  <c r="AL50" i="30" s="1"/>
  <c r="AM50" i="30" s="1"/>
  <c r="V49" i="30"/>
  <c r="W49" i="30" s="1"/>
  <c r="X49" i="30" s="1"/>
  <c r="Y49" i="30" s="1"/>
  <c r="Z49" i="30" s="1"/>
  <c r="AA49" i="30" s="1"/>
  <c r="AB49" i="30" s="1"/>
  <c r="AC49" i="30" s="1"/>
  <c r="AD49" i="30" s="1"/>
  <c r="AE49" i="30" s="1"/>
  <c r="AF49" i="30" s="1"/>
  <c r="AG49" i="30" s="1"/>
  <c r="AH49" i="30" s="1"/>
  <c r="AI49" i="30" s="1"/>
  <c r="AJ49" i="30" s="1"/>
  <c r="AK49" i="30" s="1"/>
  <c r="AL49" i="30" s="1"/>
  <c r="AM49" i="30" s="1"/>
  <c r="G49" i="30"/>
  <c r="H49" i="30" s="1"/>
  <c r="I49" i="30" s="1"/>
  <c r="J49" i="30" s="1"/>
  <c r="K49" i="30" s="1"/>
  <c r="L49" i="30" s="1"/>
  <c r="M49" i="30" s="1"/>
  <c r="N49" i="30" s="1"/>
  <c r="O49" i="30" s="1"/>
  <c r="P49" i="30" s="1"/>
  <c r="Q49" i="30" s="1"/>
  <c r="R49" i="30" s="1"/>
  <c r="S49" i="30" s="1"/>
  <c r="T49" i="30" s="1"/>
  <c r="G48" i="30"/>
  <c r="H48" i="30"/>
  <c r="I48" i="30" s="1"/>
  <c r="J48" i="30" s="1"/>
  <c r="K48" i="30" s="1"/>
  <c r="L48" i="30" s="1"/>
  <c r="M48" i="30" s="1"/>
  <c r="N48" i="30" s="1"/>
  <c r="O48" i="30" s="1"/>
  <c r="P48" i="30" s="1"/>
  <c r="Q48" i="30" s="1"/>
  <c r="R48" i="30" s="1"/>
  <c r="S48" i="30" s="1"/>
  <c r="T48" i="30" s="1"/>
  <c r="V48" i="30"/>
  <c r="W48" i="30"/>
  <c r="X48" i="30" s="1"/>
  <c r="Y48" i="30" s="1"/>
  <c r="Z48" i="30" s="1"/>
  <c r="AA48" i="30" s="1"/>
  <c r="AB48" i="30" s="1"/>
  <c r="AC48" i="30" s="1"/>
  <c r="AD48" i="30" s="1"/>
  <c r="AE48" i="30" s="1"/>
  <c r="AF48" i="30" s="1"/>
  <c r="AG48" i="30" s="1"/>
  <c r="AH48" i="30" s="1"/>
  <c r="AI48" i="30" s="1"/>
  <c r="AJ48" i="30" s="1"/>
  <c r="AK48" i="30" s="1"/>
  <c r="AL48" i="30" s="1"/>
  <c r="AM48" i="30" s="1"/>
  <c r="G47" i="30"/>
  <c r="H47" i="30"/>
  <c r="I47" i="30" s="1"/>
  <c r="J47" i="30" s="1"/>
  <c r="K47" i="30" s="1"/>
  <c r="L47" i="30" s="1"/>
  <c r="M47" i="30" s="1"/>
  <c r="N47" i="30" s="1"/>
  <c r="O47" i="30" s="1"/>
  <c r="P47" i="30" s="1"/>
  <c r="Q47" i="30" s="1"/>
  <c r="R47" i="30" s="1"/>
  <c r="S47" i="30" s="1"/>
  <c r="T47" i="30" s="1"/>
  <c r="V47" i="30"/>
  <c r="W47" i="30"/>
  <c r="X47" i="30" s="1"/>
  <c r="Y47" i="30" s="1"/>
  <c r="Z47" i="30" s="1"/>
  <c r="AA47" i="30" s="1"/>
  <c r="AB47" i="30" s="1"/>
  <c r="AC47" i="30" s="1"/>
  <c r="AD47" i="30" s="1"/>
  <c r="AE47" i="30" s="1"/>
  <c r="AF47" i="30" s="1"/>
  <c r="AG47" i="30" s="1"/>
  <c r="AH47" i="30" s="1"/>
  <c r="AI47" i="30" s="1"/>
  <c r="AJ47" i="30" s="1"/>
  <c r="AK47" i="30" s="1"/>
  <c r="AL47" i="30" s="1"/>
  <c r="AM47" i="30" s="1"/>
  <c r="G46" i="30"/>
  <c r="H46" i="30" s="1"/>
  <c r="I46" i="30" s="1"/>
  <c r="J46" i="30" s="1"/>
  <c r="K46" i="30" s="1"/>
  <c r="L46" i="30" s="1"/>
  <c r="M46" i="30" s="1"/>
  <c r="N46" i="30" s="1"/>
  <c r="O46" i="30" s="1"/>
  <c r="P46" i="30" s="1"/>
  <c r="Q46" i="30" s="1"/>
  <c r="R46" i="30" s="1"/>
  <c r="S46" i="30" s="1"/>
  <c r="T46" i="30" s="1"/>
  <c r="V46" i="30"/>
  <c r="W46" i="30" s="1"/>
  <c r="X46" i="30" s="1"/>
  <c r="Y46" i="30" s="1"/>
  <c r="Z46" i="30" s="1"/>
  <c r="AA46" i="30" s="1"/>
  <c r="AB46" i="30" s="1"/>
  <c r="AC46" i="30" s="1"/>
  <c r="AD46" i="30" s="1"/>
  <c r="AE46" i="30" s="1"/>
  <c r="AF46" i="30" s="1"/>
  <c r="AG46" i="30" s="1"/>
  <c r="AH46" i="30" s="1"/>
  <c r="AI46" i="30" s="1"/>
  <c r="AJ46" i="30" s="1"/>
  <c r="AK46" i="30" s="1"/>
  <c r="AL46" i="30" s="1"/>
  <c r="AM46" i="30" s="1"/>
  <c r="G45" i="30"/>
  <c r="H45" i="30"/>
  <c r="I45" i="30" s="1"/>
  <c r="J45" i="30" s="1"/>
  <c r="K45" i="30" s="1"/>
  <c r="L45" i="30" s="1"/>
  <c r="M45" i="30" s="1"/>
  <c r="N45" i="30" s="1"/>
  <c r="O45" i="30" s="1"/>
  <c r="P45" i="30" s="1"/>
  <c r="Q45" i="30" s="1"/>
  <c r="R45" i="30" s="1"/>
  <c r="S45" i="30" s="1"/>
  <c r="T45" i="30" s="1"/>
  <c r="V45" i="30"/>
  <c r="W45" i="30" s="1"/>
  <c r="X45" i="30" s="1"/>
  <c r="Y45" i="30"/>
  <c r="Z45" i="30" s="1"/>
  <c r="AA45" i="30" s="1"/>
  <c r="AB45" i="30" s="1"/>
  <c r="AC45" i="30" s="1"/>
  <c r="AD45" i="30" s="1"/>
  <c r="AE45" i="30" s="1"/>
  <c r="AF45" i="30" s="1"/>
  <c r="AG45" i="30" s="1"/>
  <c r="AH45" i="30" s="1"/>
  <c r="AI45" i="30" s="1"/>
  <c r="AJ45" i="30" s="1"/>
  <c r="AK45" i="30" s="1"/>
  <c r="AL45" i="30" s="1"/>
  <c r="AM45" i="30" s="1"/>
  <c r="G44" i="30"/>
  <c r="H44" i="30"/>
  <c r="I44" i="30" s="1"/>
  <c r="J44" i="30" s="1"/>
  <c r="K44" i="30" s="1"/>
  <c r="L44" i="30" s="1"/>
  <c r="M44" i="30" s="1"/>
  <c r="N44" i="30" s="1"/>
  <c r="O44" i="30" s="1"/>
  <c r="P44" i="30" s="1"/>
  <c r="Q44" i="30" s="1"/>
  <c r="R44" i="30" s="1"/>
  <c r="S44" i="30" s="1"/>
  <c r="T44" i="30" s="1"/>
  <c r="V44" i="30"/>
  <c r="W44" i="30"/>
  <c r="X44" i="30" s="1"/>
  <c r="Y44" i="30" s="1"/>
  <c r="Z44" i="30" s="1"/>
  <c r="AA44" i="30" s="1"/>
  <c r="AB44" i="30" s="1"/>
  <c r="AC44" i="30" s="1"/>
  <c r="AD44" i="30" s="1"/>
  <c r="AE44" i="30" s="1"/>
  <c r="AF44" i="30" s="1"/>
  <c r="AG44" i="30" s="1"/>
  <c r="AH44" i="30" s="1"/>
  <c r="AI44" i="30" s="1"/>
  <c r="AJ44" i="30" s="1"/>
  <c r="AK44" i="30" s="1"/>
  <c r="AL44" i="30" s="1"/>
  <c r="AM44" i="30" s="1"/>
  <c r="G43" i="30"/>
  <c r="H43" i="30"/>
  <c r="I43" i="30" s="1"/>
  <c r="J43" i="30" s="1"/>
  <c r="K43" i="30" s="1"/>
  <c r="L43" i="30" s="1"/>
  <c r="M43" i="30" s="1"/>
  <c r="N43" i="30" s="1"/>
  <c r="O43" i="30" s="1"/>
  <c r="P43" i="30" s="1"/>
  <c r="Q43" i="30" s="1"/>
  <c r="R43" i="30" s="1"/>
  <c r="S43" i="30" s="1"/>
  <c r="T43" i="30" s="1"/>
  <c r="V43" i="30"/>
  <c r="W43" i="30" s="1"/>
  <c r="X43" i="30" s="1"/>
  <c r="Y43" i="30" s="1"/>
  <c r="Z43" i="30" s="1"/>
  <c r="AA43" i="30" s="1"/>
  <c r="AB43" i="30" s="1"/>
  <c r="AC43" i="30" s="1"/>
  <c r="AD43" i="30" s="1"/>
  <c r="AE43" i="30" s="1"/>
  <c r="AF43" i="30" s="1"/>
  <c r="AG43" i="30" s="1"/>
  <c r="AH43" i="30" s="1"/>
  <c r="AI43" i="30" s="1"/>
  <c r="AJ43" i="30" s="1"/>
  <c r="AK43" i="30" s="1"/>
  <c r="AL43" i="30" s="1"/>
  <c r="AM43" i="30" s="1"/>
  <c r="V42" i="30"/>
  <c r="W42" i="30" s="1"/>
  <c r="X42" i="30" s="1"/>
  <c r="Y42" i="30" s="1"/>
  <c r="Z42" i="30" s="1"/>
  <c r="AA42" i="30" s="1"/>
  <c r="AB42" i="30" s="1"/>
  <c r="AC42" i="30" s="1"/>
  <c r="AD42" i="30" s="1"/>
  <c r="AE42" i="30" s="1"/>
  <c r="AF42" i="30" s="1"/>
  <c r="AG42" i="30" s="1"/>
  <c r="AH42" i="30" s="1"/>
  <c r="AI42" i="30" s="1"/>
  <c r="AJ42" i="30" s="1"/>
  <c r="AK42" i="30" s="1"/>
  <c r="AL42" i="30" s="1"/>
  <c r="AM42" i="30" s="1"/>
  <c r="G42" i="30"/>
  <c r="H42" i="30" s="1"/>
  <c r="I42" i="30" s="1"/>
  <c r="J42" i="30" s="1"/>
  <c r="K42" i="30" s="1"/>
  <c r="L42" i="30" s="1"/>
  <c r="M42" i="30" s="1"/>
  <c r="N42" i="30" s="1"/>
  <c r="O42" i="30" s="1"/>
  <c r="P42" i="30" s="1"/>
  <c r="Q42" i="30" s="1"/>
  <c r="R42" i="30" s="1"/>
  <c r="S42" i="30" s="1"/>
  <c r="T42" i="30" s="1"/>
  <c r="G41" i="30"/>
  <c r="H41" i="30" s="1"/>
  <c r="I41" i="30" s="1"/>
  <c r="J41" i="30" s="1"/>
  <c r="K41" i="30" s="1"/>
  <c r="L41" i="30" s="1"/>
  <c r="G53" i="29"/>
  <c r="H53" i="29" s="1"/>
  <c r="I53" i="29" s="1"/>
  <c r="J53" i="29" s="1"/>
  <c r="K53" i="29" s="1"/>
  <c r="L53" i="29" s="1"/>
  <c r="M53" i="29" s="1"/>
  <c r="N53" i="29" s="1"/>
  <c r="O53" i="29" s="1"/>
  <c r="P53" i="29" s="1"/>
  <c r="Q53" i="29" s="1"/>
  <c r="R53" i="29" s="1"/>
  <c r="S53" i="29" s="1"/>
  <c r="T53" i="29" s="1"/>
  <c r="V53" i="29"/>
  <c r="W53" i="29" s="1"/>
  <c r="X53" i="29" s="1"/>
  <c r="Y53" i="29" s="1"/>
  <c r="Z53" i="29" s="1"/>
  <c r="AA53" i="29" s="1"/>
  <c r="AB53" i="29" s="1"/>
  <c r="AC53" i="29" s="1"/>
  <c r="AD53" i="29" s="1"/>
  <c r="AE53" i="29" s="1"/>
  <c r="AF53" i="29" s="1"/>
  <c r="AG53" i="29" s="1"/>
  <c r="AH53" i="29" s="1"/>
  <c r="AI53" i="29" s="1"/>
  <c r="AJ53" i="29" s="1"/>
  <c r="AK53" i="29" s="1"/>
  <c r="AL53" i="29" s="1"/>
  <c r="AM53" i="29" s="1"/>
  <c r="G52" i="29"/>
  <c r="H52" i="29" s="1"/>
  <c r="I52" i="29" s="1"/>
  <c r="J52" i="29" s="1"/>
  <c r="K52" i="29" s="1"/>
  <c r="L52" i="29" s="1"/>
  <c r="M52" i="29" s="1"/>
  <c r="N52" i="29" s="1"/>
  <c r="O52" i="29" s="1"/>
  <c r="P52" i="29" s="1"/>
  <c r="Q52" i="29" s="1"/>
  <c r="R52" i="29" s="1"/>
  <c r="S52" i="29" s="1"/>
  <c r="T52" i="29" s="1"/>
  <c r="V52" i="29"/>
  <c r="W52" i="29" s="1"/>
  <c r="X52" i="29" s="1"/>
  <c r="Y52" i="29" s="1"/>
  <c r="Z52" i="29" s="1"/>
  <c r="AA52" i="29" s="1"/>
  <c r="AB52" i="29" s="1"/>
  <c r="AC52" i="29" s="1"/>
  <c r="AD52" i="29" s="1"/>
  <c r="AE52" i="29" s="1"/>
  <c r="AF52" i="29" s="1"/>
  <c r="AG52" i="29" s="1"/>
  <c r="AH52" i="29" s="1"/>
  <c r="AI52" i="29" s="1"/>
  <c r="AJ52" i="29" s="1"/>
  <c r="AK52" i="29" s="1"/>
  <c r="AL52" i="29" s="1"/>
  <c r="AM52" i="29" s="1"/>
  <c r="G51" i="29"/>
  <c r="H51" i="29" s="1"/>
  <c r="I51" i="29" s="1"/>
  <c r="J51" i="29" s="1"/>
  <c r="K51" i="29" s="1"/>
  <c r="L51" i="29" s="1"/>
  <c r="M51" i="29" s="1"/>
  <c r="N51" i="29" s="1"/>
  <c r="O51" i="29" s="1"/>
  <c r="P51" i="29" s="1"/>
  <c r="Q51" i="29" s="1"/>
  <c r="R51" i="29" s="1"/>
  <c r="S51" i="29" s="1"/>
  <c r="T51" i="29" s="1"/>
  <c r="V51" i="29"/>
  <c r="W51" i="29" s="1"/>
  <c r="X51" i="29" s="1"/>
  <c r="Y51" i="29" s="1"/>
  <c r="Z51" i="29" s="1"/>
  <c r="AA51" i="29" s="1"/>
  <c r="AB51" i="29" s="1"/>
  <c r="AC51" i="29" s="1"/>
  <c r="AD51" i="29" s="1"/>
  <c r="AE51" i="29" s="1"/>
  <c r="AF51" i="29" s="1"/>
  <c r="AG51" i="29" s="1"/>
  <c r="AH51" i="29" s="1"/>
  <c r="AI51" i="29" s="1"/>
  <c r="AJ51" i="29" s="1"/>
  <c r="AK51" i="29" s="1"/>
  <c r="AL51" i="29" s="1"/>
  <c r="AM51" i="29" s="1"/>
  <c r="G50" i="29"/>
  <c r="H50" i="29" s="1"/>
  <c r="I50" i="29" s="1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T50" i="29" s="1"/>
  <c r="V50" i="29"/>
  <c r="W50" i="29" s="1"/>
  <c r="X50" i="29" s="1"/>
  <c r="Y50" i="29" s="1"/>
  <c r="Z50" i="29" s="1"/>
  <c r="AA50" i="29" s="1"/>
  <c r="AB50" i="29" s="1"/>
  <c r="AC50" i="29" s="1"/>
  <c r="AD50" i="29" s="1"/>
  <c r="AE50" i="29" s="1"/>
  <c r="AF50" i="29" s="1"/>
  <c r="AG50" i="29" s="1"/>
  <c r="AH50" i="29" s="1"/>
  <c r="AI50" i="29" s="1"/>
  <c r="AJ50" i="29" s="1"/>
  <c r="AK50" i="29" s="1"/>
  <c r="AL50" i="29" s="1"/>
  <c r="AM50" i="29" s="1"/>
  <c r="G49" i="29"/>
  <c r="H49" i="29" s="1"/>
  <c r="I49" i="29" s="1"/>
  <c r="J49" i="29" s="1"/>
  <c r="K49" i="29" s="1"/>
  <c r="L49" i="29" s="1"/>
  <c r="M49" i="29" s="1"/>
  <c r="N49" i="29" s="1"/>
  <c r="O49" i="29" s="1"/>
  <c r="P49" i="29" s="1"/>
  <c r="Q49" i="29" s="1"/>
  <c r="R49" i="29" s="1"/>
  <c r="S49" i="29" s="1"/>
  <c r="T49" i="29" s="1"/>
  <c r="V49" i="29"/>
  <c r="W49" i="29" s="1"/>
  <c r="X49" i="29" s="1"/>
  <c r="Y49" i="29" s="1"/>
  <c r="Z49" i="29" s="1"/>
  <c r="AA49" i="29" s="1"/>
  <c r="AB49" i="29" s="1"/>
  <c r="AC49" i="29" s="1"/>
  <c r="AD49" i="29" s="1"/>
  <c r="AE49" i="29" s="1"/>
  <c r="AF49" i="29" s="1"/>
  <c r="AG49" i="29" s="1"/>
  <c r="AH49" i="29" s="1"/>
  <c r="AI49" i="29" s="1"/>
  <c r="AJ49" i="29" s="1"/>
  <c r="AK49" i="29" s="1"/>
  <c r="AL49" i="29" s="1"/>
  <c r="AM49" i="29" s="1"/>
  <c r="G48" i="29"/>
  <c r="H48" i="29" s="1"/>
  <c r="I48" i="29" s="1"/>
  <c r="J48" i="29" s="1"/>
  <c r="K48" i="29" s="1"/>
  <c r="L48" i="29" s="1"/>
  <c r="M48" i="29" s="1"/>
  <c r="N48" i="29" s="1"/>
  <c r="O48" i="29" s="1"/>
  <c r="P48" i="29" s="1"/>
  <c r="Q48" i="29" s="1"/>
  <c r="R48" i="29" s="1"/>
  <c r="S48" i="29" s="1"/>
  <c r="T48" i="29" s="1"/>
  <c r="V48" i="29"/>
  <c r="W48" i="29" s="1"/>
  <c r="X48" i="29" s="1"/>
  <c r="Y48" i="29" s="1"/>
  <c r="Z48" i="29" s="1"/>
  <c r="AA48" i="29" s="1"/>
  <c r="AB48" i="29" s="1"/>
  <c r="AC48" i="29" s="1"/>
  <c r="AD48" i="29" s="1"/>
  <c r="AE48" i="29" s="1"/>
  <c r="AF48" i="29" s="1"/>
  <c r="AG48" i="29" s="1"/>
  <c r="AH48" i="29" s="1"/>
  <c r="AI48" i="29" s="1"/>
  <c r="AJ48" i="29" s="1"/>
  <c r="AK48" i="29" s="1"/>
  <c r="AL48" i="29" s="1"/>
  <c r="AM48" i="29" s="1"/>
  <c r="G47" i="29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T47" i="29" s="1"/>
  <c r="V47" i="29"/>
  <c r="W47" i="29" s="1"/>
  <c r="X47" i="29" s="1"/>
  <c r="Y47" i="29" s="1"/>
  <c r="Z47" i="29" s="1"/>
  <c r="AA47" i="29" s="1"/>
  <c r="AB47" i="29" s="1"/>
  <c r="AC47" i="29" s="1"/>
  <c r="AD47" i="29" s="1"/>
  <c r="AE47" i="29" s="1"/>
  <c r="AF47" i="29" s="1"/>
  <c r="AG47" i="29" s="1"/>
  <c r="AH47" i="29" s="1"/>
  <c r="AI47" i="29" s="1"/>
  <c r="AJ47" i="29" s="1"/>
  <c r="AK47" i="29" s="1"/>
  <c r="AL47" i="29" s="1"/>
  <c r="AM47" i="29" s="1"/>
  <c r="G46" i="29"/>
  <c r="H46" i="29" s="1"/>
  <c r="I46" i="29" s="1"/>
  <c r="J46" i="29" s="1"/>
  <c r="K46" i="29" s="1"/>
  <c r="L46" i="29" s="1"/>
  <c r="M46" i="29" s="1"/>
  <c r="N46" i="29" s="1"/>
  <c r="O46" i="29" s="1"/>
  <c r="P46" i="29" s="1"/>
  <c r="Q46" i="29" s="1"/>
  <c r="R46" i="29" s="1"/>
  <c r="S46" i="29" s="1"/>
  <c r="T46" i="29" s="1"/>
  <c r="V46" i="29"/>
  <c r="W46" i="29" s="1"/>
  <c r="X46" i="29" s="1"/>
  <c r="Y46" i="29" s="1"/>
  <c r="Z46" i="29" s="1"/>
  <c r="AA46" i="29" s="1"/>
  <c r="AB46" i="29" s="1"/>
  <c r="AC46" i="29" s="1"/>
  <c r="AD46" i="29" s="1"/>
  <c r="AE46" i="29" s="1"/>
  <c r="AF46" i="29" s="1"/>
  <c r="AG46" i="29" s="1"/>
  <c r="AH46" i="29" s="1"/>
  <c r="AI46" i="29" s="1"/>
  <c r="AJ46" i="29" s="1"/>
  <c r="AK46" i="29" s="1"/>
  <c r="AL46" i="29" s="1"/>
  <c r="AM46" i="29" s="1"/>
  <c r="H45" i="29"/>
  <c r="I45" i="29" s="1"/>
  <c r="J45" i="29" s="1"/>
  <c r="K45" i="29" s="1"/>
  <c r="L45" i="29" s="1"/>
  <c r="M45" i="29" s="1"/>
  <c r="N45" i="29" s="1"/>
  <c r="O45" i="29" s="1"/>
  <c r="P45" i="29" s="1"/>
  <c r="Q45" i="29" s="1"/>
  <c r="R45" i="29" s="1"/>
  <c r="S45" i="29" s="1"/>
  <c r="T45" i="29" s="1"/>
  <c r="V45" i="29"/>
  <c r="W45" i="29" s="1"/>
  <c r="X45" i="29" s="1"/>
  <c r="Y45" i="29" s="1"/>
  <c r="Z45" i="29" s="1"/>
  <c r="AA45" i="29" s="1"/>
  <c r="AB45" i="29" s="1"/>
  <c r="AC45" i="29" s="1"/>
  <c r="AD45" i="29" s="1"/>
  <c r="AE45" i="29" s="1"/>
  <c r="AF45" i="29" s="1"/>
  <c r="AG45" i="29" s="1"/>
  <c r="AH45" i="29" s="1"/>
  <c r="AI45" i="29" s="1"/>
  <c r="AJ45" i="29" s="1"/>
  <c r="AK45" i="29" s="1"/>
  <c r="AL45" i="29" s="1"/>
  <c r="AM45" i="29" s="1"/>
  <c r="G45" i="29"/>
  <c r="G44" i="29"/>
  <c r="H44" i="29"/>
  <c r="I44" i="29" s="1"/>
  <c r="J44" i="29" s="1"/>
  <c r="K44" i="29" s="1"/>
  <c r="L44" i="29" s="1"/>
  <c r="M44" i="29" s="1"/>
  <c r="N44" i="29" s="1"/>
  <c r="O44" i="29" s="1"/>
  <c r="P44" i="29" s="1"/>
  <c r="Q44" i="29" s="1"/>
  <c r="R44" i="29" s="1"/>
  <c r="S44" i="29" s="1"/>
  <c r="T44" i="29" s="1"/>
  <c r="V44" i="29"/>
  <c r="W44" i="29" s="1"/>
  <c r="X44" i="29" s="1"/>
  <c r="Y44" i="29" s="1"/>
  <c r="Z44" i="29" s="1"/>
  <c r="AA44" i="29" s="1"/>
  <c r="AB44" i="29" s="1"/>
  <c r="AC44" i="29" s="1"/>
  <c r="AD44" i="29" s="1"/>
  <c r="AE44" i="29" s="1"/>
  <c r="AF44" i="29" s="1"/>
  <c r="AG44" i="29" s="1"/>
  <c r="AH44" i="29" s="1"/>
  <c r="AI44" i="29" s="1"/>
  <c r="AJ44" i="29" s="1"/>
  <c r="AK44" i="29" s="1"/>
  <c r="AL44" i="29" s="1"/>
  <c r="AM44" i="29" s="1"/>
  <c r="G43" i="29"/>
  <c r="H43" i="29"/>
  <c r="I43" i="29"/>
  <c r="J43" i="29" s="1"/>
  <c r="K43" i="29" s="1"/>
  <c r="L43" i="29" s="1"/>
  <c r="M43" i="29" s="1"/>
  <c r="N43" i="29" s="1"/>
  <c r="O43" i="29" s="1"/>
  <c r="P43" i="29" s="1"/>
  <c r="Q43" i="29" s="1"/>
  <c r="R43" i="29" s="1"/>
  <c r="S43" i="29" s="1"/>
  <c r="T43" i="29" s="1"/>
  <c r="V43" i="29"/>
  <c r="W43" i="29" s="1"/>
  <c r="X43" i="29" s="1"/>
  <c r="Y43" i="29" s="1"/>
  <c r="Z43" i="29" s="1"/>
  <c r="AA43" i="29" s="1"/>
  <c r="AB43" i="29" s="1"/>
  <c r="AC43" i="29" s="1"/>
  <c r="AD43" i="29" s="1"/>
  <c r="AE43" i="29" s="1"/>
  <c r="AF43" i="29" s="1"/>
  <c r="AG43" i="29" s="1"/>
  <c r="AH43" i="29" s="1"/>
  <c r="AI43" i="29" s="1"/>
  <c r="AJ43" i="29" s="1"/>
  <c r="AK43" i="29" s="1"/>
  <c r="AL43" i="29" s="1"/>
  <c r="AM43" i="29" s="1"/>
  <c r="H42" i="29"/>
  <c r="I42" i="29" s="1"/>
  <c r="J42" i="29" s="1"/>
  <c r="K42" i="29" s="1"/>
  <c r="L42" i="29" s="1"/>
  <c r="M42" i="29" s="1"/>
  <c r="N42" i="29" s="1"/>
  <c r="O42" i="29" s="1"/>
  <c r="P42" i="29" s="1"/>
  <c r="Q42" i="29" s="1"/>
  <c r="R42" i="29" s="1"/>
  <c r="S42" i="29" s="1"/>
  <c r="T42" i="29" s="1"/>
  <c r="V42" i="29"/>
  <c r="W42" i="29" s="1"/>
  <c r="X42" i="29" s="1"/>
  <c r="Y42" i="29" s="1"/>
  <c r="Z42" i="29" s="1"/>
  <c r="AA42" i="29" s="1"/>
  <c r="AB42" i="29" s="1"/>
  <c r="AC42" i="29" s="1"/>
  <c r="AD42" i="29" s="1"/>
  <c r="AE42" i="29" s="1"/>
  <c r="AF42" i="29" s="1"/>
  <c r="AG42" i="29" s="1"/>
  <c r="AH42" i="29" s="1"/>
  <c r="AI42" i="29" s="1"/>
  <c r="AJ42" i="29" s="1"/>
  <c r="AK42" i="29" s="1"/>
  <c r="AL42" i="29" s="1"/>
  <c r="AM42" i="29" s="1"/>
  <c r="G42" i="29"/>
  <c r="G41" i="29"/>
  <c r="H41" i="29" s="1"/>
  <c r="I41" i="29" s="1"/>
  <c r="J41" i="29" s="1"/>
  <c r="K41" i="29" s="1"/>
  <c r="L41" i="29" s="1"/>
  <c r="M41" i="29" s="1"/>
  <c r="N41" i="29" s="1"/>
  <c r="O41" i="29" s="1"/>
  <c r="P41" i="29" s="1"/>
  <c r="Q41" i="29" s="1"/>
  <c r="R41" i="29" s="1"/>
  <c r="S41" i="29" s="1"/>
  <c r="T41" i="29" s="1"/>
  <c r="V41" i="29" s="1"/>
  <c r="W41" i="29" s="1"/>
  <c r="X41" i="29" s="1"/>
  <c r="Y41" i="29" s="1"/>
  <c r="Z41" i="29" s="1"/>
  <c r="AA41" i="29" s="1"/>
  <c r="AB41" i="29" s="1"/>
  <c r="AC41" i="29" s="1"/>
  <c r="AD41" i="29" s="1"/>
  <c r="AE41" i="29" s="1"/>
  <c r="AF41" i="29" s="1"/>
  <c r="AG41" i="29" s="1"/>
  <c r="AH41" i="29" s="1"/>
  <c r="AI41" i="29" s="1"/>
  <c r="AJ41" i="29" s="1"/>
  <c r="AK41" i="29" s="1"/>
  <c r="AL41" i="29" s="1"/>
  <c r="AM41" i="29" s="1"/>
  <c r="G53" i="10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T53" i="10" s="1"/>
  <c r="V53" i="10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G52" i="10"/>
  <c r="H52" i="10" s="1"/>
  <c r="I52" i="10" s="1"/>
  <c r="J52" i="10" s="1"/>
  <c r="K52" i="10" s="1"/>
  <c r="L52" i="10" s="1"/>
  <c r="M52" i="10" s="1"/>
  <c r="N52" i="10" s="1"/>
  <c r="O52" i="10" s="1"/>
  <c r="P52" i="10" s="1"/>
  <c r="Q52" i="10" s="1"/>
  <c r="R52" i="10" s="1"/>
  <c r="S52" i="10" s="1"/>
  <c r="T52" i="10" s="1"/>
  <c r="V52" i="10"/>
  <c r="W52" i="10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G51" i="10"/>
  <c r="H51" i="10" s="1"/>
  <c r="I51" i="10" s="1"/>
  <c r="J51" i="10" s="1"/>
  <c r="K51" i="10" s="1"/>
  <c r="L51" i="10" s="1"/>
  <c r="M51" i="10" s="1"/>
  <c r="N51" i="10" s="1"/>
  <c r="O51" i="10" s="1"/>
  <c r="P51" i="10" s="1"/>
  <c r="Q51" i="10" s="1"/>
  <c r="R51" i="10" s="1"/>
  <c r="S51" i="10" s="1"/>
  <c r="T51" i="10" s="1"/>
  <c r="V51" i="10"/>
  <c r="W51" i="10" s="1"/>
  <c r="X51" i="10" s="1"/>
  <c r="Y51" i="10" s="1"/>
  <c r="Z51" i="10" s="1"/>
  <c r="AA51" i="10" s="1"/>
  <c r="AB51" i="10" s="1"/>
  <c r="AC51" i="10" s="1"/>
  <c r="AD51" i="10" s="1"/>
  <c r="AE51" i="10" s="1"/>
  <c r="AF51" i="10" s="1"/>
  <c r="AG51" i="10" s="1"/>
  <c r="AH51" i="10" s="1"/>
  <c r="AI51" i="10" s="1"/>
  <c r="AJ51" i="10" s="1"/>
  <c r="AK51" i="10" s="1"/>
  <c r="AL51" i="10" s="1"/>
  <c r="AM51" i="10" s="1"/>
  <c r="G50" i="10"/>
  <c r="H50" i="10" s="1"/>
  <c r="I50" i="10" s="1"/>
  <c r="J50" i="10" s="1"/>
  <c r="K50" i="10" s="1"/>
  <c r="L50" i="10" s="1"/>
  <c r="M50" i="10" s="1"/>
  <c r="N50" i="10" s="1"/>
  <c r="O50" i="10" s="1"/>
  <c r="P50" i="10" s="1"/>
  <c r="Q50" i="10" s="1"/>
  <c r="R50" i="10" s="1"/>
  <c r="S50" i="10" s="1"/>
  <c r="T50" i="10" s="1"/>
  <c r="V50" i="10"/>
  <c r="W50" i="10" s="1"/>
  <c r="X50" i="10" s="1"/>
  <c r="Y50" i="10" s="1"/>
  <c r="Z50" i="10" s="1"/>
  <c r="AA50" i="10" s="1"/>
  <c r="AB50" i="10" s="1"/>
  <c r="AC50" i="10" s="1"/>
  <c r="AD50" i="10" s="1"/>
  <c r="AE50" i="10" s="1"/>
  <c r="AF50" i="10" s="1"/>
  <c r="AG50" i="10" s="1"/>
  <c r="AH50" i="10" s="1"/>
  <c r="AI50" i="10" s="1"/>
  <c r="AJ50" i="10" s="1"/>
  <c r="AK50" i="10" s="1"/>
  <c r="AL50" i="10" s="1"/>
  <c r="AM50" i="10" s="1"/>
  <c r="G49" i="10"/>
  <c r="H49" i="10"/>
  <c r="I49" i="10" s="1"/>
  <c r="J49" i="10" s="1"/>
  <c r="K49" i="10" s="1"/>
  <c r="L49" i="10" s="1"/>
  <c r="M49" i="10" s="1"/>
  <c r="N49" i="10" s="1"/>
  <c r="O49" i="10" s="1"/>
  <c r="P49" i="10" s="1"/>
  <c r="Q49" i="10" s="1"/>
  <c r="R49" i="10" s="1"/>
  <c r="S49" i="10" s="1"/>
  <c r="T49" i="10" s="1"/>
  <c r="V49" i="10"/>
  <c r="W49" i="10" s="1"/>
  <c r="X49" i="10" s="1"/>
  <c r="Y49" i="10" s="1"/>
  <c r="Z49" i="10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G48" i="10"/>
  <c r="H48" i="10"/>
  <c r="I48" i="10" s="1"/>
  <c r="J48" i="10" s="1"/>
  <c r="K48" i="10" s="1"/>
  <c r="L48" i="10" s="1"/>
  <c r="M48" i="10" s="1"/>
  <c r="N48" i="10" s="1"/>
  <c r="O48" i="10" s="1"/>
  <c r="P48" i="10" s="1"/>
  <c r="Q48" i="10" s="1"/>
  <c r="R48" i="10" s="1"/>
  <c r="S48" i="10" s="1"/>
  <c r="T48" i="10" s="1"/>
  <c r="V48" i="10"/>
  <c r="W48" i="10" s="1"/>
  <c r="X48" i="10" s="1"/>
  <c r="Y48" i="10" s="1"/>
  <c r="Z48" i="10" s="1"/>
  <c r="AA48" i="10" s="1"/>
  <c r="AB48" i="10" s="1"/>
  <c r="AC48" i="10" s="1"/>
  <c r="AD48" i="10" s="1"/>
  <c r="AE48" i="10" s="1"/>
  <c r="AF48" i="10" s="1"/>
  <c r="AG48" i="10" s="1"/>
  <c r="AH48" i="10" s="1"/>
  <c r="AI48" i="10" s="1"/>
  <c r="AJ48" i="10" s="1"/>
  <c r="AK48" i="10" s="1"/>
  <c r="AL48" i="10" s="1"/>
  <c r="AM48" i="10" s="1"/>
  <c r="G47" i="10"/>
  <c r="H47" i="10" s="1"/>
  <c r="I47" i="10" s="1"/>
  <c r="J47" i="10" s="1"/>
  <c r="K47" i="10" s="1"/>
  <c r="L47" i="10" s="1"/>
  <c r="M47" i="10" s="1"/>
  <c r="N47" i="10" s="1"/>
  <c r="O47" i="10" s="1"/>
  <c r="P47" i="10" s="1"/>
  <c r="Q47" i="10" s="1"/>
  <c r="R47" i="10" s="1"/>
  <c r="S47" i="10" s="1"/>
  <c r="T47" i="10" s="1"/>
  <c r="V47" i="10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G46" i="10"/>
  <c r="H46" i="10"/>
  <c r="I46" i="10" s="1"/>
  <c r="J46" i="10" s="1"/>
  <c r="K46" i="10" s="1"/>
  <c r="L46" i="10" s="1"/>
  <c r="M46" i="10" s="1"/>
  <c r="N46" i="10" s="1"/>
  <c r="O46" i="10" s="1"/>
  <c r="P46" i="10" s="1"/>
  <c r="Q46" i="10" s="1"/>
  <c r="R46" i="10" s="1"/>
  <c r="S46" i="10" s="1"/>
  <c r="T46" i="10" s="1"/>
  <c r="V46" i="10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G45" i="10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S45" i="10" s="1"/>
  <c r="T45" i="10" s="1"/>
  <c r="V45" i="10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AH45" i="10" s="1"/>
  <c r="AI45" i="10" s="1"/>
  <c r="AJ45" i="10" s="1"/>
  <c r="AK45" i="10" s="1"/>
  <c r="AL45" i="10" s="1"/>
  <c r="AM45" i="10" s="1"/>
  <c r="G44" i="10"/>
  <c r="H44" i="10" s="1"/>
  <c r="I44" i="10" s="1"/>
  <c r="J44" i="10" s="1"/>
  <c r="K44" i="10" s="1"/>
  <c r="L44" i="10" s="1"/>
  <c r="M44" i="10" s="1"/>
  <c r="N44" i="10" s="1"/>
  <c r="O44" i="10" s="1"/>
  <c r="P44" i="10" s="1"/>
  <c r="Q44" i="10" s="1"/>
  <c r="R44" i="10" s="1"/>
  <c r="S44" i="10" s="1"/>
  <c r="T44" i="10" s="1"/>
  <c r="V44" i="10"/>
  <c r="W44" i="10"/>
  <c r="X44" i="10" s="1"/>
  <c r="Y44" i="10" s="1"/>
  <c r="Z44" i="10" s="1"/>
  <c r="AA44" i="10" s="1"/>
  <c r="AB44" i="10" s="1"/>
  <c r="AC44" i="10" s="1"/>
  <c r="AD44" i="10" s="1"/>
  <c r="AE44" i="10" s="1"/>
  <c r="AF44" i="10" s="1"/>
  <c r="AG44" i="10" s="1"/>
  <c r="AH44" i="10" s="1"/>
  <c r="AI44" i="10" s="1"/>
  <c r="AJ44" i="10" s="1"/>
  <c r="AK44" i="10" s="1"/>
  <c r="AL44" i="10" s="1"/>
  <c r="AM44" i="10" s="1"/>
  <c r="G43" i="10"/>
  <c r="H43" i="10" s="1"/>
  <c r="I43" i="10" s="1"/>
  <c r="J43" i="10" s="1"/>
  <c r="K43" i="10" s="1"/>
  <c r="L43" i="10" s="1"/>
  <c r="M43" i="10" s="1"/>
  <c r="N43" i="10" s="1"/>
  <c r="O43" i="10" s="1"/>
  <c r="P43" i="10" s="1"/>
  <c r="Q43" i="10" s="1"/>
  <c r="R43" i="10" s="1"/>
  <c r="S43" i="10" s="1"/>
  <c r="T43" i="10" s="1"/>
  <c r="V43" i="10"/>
  <c r="W43" i="10"/>
  <c r="X43" i="10" s="1"/>
  <c r="Y43" i="10" s="1"/>
  <c r="Z43" i="10" s="1"/>
  <c r="AA43" i="10" s="1"/>
  <c r="AB43" i="10" s="1"/>
  <c r="AC43" i="10" s="1"/>
  <c r="AD43" i="10" s="1"/>
  <c r="AE43" i="10" s="1"/>
  <c r="AF43" i="10" s="1"/>
  <c r="AG43" i="10" s="1"/>
  <c r="AH43" i="10" s="1"/>
  <c r="AI43" i="10" s="1"/>
  <c r="AJ43" i="10" s="1"/>
  <c r="AK43" i="10" s="1"/>
  <c r="AL43" i="10" s="1"/>
  <c r="AM43" i="10" s="1"/>
  <c r="G42" i="10"/>
  <c r="H42" i="10" s="1"/>
  <c r="I42" i="10" s="1"/>
  <c r="J42" i="10" s="1"/>
  <c r="K42" i="10" s="1"/>
  <c r="L42" i="10" s="1"/>
  <c r="M42" i="10" s="1"/>
  <c r="N42" i="10" s="1"/>
  <c r="O42" i="10" s="1"/>
  <c r="P42" i="10" s="1"/>
  <c r="Q42" i="10" s="1"/>
  <c r="R42" i="10" s="1"/>
  <c r="S42" i="10" s="1"/>
  <c r="T42" i="10" s="1"/>
  <c r="V42" i="10"/>
  <c r="W42" i="10" s="1"/>
  <c r="X42" i="10" s="1"/>
  <c r="Y42" i="10" s="1"/>
  <c r="Z42" i="10" s="1"/>
  <c r="AA42" i="10" s="1"/>
  <c r="AB42" i="10" s="1"/>
  <c r="AC42" i="10" s="1"/>
  <c r="AD42" i="10" s="1"/>
  <c r="AE42" i="10" s="1"/>
  <c r="AF42" i="10" s="1"/>
  <c r="AG42" i="10" s="1"/>
  <c r="AH42" i="10" s="1"/>
  <c r="AI42" i="10" s="1"/>
  <c r="AJ42" i="10" s="1"/>
  <c r="AK42" i="10" s="1"/>
  <c r="AL42" i="10" s="1"/>
  <c r="AM42" i="10" s="1"/>
  <c r="G41" i="10"/>
  <c r="H41" i="10" s="1"/>
  <c r="I41" i="10" s="1"/>
  <c r="J41" i="10" s="1"/>
  <c r="G44" i="2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V44" i="2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AH44" i="2" s="1"/>
  <c r="AI44" i="2" s="1"/>
  <c r="AJ44" i="2" s="1"/>
  <c r="AK44" i="2" s="1"/>
  <c r="AL44" i="2" s="1"/>
  <c r="AM44" i="2" s="1"/>
  <c r="G43" i="2"/>
  <c r="H43" i="2" s="1"/>
  <c r="I43" i="2" s="1"/>
  <c r="J43" i="2" s="1"/>
  <c r="K43" i="2" s="1"/>
  <c r="L43" i="2" s="1"/>
  <c r="M43" i="2" s="1"/>
  <c r="N43" i="2"/>
  <c r="O43" i="2" s="1"/>
  <c r="P43" i="2" s="1"/>
  <c r="Q43" i="2" s="1"/>
  <c r="R43" i="2" s="1"/>
  <c r="S43" i="2" s="1"/>
  <c r="T43" i="2" s="1"/>
  <c r="V43" i="2"/>
  <c r="W43" i="2" s="1"/>
  <c r="X43" i="2" s="1"/>
  <c r="Y43" i="2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AJ43" i="2" s="1"/>
  <c r="AK43" i="2" s="1"/>
  <c r="AL43" i="2" s="1"/>
  <c r="AM43" i="2" s="1"/>
  <c r="G42" i="2"/>
  <c r="H42" i="2" s="1"/>
  <c r="I42" i="2" s="1"/>
  <c r="J42" i="2" s="1"/>
  <c r="K42" i="2" s="1"/>
  <c r="L42" i="2" s="1"/>
  <c r="M42" i="2" s="1"/>
  <c r="N42" i="2"/>
  <c r="O42" i="2" s="1"/>
  <c r="P42" i="2" s="1"/>
  <c r="Q42" i="2" s="1"/>
  <c r="R42" i="2" s="1"/>
  <c r="S42" i="2" s="1"/>
  <c r="T42" i="2" s="1"/>
  <c r="V42" i="2"/>
  <c r="W42" i="2" s="1"/>
  <c r="X42" i="2" s="1"/>
  <c r="Y42" i="2" s="1"/>
  <c r="Z42" i="2"/>
  <c r="AA42" i="2" s="1"/>
  <c r="AB42" i="2" s="1"/>
  <c r="AC42" i="2" s="1"/>
  <c r="AD42" i="2" s="1"/>
  <c r="AE42" i="2" s="1"/>
  <c r="AF42" i="2" s="1"/>
  <c r="AG42" i="2" s="1"/>
  <c r="AH42" i="2" s="1"/>
  <c r="AI42" i="2" s="1"/>
  <c r="AJ42" i="2" s="1"/>
  <c r="AK42" i="2" s="1"/>
  <c r="AL42" i="2" s="1"/>
  <c r="AM42" i="2" s="1"/>
  <c r="G41" i="2"/>
  <c r="H41" i="2" s="1"/>
  <c r="I41" i="2" s="1"/>
  <c r="J41" i="2" s="1"/>
  <c r="K41" i="2" s="1"/>
  <c r="L41" i="2" s="1"/>
  <c r="M41" i="2" s="1"/>
  <c r="N41" i="2"/>
  <c r="O41" i="2" s="1"/>
  <c r="P41" i="2" s="1"/>
  <c r="Q41" i="2" s="1"/>
  <c r="R41" i="2" s="1"/>
  <c r="S41" i="2" s="1"/>
  <c r="T41" i="2" s="1"/>
  <c r="V41" i="2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AI41" i="2" s="1"/>
  <c r="AJ41" i="2" s="1"/>
  <c r="AK41" i="2" s="1"/>
  <c r="AL41" i="2" s="1"/>
  <c r="AM41" i="2" s="1"/>
  <c r="G40" i="2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V40" i="2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AL40" i="2" s="1"/>
  <c r="AM40" i="2" s="1"/>
  <c r="G39" i="2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V39" i="2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AG39" i="2" s="1"/>
  <c r="AH39" i="2" s="1"/>
  <c r="AI39" i="2" s="1"/>
  <c r="AJ39" i="2" s="1"/>
  <c r="AK39" i="2" s="1"/>
  <c r="AL39" i="2" s="1"/>
  <c r="AM39" i="2" s="1"/>
  <c r="G38" i="2"/>
  <c r="H38" i="2"/>
  <c r="I38" i="2" s="1"/>
  <c r="J38" i="2" s="1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V38" i="2"/>
  <c r="G37" i="2"/>
  <c r="H37" i="2" s="1"/>
  <c r="V37" i="2"/>
  <c r="W37" i="2" s="1"/>
  <c r="X37" i="2" s="1"/>
  <c r="Y37" i="2" s="1"/>
  <c r="Z37" i="2" s="1"/>
  <c r="AA37" i="2" s="1"/>
  <c r="AB37" i="2" s="1"/>
  <c r="AC37" i="2" s="1"/>
  <c r="AD37" i="2" s="1"/>
  <c r="AE37" i="2" s="1"/>
  <c r="AF37" i="2" s="1"/>
  <c r="AG37" i="2" s="1"/>
  <c r="AH37" i="2" s="1"/>
  <c r="AI37" i="2" s="1"/>
  <c r="AJ37" i="2" s="1"/>
  <c r="AK37" i="2" s="1"/>
  <c r="AL37" i="2" s="1"/>
  <c r="AM37" i="2" s="1"/>
  <c r="G36" i="2"/>
  <c r="H36" i="2"/>
  <c r="I36" i="2" s="1"/>
  <c r="V36" i="2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  <c r="AG36" i="2" s="1"/>
  <c r="AH36" i="2" s="1"/>
  <c r="AI36" i="2" s="1"/>
  <c r="AJ36" i="2" s="1"/>
  <c r="AK36" i="2" s="1"/>
  <c r="AL36" i="2" s="1"/>
  <c r="AM36" i="2" s="1"/>
  <c r="AQ40" i="28"/>
  <c r="AQ44" i="28"/>
  <c r="E41" i="28" s="1"/>
  <c r="AQ48" i="28"/>
  <c r="AQ52" i="28"/>
  <c r="E50" i="28" s="1"/>
  <c r="J100" i="41"/>
  <c r="AM156" i="29"/>
  <c r="AL156" i="29"/>
  <c r="AK156" i="29"/>
  <c r="AJ156" i="29"/>
  <c r="AI156" i="29"/>
  <c r="AH156" i="29"/>
  <c r="AG156" i="29"/>
  <c r="AF156" i="29"/>
  <c r="AE156" i="29"/>
  <c r="AD156" i="29"/>
  <c r="AC156" i="29"/>
  <c r="AB156" i="29"/>
  <c r="AA156" i="29"/>
  <c r="Z156" i="29"/>
  <c r="Y156" i="29"/>
  <c r="X156" i="29"/>
  <c r="W156" i="29"/>
  <c r="V156" i="29"/>
  <c r="U156" i="29"/>
  <c r="T156" i="29"/>
  <c r="S156" i="29"/>
  <c r="R156" i="29"/>
  <c r="Q156" i="29"/>
  <c r="P156" i="29"/>
  <c r="O156" i="29"/>
  <c r="N156" i="29"/>
  <c r="M156" i="29"/>
  <c r="L156" i="29"/>
  <c r="K156" i="29"/>
  <c r="J156" i="29"/>
  <c r="I156" i="29"/>
  <c r="H156" i="29"/>
  <c r="G156" i="29"/>
  <c r="F156" i="29"/>
  <c r="E156" i="29"/>
  <c r="D156" i="29"/>
  <c r="AO90" i="36"/>
  <c r="AO89" i="36"/>
  <c r="AO88" i="36"/>
  <c r="AO87" i="36"/>
  <c r="AO86" i="36"/>
  <c r="AO85" i="36"/>
  <c r="AO84" i="36"/>
  <c r="AO83" i="36"/>
  <c r="AO82" i="36"/>
  <c r="AO81" i="36"/>
  <c r="AO90" i="35"/>
  <c r="AO89" i="35"/>
  <c r="AO88" i="35"/>
  <c r="AO87" i="35"/>
  <c r="AO86" i="35"/>
  <c r="AO85" i="35"/>
  <c r="AO84" i="35"/>
  <c r="AO83" i="35"/>
  <c r="AO82" i="35"/>
  <c r="AO81" i="35"/>
  <c r="AO83" i="34"/>
  <c r="AO83" i="33"/>
  <c r="AO72" i="32"/>
  <c r="AO90" i="29"/>
  <c r="AO89" i="29"/>
  <c r="AO88" i="29"/>
  <c r="AO87" i="29"/>
  <c r="AO86" i="29"/>
  <c r="AO85" i="29"/>
  <c r="AO84" i="29"/>
  <c r="AO83" i="29"/>
  <c r="AO82" i="29"/>
  <c r="AO81" i="29"/>
  <c r="AO90" i="10"/>
  <c r="AO89" i="10"/>
  <c r="AO88" i="10"/>
  <c r="AO87" i="10"/>
  <c r="AO86" i="10"/>
  <c r="AO85" i="10"/>
  <c r="AO84" i="10"/>
  <c r="AO83" i="10"/>
  <c r="AO82" i="10"/>
  <c r="AO81" i="10"/>
  <c r="AO80" i="10"/>
  <c r="AO79" i="10"/>
  <c r="AO78" i="10"/>
  <c r="AO75" i="2"/>
  <c r="AO74" i="2"/>
  <c r="AO73" i="2"/>
  <c r="AO72" i="2"/>
  <c r="AO71" i="2"/>
  <c r="AO70" i="2"/>
  <c r="AO69" i="2"/>
  <c r="AO68" i="2"/>
  <c r="AO67" i="2"/>
  <c r="AO66" i="2"/>
  <c r="AH55" i="36"/>
  <c r="U55" i="36"/>
  <c r="F55" i="36"/>
  <c r="E55" i="36"/>
  <c r="D55" i="36"/>
  <c r="C55" i="36"/>
  <c r="F55" i="35"/>
  <c r="E55" i="35"/>
  <c r="D55" i="35"/>
  <c r="C55" i="35"/>
  <c r="F55" i="34"/>
  <c r="E55" i="34"/>
  <c r="D55" i="34"/>
  <c r="C55" i="34"/>
  <c r="F55" i="33"/>
  <c r="E55" i="33"/>
  <c r="D55" i="33"/>
  <c r="C55" i="33"/>
  <c r="G46" i="32"/>
  <c r="F46" i="32"/>
  <c r="E46" i="32"/>
  <c r="D46" i="32"/>
  <c r="C46" i="32"/>
  <c r="F55" i="31"/>
  <c r="E55" i="31"/>
  <c r="D55" i="31"/>
  <c r="C55" i="31"/>
  <c r="F55" i="30"/>
  <c r="E55" i="30"/>
  <c r="D55" i="30"/>
  <c r="C55" i="30"/>
  <c r="F55" i="29"/>
  <c r="E55" i="29"/>
  <c r="D55" i="29"/>
  <c r="C55" i="29"/>
  <c r="F55" i="10"/>
  <c r="E55" i="10"/>
  <c r="D55" i="10"/>
  <c r="C55" i="10"/>
  <c r="F46" i="2"/>
  <c r="E46" i="2"/>
  <c r="D46" i="2"/>
  <c r="C46" i="2"/>
  <c r="AM19" i="36"/>
  <c r="AL19" i="36"/>
  <c r="AK19" i="36"/>
  <c r="AJ19" i="36"/>
  <c r="AI19" i="36"/>
  <c r="AH19" i="36"/>
  <c r="AG19" i="36"/>
  <c r="AF19" i="36"/>
  <c r="AE19" i="36"/>
  <c r="AD19" i="36"/>
  <c r="AC19" i="36"/>
  <c r="AB19" i="36"/>
  <c r="AA19" i="36"/>
  <c r="Z19" i="36"/>
  <c r="Y19" i="36"/>
  <c r="X19" i="36"/>
  <c r="W19" i="36"/>
  <c r="V19" i="36"/>
  <c r="U19" i="36"/>
  <c r="T19" i="36"/>
  <c r="S19" i="36"/>
  <c r="R19" i="36"/>
  <c r="Q19" i="36"/>
  <c r="P19" i="36"/>
  <c r="O19" i="36"/>
  <c r="AM19" i="35"/>
  <c r="AL19" i="35"/>
  <c r="AK19" i="35"/>
  <c r="AJ19" i="35"/>
  <c r="AI19" i="35"/>
  <c r="AH19" i="35"/>
  <c r="AG19" i="35"/>
  <c r="AF19" i="35"/>
  <c r="AE19" i="35"/>
  <c r="AD19" i="35"/>
  <c r="AC19" i="35"/>
  <c r="AB19" i="35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AM19" i="34"/>
  <c r="AL19" i="34"/>
  <c r="AK19" i="34"/>
  <c r="AK80" i="28" s="1"/>
  <c r="AJ19" i="34"/>
  <c r="AI19" i="34"/>
  <c r="AH19" i="34"/>
  <c r="AG19" i="34"/>
  <c r="AF19" i="34"/>
  <c r="AE19" i="34"/>
  <c r="AD19" i="34"/>
  <c r="AC19" i="34"/>
  <c r="AC80" i="28" s="1"/>
  <c r="AB19" i="34"/>
  <c r="AA19" i="34"/>
  <c r="Z19" i="34"/>
  <c r="Y19" i="34"/>
  <c r="X19" i="34"/>
  <c r="W19" i="34"/>
  <c r="V19" i="34"/>
  <c r="U19" i="34"/>
  <c r="U80" i="28" s="1"/>
  <c r="T19" i="34"/>
  <c r="S19" i="34"/>
  <c r="R19" i="34"/>
  <c r="Q19" i="34"/>
  <c r="P19" i="34"/>
  <c r="O19" i="34"/>
  <c r="AM19" i="33"/>
  <c r="AL19" i="33"/>
  <c r="AK19" i="33"/>
  <c r="AJ19" i="33"/>
  <c r="AJ79" i="28" s="1"/>
  <c r="AI19" i="33"/>
  <c r="AH19" i="33"/>
  <c r="AG19" i="33"/>
  <c r="AF19" i="33"/>
  <c r="AE19" i="33"/>
  <c r="AD19" i="33"/>
  <c r="AC19" i="33"/>
  <c r="AB19" i="33"/>
  <c r="AB79" i="28" s="1"/>
  <c r="AA19" i="33"/>
  <c r="Z19" i="33"/>
  <c r="Y19" i="33"/>
  <c r="X19" i="33"/>
  <c r="W19" i="33"/>
  <c r="V19" i="33"/>
  <c r="U19" i="33"/>
  <c r="T19" i="33"/>
  <c r="T79" i="28" s="1"/>
  <c r="S19" i="33"/>
  <c r="R19" i="33"/>
  <c r="Q19" i="33"/>
  <c r="P19" i="33"/>
  <c r="O19" i="33"/>
  <c r="AM16" i="32"/>
  <c r="AL16" i="32"/>
  <c r="AK16" i="32"/>
  <c r="AJ16" i="32"/>
  <c r="AI16" i="32"/>
  <c r="AI78" i="28" s="1"/>
  <c r="AH16" i="32"/>
  <c r="AG16" i="32"/>
  <c r="AF16" i="32"/>
  <c r="AE16" i="32"/>
  <c r="AD16" i="32"/>
  <c r="AC16" i="32"/>
  <c r="AB16" i="32"/>
  <c r="AA16" i="32"/>
  <c r="AA78" i="28" s="1"/>
  <c r="AA62" i="28" s="1"/>
  <c r="Z16" i="32"/>
  <c r="Y16" i="32"/>
  <c r="X16" i="32"/>
  <c r="W16" i="32"/>
  <c r="V16" i="32"/>
  <c r="U16" i="32"/>
  <c r="T16" i="32"/>
  <c r="S16" i="32"/>
  <c r="S78" i="28" s="1"/>
  <c r="S62" i="28" s="1"/>
  <c r="R16" i="32"/>
  <c r="Q16" i="32"/>
  <c r="P16" i="32"/>
  <c r="O16" i="32"/>
  <c r="AM19" i="31"/>
  <c r="AL19" i="31"/>
  <c r="AK19" i="31"/>
  <c r="AJ19" i="31"/>
  <c r="AI19" i="31"/>
  <c r="AH19" i="31"/>
  <c r="AG19" i="31"/>
  <c r="AF19" i="31"/>
  <c r="AE19" i="31"/>
  <c r="AD19" i="31"/>
  <c r="AC19" i="31"/>
  <c r="AB19" i="31"/>
  <c r="AA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AM19" i="30"/>
  <c r="AL19" i="30"/>
  <c r="AL73" i="28" s="1"/>
  <c r="AL65" i="28" s="1"/>
  <c r="AK19" i="30"/>
  <c r="AJ19" i="30"/>
  <c r="AI19" i="30"/>
  <c r="AH19" i="30"/>
  <c r="AG19" i="30"/>
  <c r="AF19" i="30"/>
  <c r="AE19" i="30"/>
  <c r="AD19" i="30"/>
  <c r="AD73" i="28" s="1"/>
  <c r="AD65" i="28" s="1"/>
  <c r="AC19" i="30"/>
  <c r="AB19" i="30"/>
  <c r="AA19" i="30"/>
  <c r="Z19" i="30"/>
  <c r="Y19" i="30"/>
  <c r="X19" i="30"/>
  <c r="W19" i="30"/>
  <c r="V19" i="30"/>
  <c r="V73" i="28" s="1"/>
  <c r="V65" i="28" s="1"/>
  <c r="U19" i="30"/>
  <c r="T19" i="30"/>
  <c r="S19" i="30"/>
  <c r="R19" i="30"/>
  <c r="Q19" i="30"/>
  <c r="P19" i="30"/>
  <c r="O19" i="30"/>
  <c r="AM19" i="29"/>
  <c r="AL19" i="29"/>
  <c r="AK19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AM16" i="2"/>
  <c r="AM70" i="28" s="1"/>
  <c r="AL16" i="2"/>
  <c r="AL70" i="28" s="1"/>
  <c r="AK16" i="2"/>
  <c r="AK70" i="28" s="1"/>
  <c r="AJ16" i="2"/>
  <c r="AJ70" i="28" s="1"/>
  <c r="AI16" i="2"/>
  <c r="AI70" i="28" s="1"/>
  <c r="AH16" i="2"/>
  <c r="AH70" i="28" s="1"/>
  <c r="AG16" i="2"/>
  <c r="AG70" i="28" s="1"/>
  <c r="AF16" i="2"/>
  <c r="AF70" i="28" s="1"/>
  <c r="AE16" i="2"/>
  <c r="AE70" i="28" s="1"/>
  <c r="AD16" i="2"/>
  <c r="AD70" i="28" s="1"/>
  <c r="AC16" i="2"/>
  <c r="AC70" i="28" s="1"/>
  <c r="AB16" i="2"/>
  <c r="AB70" i="28" s="1"/>
  <c r="AA16" i="2"/>
  <c r="AA70" i="28" s="1"/>
  <c r="Z16" i="2"/>
  <c r="Z70" i="28" s="1"/>
  <c r="Y16" i="2"/>
  <c r="Y70" i="28" s="1"/>
  <c r="X16" i="2"/>
  <c r="X70" i="28" s="1"/>
  <c r="W16" i="2"/>
  <c r="W70" i="28" s="1"/>
  <c r="V16" i="2"/>
  <c r="V70" i="28" s="1"/>
  <c r="U16" i="2"/>
  <c r="U70" i="28" s="1"/>
  <c r="T16" i="2"/>
  <c r="T70" i="28" s="1"/>
  <c r="S16" i="2"/>
  <c r="S70" i="28" s="1"/>
  <c r="R16" i="2"/>
  <c r="R70" i="28" s="1"/>
  <c r="Q16" i="2"/>
  <c r="Q70" i="28" s="1"/>
  <c r="P16" i="2"/>
  <c r="P70" i="28" s="1"/>
  <c r="O16" i="2"/>
  <c r="O70" i="28" s="1"/>
  <c r="AM82" i="28"/>
  <c r="AL82" i="28"/>
  <c r="AK82" i="28"/>
  <c r="AJ82" i="28"/>
  <c r="AI82" i="28"/>
  <c r="AH82" i="28"/>
  <c r="AG82" i="28"/>
  <c r="AF82" i="28"/>
  <c r="AE82" i="28"/>
  <c r="AD82" i="28"/>
  <c r="AC82" i="28"/>
  <c r="AB82" i="28"/>
  <c r="AA82" i="28"/>
  <c r="Z82" i="28"/>
  <c r="Y82" i="28"/>
  <c r="X82" i="28"/>
  <c r="W82" i="28"/>
  <c r="V82" i="28"/>
  <c r="U82" i="28"/>
  <c r="T82" i="28"/>
  <c r="S82" i="28"/>
  <c r="R82" i="28"/>
  <c r="Q82" i="28"/>
  <c r="P82" i="28"/>
  <c r="O82" i="28"/>
  <c r="AM81" i="28"/>
  <c r="AL81" i="28"/>
  <c r="AK81" i="28"/>
  <c r="AJ81" i="28"/>
  <c r="AI81" i="28"/>
  <c r="AH81" i="28"/>
  <c r="AG81" i="28"/>
  <c r="AF81" i="28"/>
  <c r="AE81" i="28"/>
  <c r="AD81" i="28"/>
  <c r="AC81" i="28"/>
  <c r="AB81" i="28"/>
  <c r="AA81" i="28"/>
  <c r="Z81" i="28"/>
  <c r="Y81" i="28"/>
  <c r="X81" i="28"/>
  <c r="W81" i="28"/>
  <c r="V81" i="28"/>
  <c r="U81" i="28"/>
  <c r="T81" i="28"/>
  <c r="S81" i="28"/>
  <c r="R81" i="28"/>
  <c r="Q81" i="28"/>
  <c r="P81" i="28"/>
  <c r="O81" i="28"/>
  <c r="AM80" i="28"/>
  <c r="AL80" i="28"/>
  <c r="AJ80" i="28"/>
  <c r="AI80" i="28"/>
  <c r="AH80" i="28"/>
  <c r="AG80" i="28"/>
  <c r="AG83" i="28" s="1"/>
  <c r="AF80" i="28"/>
  <c r="AE80" i="28"/>
  <c r="AD80" i="28"/>
  <c r="AB80" i="28"/>
  <c r="AA80" i="28"/>
  <c r="Z80" i="28"/>
  <c r="Y80" i="28"/>
  <c r="X80" i="28"/>
  <c r="W80" i="28"/>
  <c r="V80" i="28"/>
  <c r="T80" i="28"/>
  <c r="S80" i="28"/>
  <c r="R80" i="28"/>
  <c r="Q80" i="28"/>
  <c r="Q83" i="28" s="1"/>
  <c r="P80" i="28"/>
  <c r="O80" i="28"/>
  <c r="AM78" i="28"/>
  <c r="AL78" i="28"/>
  <c r="AK78" i="28"/>
  <c r="AJ78" i="28"/>
  <c r="AJ62" i="28" s="1"/>
  <c r="AH78" i="28"/>
  <c r="AG78" i="28"/>
  <c r="AF78" i="28"/>
  <c r="AF62" i="28" s="1"/>
  <c r="AE78" i="28"/>
  <c r="AD78" i="28"/>
  <c r="AC78" i="28"/>
  <c r="AB78" i="28"/>
  <c r="AB62" i="28" s="1"/>
  <c r="Z78" i="28"/>
  <c r="Y78" i="28"/>
  <c r="X78" i="28"/>
  <c r="W78" i="28"/>
  <c r="W62" i="28" s="1"/>
  <c r="V78" i="28"/>
  <c r="U78" i="28"/>
  <c r="T78" i="28"/>
  <c r="T62" i="28" s="1"/>
  <c r="R78" i="28"/>
  <c r="Q78" i="28"/>
  <c r="P78" i="28"/>
  <c r="O78" i="28"/>
  <c r="O62" i="28" s="1"/>
  <c r="AM74" i="28"/>
  <c r="AL74" i="28"/>
  <c r="AK74" i="28"/>
  <c r="AJ74" i="28"/>
  <c r="AJ66" i="28" s="1"/>
  <c r="AI74" i="28"/>
  <c r="AI66" i="28" s="1"/>
  <c r="AH74" i="28"/>
  <c r="AG74" i="28"/>
  <c r="AF74" i="28"/>
  <c r="AF66" i="28" s="1"/>
  <c r="AE74" i="28"/>
  <c r="AD74" i="28"/>
  <c r="AC74" i="28"/>
  <c r="AC66" i="28" s="1"/>
  <c r="AB74" i="28"/>
  <c r="AA74" i="28"/>
  <c r="AA66" i="28" s="1"/>
  <c r="Z74" i="28"/>
  <c r="Y74" i="28"/>
  <c r="X74" i="28"/>
  <c r="X66" i="28" s="1"/>
  <c r="W74" i="28"/>
  <c r="V74" i="28"/>
  <c r="U74" i="28"/>
  <c r="U66" i="28" s="1"/>
  <c r="T74" i="28"/>
  <c r="T66" i="28" s="1"/>
  <c r="S74" i="28"/>
  <c r="S66" i="28" s="1"/>
  <c r="R74" i="28"/>
  <c r="Q74" i="28"/>
  <c r="P74" i="28"/>
  <c r="P66" i="28" s="1"/>
  <c r="O74" i="28"/>
  <c r="AM73" i="28"/>
  <c r="AK73" i="28"/>
  <c r="AJ73" i="28"/>
  <c r="AJ65" i="28" s="1"/>
  <c r="AI73" i="28"/>
  <c r="AI65" i="28" s="1"/>
  <c r="AH73" i="28"/>
  <c r="AH65" i="28" s="1"/>
  <c r="AG73" i="28"/>
  <c r="AF73" i="28"/>
  <c r="AF65" i="28" s="1"/>
  <c r="AE73" i="28"/>
  <c r="AC73" i="28"/>
  <c r="AB73" i="28"/>
  <c r="AA73" i="28"/>
  <c r="AA65" i="28" s="1"/>
  <c r="Z73" i="28"/>
  <c r="Z65" i="28" s="1"/>
  <c r="Y73" i="28"/>
  <c r="X73" i="28"/>
  <c r="X65" i="28" s="1"/>
  <c r="W73" i="28"/>
  <c r="U73" i="28"/>
  <c r="T73" i="28"/>
  <c r="S73" i="28"/>
  <c r="S65" i="28" s="1"/>
  <c r="R73" i="28"/>
  <c r="R65" i="28" s="1"/>
  <c r="Q73" i="28"/>
  <c r="P73" i="28"/>
  <c r="P65" i="28" s="1"/>
  <c r="O73" i="28"/>
  <c r="AM72" i="28"/>
  <c r="AL72" i="28"/>
  <c r="AK72" i="28"/>
  <c r="AJ72" i="28"/>
  <c r="AI72" i="28"/>
  <c r="AI64" i="28" s="1"/>
  <c r="AH72" i="28"/>
  <c r="AH64" i="28" s="1"/>
  <c r="AG72" i="28"/>
  <c r="AF72" i="28"/>
  <c r="AF64" i="28" s="1"/>
  <c r="AE72" i="28"/>
  <c r="AD72" i="28"/>
  <c r="AC72" i="28"/>
  <c r="AB72" i="28"/>
  <c r="AA72" i="28"/>
  <c r="AA64" i="28" s="1"/>
  <c r="Z72" i="28"/>
  <c r="Z64" i="28" s="1"/>
  <c r="Y72" i="28"/>
  <c r="X72" i="28"/>
  <c r="X64" i="28" s="1"/>
  <c r="W72" i="28"/>
  <c r="V72" i="28"/>
  <c r="U72" i="28"/>
  <c r="T72" i="28"/>
  <c r="S72" i="28"/>
  <c r="S64" i="28" s="1"/>
  <c r="R72" i="28"/>
  <c r="Q72" i="28"/>
  <c r="P72" i="28"/>
  <c r="P64" i="28" s="1"/>
  <c r="O72" i="28"/>
  <c r="AM71" i="28"/>
  <c r="AL71" i="28"/>
  <c r="AK71" i="28"/>
  <c r="AJ71" i="28"/>
  <c r="AJ75" i="28" s="1"/>
  <c r="AI71" i="28"/>
  <c r="AH71" i="28"/>
  <c r="AG71" i="28"/>
  <c r="AF71" i="28"/>
  <c r="AE71" i="28"/>
  <c r="AD71" i="28"/>
  <c r="AC71" i="28"/>
  <c r="AB71" i="28"/>
  <c r="AB75" i="28" s="1"/>
  <c r="AA71" i="28"/>
  <c r="Z71" i="28"/>
  <c r="Y71" i="28"/>
  <c r="X71" i="28"/>
  <c r="W71" i="28"/>
  <c r="V71" i="28"/>
  <c r="U71" i="28"/>
  <c r="T71" i="28"/>
  <c r="T75" i="28" s="1"/>
  <c r="S71" i="28"/>
  <c r="R71" i="28"/>
  <c r="Q71" i="28"/>
  <c r="P71" i="28"/>
  <c r="O71" i="28"/>
  <c r="AG66" i="28"/>
  <c r="AB66" i="28"/>
  <c r="Y66" i="28"/>
  <c r="Q66" i="28"/>
  <c r="AL64" i="28"/>
  <c r="AG64" i="28"/>
  <c r="AD64" i="28"/>
  <c r="V64" i="28"/>
  <c r="R64" i="28"/>
  <c r="BF55" i="28"/>
  <c r="BE55" i="28"/>
  <c r="BD55" i="28"/>
  <c r="BC55" i="28"/>
  <c r="BB55" i="28"/>
  <c r="BA55" i="28"/>
  <c r="BF54" i="28"/>
  <c r="BE54" i="28"/>
  <c r="BD54" i="28"/>
  <c r="BC54" i="28"/>
  <c r="BB54" i="28"/>
  <c r="BA54" i="28"/>
  <c r="BF53" i="28"/>
  <c r="BE53" i="28"/>
  <c r="BD53" i="28"/>
  <c r="BC53" i="28"/>
  <c r="BB53" i="28"/>
  <c r="BA53" i="28"/>
  <c r="BF52" i="28"/>
  <c r="BE52" i="28"/>
  <c r="BD52" i="28"/>
  <c r="BC52" i="28"/>
  <c r="BB52" i="28"/>
  <c r="BA52" i="28"/>
  <c r="AY52" i="28"/>
  <c r="AX52" i="28"/>
  <c r="K49" i="28"/>
  <c r="AV52" i="28"/>
  <c r="J49" i="28" s="1"/>
  <c r="AU52" i="28"/>
  <c r="I50" i="28" s="1"/>
  <c r="AT52" i="28"/>
  <c r="H50" i="28" s="1"/>
  <c r="AS52" i="28"/>
  <c r="G49" i="28" s="1"/>
  <c r="AR52" i="28"/>
  <c r="F49" i="28" s="1"/>
  <c r="AP52" i="28"/>
  <c r="D50" i="28" s="1"/>
  <c r="AO52" i="28"/>
  <c r="C50" i="28" s="1"/>
  <c r="BF48" i="28"/>
  <c r="BE48" i="28"/>
  <c r="BD48" i="28"/>
  <c r="BC48" i="28"/>
  <c r="BB48" i="28"/>
  <c r="BA48" i="28"/>
  <c r="AY48" i="28"/>
  <c r="AX48" i="28"/>
  <c r="AV48" i="28"/>
  <c r="J45" i="28" s="1"/>
  <c r="AU48" i="28"/>
  <c r="I45" i="28" s="1"/>
  <c r="AT48" i="28"/>
  <c r="H46" i="28" s="1"/>
  <c r="AS48" i="28"/>
  <c r="G46" i="28" s="1"/>
  <c r="AR48" i="28"/>
  <c r="F45" i="28" s="1"/>
  <c r="AP48" i="28"/>
  <c r="D46" i="28" s="1"/>
  <c r="AO48" i="28"/>
  <c r="C45" i="28" s="1"/>
  <c r="BF44" i="28"/>
  <c r="BE44" i="28"/>
  <c r="BD44" i="28"/>
  <c r="BC44" i="28"/>
  <c r="BB44" i="28"/>
  <c r="BA44" i="28"/>
  <c r="AY44" i="28"/>
  <c r="AX44" i="28"/>
  <c r="AV44" i="28"/>
  <c r="J42" i="28" s="1"/>
  <c r="AU44" i="28"/>
  <c r="I41" i="28" s="1"/>
  <c r="AT44" i="28"/>
  <c r="H41" i="28" s="1"/>
  <c r="AS44" i="28"/>
  <c r="G42" i="28" s="1"/>
  <c r="AR44" i="28"/>
  <c r="F41" i="28" s="1"/>
  <c r="AP44" i="28"/>
  <c r="D42" i="28" s="1"/>
  <c r="AO44" i="28"/>
  <c r="C42" i="28" s="1"/>
  <c r="BF40" i="28"/>
  <c r="BE40" i="28"/>
  <c r="BD40" i="28"/>
  <c r="BC40" i="28"/>
  <c r="BB40" i="28"/>
  <c r="BA40" i="28"/>
  <c r="AY40" i="28"/>
  <c r="AX40" i="28"/>
  <c r="AV40" i="28"/>
  <c r="J38" i="28" s="1"/>
  <c r="AU40" i="28"/>
  <c r="I38" i="28" s="1"/>
  <c r="AT40" i="28"/>
  <c r="H38" i="28" s="1"/>
  <c r="AS40" i="28"/>
  <c r="G37" i="28" s="1"/>
  <c r="AR40" i="28"/>
  <c r="F37" i="28" s="1"/>
  <c r="E38" i="28"/>
  <c r="AP40" i="28"/>
  <c r="D38" i="28" s="1"/>
  <c r="AO40" i="28"/>
  <c r="C38" i="28" s="1"/>
  <c r="AZ52" i="28"/>
  <c r="AZ48" i="28"/>
  <c r="AZ44" i="28"/>
  <c r="AZ40" i="28"/>
  <c r="E46" i="28"/>
  <c r="D37" i="28"/>
  <c r="H49" i="28"/>
  <c r="T65" i="28"/>
  <c r="AB65" i="28"/>
  <c r="T64" i="28"/>
  <c r="AB64" i="28"/>
  <c r="AJ64" i="28"/>
  <c r="Q65" i="28"/>
  <c r="U65" i="28"/>
  <c r="Y65" i="28"/>
  <c r="AC65" i="28"/>
  <c r="AG65" i="28"/>
  <c r="AK65" i="28"/>
  <c r="R66" i="28"/>
  <c r="V66" i="28"/>
  <c r="Z66" i="28"/>
  <c r="AD66" i="28"/>
  <c r="AH66" i="28"/>
  <c r="AL66" i="28"/>
  <c r="K50" i="28"/>
  <c r="F46" i="28"/>
  <c r="AQ56" i="28"/>
  <c r="E54" i="28" s="1"/>
  <c r="G41" i="28"/>
  <c r="E42" i="28"/>
  <c r="E37" i="28"/>
  <c r="E40" i="28" s="1"/>
  <c r="C13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AI13" i="28"/>
  <c r="AJ13" i="28"/>
  <c r="AK13" i="28"/>
  <c r="AL13" i="28"/>
  <c r="AM13" i="28"/>
  <c r="D2" i="2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L113" i="39"/>
  <c r="F113" i="39"/>
  <c r="H85" i="39"/>
  <c r="L71" i="39"/>
  <c r="F71" i="39"/>
  <c r="K43" i="39"/>
  <c r="H29" i="39"/>
  <c r="J71" i="43"/>
  <c r="H71" i="43"/>
  <c r="F71" i="43"/>
  <c r="E71" i="43"/>
  <c r="M70" i="43"/>
  <c r="K70" i="43"/>
  <c r="I70" i="43"/>
  <c r="E70" i="43"/>
  <c r="L69" i="43"/>
  <c r="H69" i="43"/>
  <c r="F69" i="43"/>
  <c r="D69" i="43"/>
  <c r="K68" i="43"/>
  <c r="I68" i="43"/>
  <c r="G68" i="43"/>
  <c r="L67" i="43"/>
  <c r="J67" i="43"/>
  <c r="F67" i="43"/>
  <c r="D67" i="43"/>
  <c r="M66" i="43"/>
  <c r="I66" i="43"/>
  <c r="G66" i="43"/>
  <c r="E66" i="43"/>
  <c r="L65" i="43"/>
  <c r="J65" i="43"/>
  <c r="H65" i="43"/>
  <c r="G65" i="43"/>
  <c r="D65" i="43"/>
  <c r="M64" i="43"/>
  <c r="K64" i="43"/>
  <c r="G64" i="43"/>
  <c r="E64" i="43"/>
  <c r="J63" i="43"/>
  <c r="H63" i="43"/>
  <c r="F63" i="43"/>
  <c r="E63" i="43"/>
  <c r="M62" i="43"/>
  <c r="K62" i="43"/>
  <c r="I62" i="43"/>
  <c r="E62" i="43"/>
  <c r="L61" i="43"/>
  <c r="J61" i="43"/>
  <c r="H61" i="43"/>
  <c r="G61" i="43"/>
  <c r="F61" i="43"/>
  <c r="D61" i="43"/>
  <c r="M60" i="43"/>
  <c r="K60" i="43"/>
  <c r="I60" i="43"/>
  <c r="G60" i="43"/>
  <c r="E60" i="43"/>
  <c r="M53" i="43"/>
  <c r="K53" i="43"/>
  <c r="I53" i="43"/>
  <c r="G53" i="43"/>
  <c r="E53" i="43"/>
  <c r="L52" i="43"/>
  <c r="J52" i="43"/>
  <c r="H52" i="43"/>
  <c r="F52" i="43"/>
  <c r="D52" i="43"/>
  <c r="M51" i="43"/>
  <c r="K51" i="43"/>
  <c r="I51" i="43"/>
  <c r="G51" i="43"/>
  <c r="E51" i="43"/>
  <c r="L50" i="43"/>
  <c r="J50" i="43"/>
  <c r="H50" i="43"/>
  <c r="G50" i="43"/>
  <c r="F50" i="43"/>
  <c r="D50" i="43"/>
  <c r="M49" i="43"/>
  <c r="K49" i="43"/>
  <c r="I49" i="43"/>
  <c r="G49" i="43"/>
  <c r="E49" i="43"/>
  <c r="L48" i="43"/>
  <c r="J48" i="43"/>
  <c r="H48" i="43"/>
  <c r="F48" i="43"/>
  <c r="D48" i="43"/>
  <c r="M47" i="43"/>
  <c r="K47" i="43"/>
  <c r="I47" i="43"/>
  <c r="G47" i="43"/>
  <c r="E47" i="43"/>
  <c r="L46" i="43"/>
  <c r="J46" i="43"/>
  <c r="H46" i="43"/>
  <c r="F46" i="43"/>
  <c r="D46" i="43"/>
  <c r="M45" i="43"/>
  <c r="K45" i="43"/>
  <c r="I45" i="43"/>
  <c r="G45" i="43"/>
  <c r="E45" i="43"/>
  <c r="L44" i="43"/>
  <c r="J44" i="43"/>
  <c r="H44" i="43"/>
  <c r="F44" i="43"/>
  <c r="D44" i="43"/>
  <c r="M43" i="43"/>
  <c r="K43" i="43"/>
  <c r="I43" i="43"/>
  <c r="G43" i="43"/>
  <c r="E43" i="43"/>
  <c r="L42" i="43"/>
  <c r="J42" i="43"/>
  <c r="H42" i="43"/>
  <c r="F42" i="43"/>
  <c r="D42" i="43"/>
  <c r="E17" i="31"/>
  <c r="M16" i="31"/>
  <c r="E16" i="31"/>
  <c r="H15" i="31"/>
  <c r="G15" i="31"/>
  <c r="F15" i="31"/>
  <c r="M14" i="31"/>
  <c r="K14" i="31"/>
  <c r="I14" i="31"/>
  <c r="I13" i="31"/>
  <c r="F13" i="31"/>
  <c r="E13" i="31"/>
  <c r="D13" i="31"/>
  <c r="L11" i="31"/>
  <c r="J11" i="31"/>
  <c r="H11" i="31"/>
  <c r="M10" i="31"/>
  <c r="E10" i="31"/>
  <c r="M9" i="31"/>
  <c r="J9" i="31"/>
  <c r="H9" i="31"/>
  <c r="M8" i="31"/>
  <c r="H7" i="31"/>
  <c r="K6" i="31"/>
  <c r="M17" i="30"/>
  <c r="L17" i="30"/>
  <c r="I17" i="30"/>
  <c r="H17" i="30"/>
  <c r="G17" i="30"/>
  <c r="L16" i="30"/>
  <c r="J16" i="30"/>
  <c r="G16" i="30"/>
  <c r="D16" i="30"/>
  <c r="J15" i="30"/>
  <c r="G15" i="30"/>
  <c r="F15" i="30"/>
  <c r="E15" i="30"/>
  <c r="M14" i="30"/>
  <c r="J14" i="30"/>
  <c r="F14" i="30"/>
  <c r="M13" i="30"/>
  <c r="I13" i="30"/>
  <c r="L12" i="30"/>
  <c r="H12" i="30"/>
  <c r="F12" i="30"/>
  <c r="G11" i="30"/>
  <c r="J10" i="30"/>
  <c r="I10" i="30"/>
  <c r="F10" i="30"/>
  <c r="D10" i="30"/>
  <c r="M9" i="30"/>
  <c r="L9" i="30"/>
  <c r="G9" i="30"/>
  <c r="E9" i="30"/>
  <c r="G8" i="30"/>
  <c r="F8" i="30"/>
  <c r="K7" i="30"/>
  <c r="G7" i="30"/>
  <c r="M6" i="30"/>
  <c r="E6" i="30"/>
  <c r="BI193" i="40"/>
  <c r="L17" i="36"/>
  <c r="E17" i="36"/>
  <c r="D17" i="36"/>
  <c r="K16" i="36"/>
  <c r="I16" i="36"/>
  <c r="H16" i="36"/>
  <c r="G16" i="36"/>
  <c r="L15" i="36"/>
  <c r="F15" i="36"/>
  <c r="K14" i="36"/>
  <c r="I14" i="36"/>
  <c r="G14" i="36"/>
  <c r="H13" i="36"/>
  <c r="F13" i="36"/>
  <c r="L12" i="36"/>
  <c r="K12" i="36"/>
  <c r="E12" i="36"/>
  <c r="L11" i="36"/>
  <c r="G11" i="36"/>
  <c r="F11" i="36"/>
  <c r="I10" i="36"/>
  <c r="BC186" i="40"/>
  <c r="M9" i="36"/>
  <c r="L9" i="36"/>
  <c r="J9" i="36"/>
  <c r="E9" i="36"/>
  <c r="D9" i="36"/>
  <c r="H8" i="36"/>
  <c r="J7" i="36"/>
  <c r="F7" i="36"/>
  <c r="M6" i="36"/>
  <c r="K6" i="36"/>
  <c r="I6" i="36"/>
  <c r="F6" i="36"/>
  <c r="L17" i="35"/>
  <c r="G17" i="35"/>
  <c r="D17" i="35"/>
  <c r="G16" i="35"/>
  <c r="M15" i="35"/>
  <c r="E15" i="35"/>
  <c r="M14" i="35"/>
  <c r="J14" i="35"/>
  <c r="H14" i="35"/>
  <c r="E14" i="35"/>
  <c r="M13" i="35"/>
  <c r="I13" i="35"/>
  <c r="E13" i="35"/>
  <c r="K12" i="35"/>
  <c r="H12" i="35"/>
  <c r="F12" i="35"/>
  <c r="K11" i="35"/>
  <c r="L10" i="35"/>
  <c r="I10" i="35"/>
  <c r="AR185" i="40"/>
  <c r="I9" i="35"/>
  <c r="L8" i="35"/>
  <c r="J8" i="35"/>
  <c r="D8" i="35"/>
  <c r="M7" i="35"/>
  <c r="K7" i="35"/>
  <c r="J7" i="35"/>
  <c r="G7" i="35"/>
  <c r="H6" i="35"/>
  <c r="L35" i="43"/>
  <c r="K35" i="43"/>
  <c r="J35" i="43"/>
  <c r="H35" i="43"/>
  <c r="F35" i="43"/>
  <c r="D35" i="43"/>
  <c r="M34" i="43"/>
  <c r="K34" i="43"/>
  <c r="I34" i="43"/>
  <c r="G34" i="43"/>
  <c r="F34" i="43"/>
  <c r="E34" i="43"/>
  <c r="L33" i="43"/>
  <c r="J33" i="43"/>
  <c r="I33" i="43"/>
  <c r="H33" i="43"/>
  <c r="F33" i="43"/>
  <c r="D33" i="43"/>
  <c r="M32" i="43"/>
  <c r="L32" i="43"/>
  <c r="K32" i="43"/>
  <c r="I32" i="43"/>
  <c r="G32" i="43"/>
  <c r="E32" i="43"/>
  <c r="D32" i="43"/>
  <c r="L31" i="43"/>
  <c r="J31" i="43"/>
  <c r="H31" i="43"/>
  <c r="G31" i="43"/>
  <c r="F31" i="43"/>
  <c r="D31" i="43"/>
  <c r="M30" i="43"/>
  <c r="K30" i="43"/>
  <c r="J30" i="43"/>
  <c r="I30" i="43"/>
  <c r="G30" i="43"/>
  <c r="F30" i="43"/>
  <c r="E30" i="43"/>
  <c r="M29" i="43"/>
  <c r="L29" i="43"/>
  <c r="J29" i="43"/>
  <c r="H29" i="43"/>
  <c r="F29" i="43"/>
  <c r="E29" i="43"/>
  <c r="D29" i="43"/>
  <c r="M28" i="43"/>
  <c r="K28" i="43"/>
  <c r="I28" i="43"/>
  <c r="H28" i="43"/>
  <c r="G28" i="43"/>
  <c r="E28" i="43"/>
  <c r="L27" i="43"/>
  <c r="K27" i="43"/>
  <c r="J27" i="43"/>
  <c r="H27" i="43"/>
  <c r="F27" i="43"/>
  <c r="D27" i="43"/>
  <c r="M26" i="43"/>
  <c r="K26" i="43"/>
  <c r="I26" i="43"/>
  <c r="G26" i="43"/>
  <c r="F26" i="43"/>
  <c r="E26" i="43"/>
  <c r="L25" i="43"/>
  <c r="J25" i="43"/>
  <c r="I25" i="43"/>
  <c r="H25" i="43"/>
  <c r="F25" i="43"/>
  <c r="D25" i="43"/>
  <c r="M24" i="43"/>
  <c r="L24" i="43"/>
  <c r="K24" i="43"/>
  <c r="I24" i="43"/>
  <c r="H24" i="43"/>
  <c r="G24" i="43"/>
  <c r="E24" i="43"/>
  <c r="D24" i="43"/>
  <c r="K17" i="29"/>
  <c r="H17" i="29"/>
  <c r="G16" i="29"/>
  <c r="L15" i="29"/>
  <c r="J15" i="29"/>
  <c r="I15" i="29"/>
  <c r="D13" i="29"/>
  <c r="J12" i="29"/>
  <c r="G12" i="29"/>
  <c r="J11" i="29"/>
  <c r="E11" i="29"/>
  <c r="K10" i="29"/>
  <c r="H9" i="29"/>
  <c r="I8" i="29"/>
  <c r="F8" i="29"/>
  <c r="L7" i="29"/>
  <c r="J7" i="29"/>
  <c r="F7" i="29"/>
  <c r="D7" i="29"/>
  <c r="M6" i="29"/>
  <c r="I6" i="29"/>
  <c r="G6" i="29"/>
  <c r="E6" i="29"/>
  <c r="D6" i="29"/>
  <c r="K16" i="34"/>
  <c r="F16" i="34"/>
  <c r="L15" i="34"/>
  <c r="M14" i="34"/>
  <c r="G14" i="34"/>
  <c r="L13" i="34"/>
  <c r="M12" i="34"/>
  <c r="J12" i="34"/>
  <c r="G12" i="34"/>
  <c r="H11" i="34"/>
  <c r="M10" i="34"/>
  <c r="K9" i="34"/>
  <c r="F9" i="34"/>
  <c r="K8" i="34"/>
  <c r="I8" i="34"/>
  <c r="I7" i="34"/>
  <c r="L6" i="34"/>
  <c r="I6" i="34"/>
  <c r="G6" i="34"/>
  <c r="I12" i="36"/>
  <c r="M17" i="36"/>
  <c r="J17" i="36"/>
  <c r="K7" i="36"/>
  <c r="G8" i="36"/>
  <c r="I14" i="34"/>
  <c r="D15" i="36"/>
  <c r="H71" i="39"/>
  <c r="D71" i="39"/>
  <c r="H113" i="39"/>
  <c r="J16" i="33"/>
  <c r="G9" i="33"/>
  <c r="E7" i="33"/>
  <c r="K5" i="10"/>
  <c r="G13" i="10"/>
  <c r="G5" i="43"/>
  <c r="K5" i="43"/>
  <c r="C6" i="43"/>
  <c r="G6" i="43"/>
  <c r="K6" i="43"/>
  <c r="C7" i="43"/>
  <c r="G7" i="43"/>
  <c r="K7" i="43"/>
  <c r="C9" i="43"/>
  <c r="G9" i="43"/>
  <c r="K9" i="43"/>
  <c r="C10" i="43"/>
  <c r="G10" i="43"/>
  <c r="K10" i="43"/>
  <c r="C11" i="43"/>
  <c r="G11" i="43"/>
  <c r="K11" i="43"/>
  <c r="C13" i="43"/>
  <c r="G13" i="43"/>
  <c r="K13" i="43"/>
  <c r="C14" i="43"/>
  <c r="G14" i="43"/>
  <c r="K14" i="43"/>
  <c r="C15" i="43"/>
  <c r="G15" i="43"/>
  <c r="K15" i="43"/>
  <c r="C17" i="43"/>
  <c r="G17" i="43"/>
  <c r="K17" i="43"/>
  <c r="C5" i="34"/>
  <c r="K5" i="34"/>
  <c r="C10" i="34"/>
  <c r="C17" i="34"/>
  <c r="C5" i="29"/>
  <c r="C8" i="29"/>
  <c r="C10" i="29"/>
  <c r="C16" i="29"/>
  <c r="C17" i="29"/>
  <c r="G23" i="43"/>
  <c r="K23" i="43"/>
  <c r="C24" i="43"/>
  <c r="C25" i="43"/>
  <c r="C26" i="43"/>
  <c r="C27" i="43"/>
  <c r="C28" i="43"/>
  <c r="C30" i="43"/>
  <c r="C31" i="43"/>
  <c r="C32" i="43"/>
  <c r="C33" i="43"/>
  <c r="C34" i="43"/>
  <c r="C35" i="43"/>
  <c r="C5" i="35"/>
  <c r="C8" i="35"/>
  <c r="C12" i="35"/>
  <c r="C16" i="35"/>
  <c r="C6" i="36"/>
  <c r="C7" i="36"/>
  <c r="C11" i="36"/>
  <c r="C12" i="36"/>
  <c r="C14" i="36"/>
  <c r="C16" i="36"/>
  <c r="G5" i="30"/>
  <c r="K5" i="30"/>
  <c r="C7" i="30"/>
  <c r="C11" i="30"/>
  <c r="AI189" i="40"/>
  <c r="C16" i="30"/>
  <c r="C5" i="31"/>
  <c r="C6" i="31"/>
  <c r="C7" i="31"/>
  <c r="C8" i="31"/>
  <c r="G10" i="31"/>
  <c r="C11" i="31"/>
  <c r="G12" i="31"/>
  <c r="C14" i="31"/>
  <c r="C15" i="31"/>
  <c r="K15" i="31"/>
  <c r="C41" i="43"/>
  <c r="G41" i="43"/>
  <c r="K41" i="43"/>
  <c r="C43" i="43"/>
  <c r="C44" i="43"/>
  <c r="C45" i="43"/>
  <c r="C47" i="43"/>
  <c r="C48" i="43"/>
  <c r="C49" i="43"/>
  <c r="C51" i="43"/>
  <c r="C52" i="43"/>
  <c r="C53" i="43"/>
  <c r="C60" i="43"/>
  <c r="C61" i="43"/>
  <c r="C62" i="43"/>
  <c r="C64" i="43"/>
  <c r="C65" i="43"/>
  <c r="C66" i="43"/>
  <c r="C68" i="43"/>
  <c r="C69" i="43"/>
  <c r="C70" i="43"/>
  <c r="H15" i="39"/>
  <c r="L15" i="39"/>
  <c r="D57" i="39"/>
  <c r="H57" i="39"/>
  <c r="L57" i="39"/>
  <c r="C15" i="33"/>
  <c r="M15" i="33"/>
  <c r="M11" i="33"/>
  <c r="L10" i="33"/>
  <c r="K6" i="10"/>
  <c r="C10" i="10"/>
  <c r="C13" i="10"/>
  <c r="C14" i="10"/>
  <c r="K17" i="10"/>
  <c r="C10" i="33"/>
  <c r="J17" i="33"/>
  <c r="F13" i="33"/>
  <c r="E12" i="33"/>
  <c r="F5" i="33"/>
  <c r="D6" i="10"/>
  <c r="D7" i="10"/>
  <c r="D8" i="10"/>
  <c r="L15" i="10"/>
  <c r="D6" i="43"/>
  <c r="H6" i="43"/>
  <c r="L6" i="43"/>
  <c r="D7" i="43"/>
  <c r="H7" i="43"/>
  <c r="L7" i="43"/>
  <c r="D8" i="43"/>
  <c r="H8" i="43"/>
  <c r="L8" i="43"/>
  <c r="D10" i="43"/>
  <c r="H10" i="43"/>
  <c r="L10" i="43"/>
  <c r="D11" i="43"/>
  <c r="H11" i="43"/>
  <c r="L11" i="43"/>
  <c r="D12" i="43"/>
  <c r="H12" i="43"/>
  <c r="L12" i="43"/>
  <c r="D14" i="43"/>
  <c r="H14" i="43"/>
  <c r="L14" i="43"/>
  <c r="D15" i="43"/>
  <c r="H15" i="43"/>
  <c r="L15" i="43"/>
  <c r="D16" i="43"/>
  <c r="H16" i="43"/>
  <c r="L16" i="43"/>
  <c r="L5" i="34"/>
  <c r="D9" i="29"/>
  <c r="L10" i="29"/>
  <c r="H11" i="29"/>
  <c r="D23" i="43"/>
  <c r="H23" i="43"/>
  <c r="L23" i="43"/>
  <c r="D5" i="35"/>
  <c r="D5" i="36"/>
  <c r="L5" i="36"/>
  <c r="D5" i="30"/>
  <c r="D5" i="31"/>
  <c r="L5" i="31"/>
  <c r="H12" i="31"/>
  <c r="D41" i="43"/>
  <c r="H41" i="43"/>
  <c r="L41" i="43"/>
  <c r="D59" i="43"/>
  <c r="H59" i="43"/>
  <c r="L59" i="43"/>
  <c r="E57" i="39"/>
  <c r="I57" i="39"/>
  <c r="M57" i="39"/>
  <c r="C5" i="33"/>
  <c r="I11" i="33"/>
  <c r="D10" i="33"/>
  <c r="J8" i="33"/>
  <c r="C5" i="10"/>
  <c r="C59" i="10" s="1"/>
  <c r="C6" i="10"/>
  <c r="C7" i="10"/>
  <c r="G8" i="10"/>
  <c r="G11" i="10"/>
  <c r="G14" i="10"/>
  <c r="K15" i="10"/>
  <c r="C6" i="33"/>
  <c r="M16" i="33"/>
  <c r="E16" i="33"/>
  <c r="J13" i="33"/>
  <c r="I12" i="33"/>
  <c r="M8" i="33"/>
  <c r="H6" i="10"/>
  <c r="L10" i="10"/>
  <c r="L11" i="10"/>
  <c r="L12" i="10"/>
  <c r="L16" i="33"/>
  <c r="H16" i="33"/>
  <c r="G15" i="33"/>
  <c r="F14" i="33"/>
  <c r="I13" i="33"/>
  <c r="E13" i="33"/>
  <c r="H12" i="33"/>
  <c r="D12" i="33"/>
  <c r="G11" i="33"/>
  <c r="J10" i="33"/>
  <c r="L8" i="33"/>
  <c r="K7" i="33"/>
  <c r="F6" i="33"/>
  <c r="M5" i="33"/>
  <c r="I5" i="33"/>
  <c r="I5" i="10"/>
  <c r="M5" i="10"/>
  <c r="M7" i="10"/>
  <c r="E8" i="10"/>
  <c r="I9" i="10"/>
  <c r="E11" i="10"/>
  <c r="M11" i="10"/>
  <c r="M13" i="10"/>
  <c r="E14" i="10"/>
  <c r="I15" i="10"/>
  <c r="E17" i="10"/>
  <c r="M17" i="10"/>
  <c r="E5" i="43"/>
  <c r="I5" i="43"/>
  <c r="M5" i="43"/>
  <c r="E7" i="43"/>
  <c r="I7" i="43"/>
  <c r="M7" i="43"/>
  <c r="E8" i="43"/>
  <c r="I8" i="43"/>
  <c r="M8" i="43"/>
  <c r="E9" i="43"/>
  <c r="I9" i="43"/>
  <c r="M9" i="43"/>
  <c r="E11" i="43"/>
  <c r="I11" i="43"/>
  <c r="M11" i="43"/>
  <c r="E12" i="43"/>
  <c r="I12" i="43"/>
  <c r="M12" i="43"/>
  <c r="E13" i="43"/>
  <c r="I13" i="43"/>
  <c r="M13" i="43"/>
  <c r="E15" i="43"/>
  <c r="I15" i="43"/>
  <c r="M15" i="43"/>
  <c r="E16" i="43"/>
  <c r="I16" i="43"/>
  <c r="M16" i="43"/>
  <c r="E17" i="43"/>
  <c r="I17" i="43"/>
  <c r="M17" i="43"/>
  <c r="I16" i="29"/>
  <c r="I101" i="34"/>
  <c r="I91" i="43"/>
  <c r="I5" i="35"/>
  <c r="M5" i="30"/>
  <c r="I5" i="31"/>
  <c r="M5" i="31"/>
  <c r="M17" i="31"/>
  <c r="E41" i="43"/>
  <c r="I41" i="43"/>
  <c r="M41" i="43"/>
  <c r="E59" i="43"/>
  <c r="I59" i="43"/>
  <c r="M59" i="43"/>
  <c r="J15" i="39"/>
  <c r="F57" i="39"/>
  <c r="M7" i="33"/>
  <c r="H6" i="33"/>
  <c r="G6" i="10"/>
  <c r="G9" i="10"/>
  <c r="F17" i="33"/>
  <c r="L15" i="33"/>
  <c r="M12" i="33"/>
  <c r="L6" i="10"/>
  <c r="D11" i="10"/>
  <c r="C12" i="33"/>
  <c r="J5" i="10"/>
  <c r="F6" i="10"/>
  <c r="J8" i="10"/>
  <c r="F9" i="10"/>
  <c r="F10" i="10"/>
  <c r="J10" i="10"/>
  <c r="J12" i="10"/>
  <c r="F13" i="10"/>
  <c r="J16" i="10"/>
  <c r="F5" i="43"/>
  <c r="J5" i="43"/>
  <c r="F6" i="43"/>
  <c r="J6" i="43"/>
  <c r="F8" i="43"/>
  <c r="J8" i="43"/>
  <c r="F9" i="43"/>
  <c r="J9" i="43"/>
  <c r="F10" i="43"/>
  <c r="J10" i="43"/>
  <c r="F11" i="43"/>
  <c r="F12" i="43"/>
  <c r="J12" i="43"/>
  <c r="F13" i="43"/>
  <c r="J13" i="43"/>
  <c r="F14" i="43"/>
  <c r="J14" i="43"/>
  <c r="F16" i="43"/>
  <c r="J16" i="43"/>
  <c r="F17" i="43"/>
  <c r="J17" i="43"/>
  <c r="F5" i="29"/>
  <c r="F16" i="29"/>
  <c r="F23" i="43"/>
  <c r="F101" i="34"/>
  <c r="F91" i="43"/>
  <c r="J23" i="43"/>
  <c r="F5" i="36"/>
  <c r="J6" i="30"/>
  <c r="J8" i="30"/>
  <c r="F11" i="30"/>
  <c r="F6" i="31"/>
  <c r="J10" i="31"/>
  <c r="F59" i="43"/>
  <c r="J59" i="43"/>
  <c r="C43" i="39"/>
  <c r="C57" i="39"/>
  <c r="G57" i="39"/>
  <c r="K57" i="39"/>
  <c r="C71" i="39"/>
  <c r="L7" i="33"/>
  <c r="J9" i="33"/>
  <c r="G5" i="34"/>
  <c r="C12" i="29"/>
  <c r="C9" i="34"/>
  <c r="L5" i="29"/>
  <c r="C15" i="36"/>
  <c r="D93" i="33"/>
  <c r="D90" i="43" s="1"/>
  <c r="E93" i="33"/>
  <c r="F93" i="33"/>
  <c r="G93" i="33"/>
  <c r="H93" i="33"/>
  <c r="I93" i="33"/>
  <c r="J93" i="33"/>
  <c r="K93" i="33"/>
  <c r="L93" i="33"/>
  <c r="L90" i="43" s="1"/>
  <c r="M93" i="33"/>
  <c r="N93" i="33"/>
  <c r="O93" i="33"/>
  <c r="P93" i="33"/>
  <c r="Q93" i="33"/>
  <c r="R93" i="33"/>
  <c r="S93" i="33"/>
  <c r="T93" i="33"/>
  <c r="T90" i="43" s="1"/>
  <c r="T77" i="43" s="1"/>
  <c r="U93" i="33"/>
  <c r="V93" i="33"/>
  <c r="W93" i="33"/>
  <c r="X93" i="33"/>
  <c r="Y93" i="33"/>
  <c r="Z93" i="33"/>
  <c r="AA93" i="33"/>
  <c r="AB93" i="33"/>
  <c r="AB90" i="43" s="1"/>
  <c r="AB77" i="43" s="1"/>
  <c r="AC93" i="33"/>
  <c r="AD93" i="33"/>
  <c r="AE93" i="33"/>
  <c r="AF93" i="33"/>
  <c r="AG93" i="33"/>
  <c r="AH93" i="33"/>
  <c r="AI93" i="33"/>
  <c r="AJ93" i="33"/>
  <c r="AJ90" i="43" s="1"/>
  <c r="AJ77" i="43" s="1"/>
  <c r="AK93" i="33"/>
  <c r="AL93" i="33"/>
  <c r="AM93" i="33"/>
  <c r="C93" i="33"/>
  <c r="D93" i="36"/>
  <c r="E93" i="36"/>
  <c r="F93" i="36"/>
  <c r="G93" i="36"/>
  <c r="H93" i="36"/>
  <c r="I93" i="36"/>
  <c r="J93" i="36"/>
  <c r="K93" i="36"/>
  <c r="L93" i="36"/>
  <c r="M93" i="36"/>
  <c r="N93" i="36"/>
  <c r="O93" i="36"/>
  <c r="P93" i="36"/>
  <c r="Q93" i="36"/>
  <c r="R93" i="36"/>
  <c r="S93" i="36"/>
  <c r="T93" i="36"/>
  <c r="U93" i="36"/>
  <c r="V93" i="36"/>
  <c r="W93" i="36"/>
  <c r="X93" i="36"/>
  <c r="Y93" i="36"/>
  <c r="Z93" i="36"/>
  <c r="AA93" i="36"/>
  <c r="AB93" i="36"/>
  <c r="AC93" i="36"/>
  <c r="AD93" i="36"/>
  <c r="AE93" i="36"/>
  <c r="AF93" i="36"/>
  <c r="AG93" i="36"/>
  <c r="AH93" i="36"/>
  <c r="AI93" i="36"/>
  <c r="AJ93" i="36"/>
  <c r="AK93" i="36"/>
  <c r="AL93" i="36"/>
  <c r="AM93" i="36"/>
  <c r="D94" i="36"/>
  <c r="E94" i="36"/>
  <c r="F94" i="36"/>
  <c r="G94" i="36"/>
  <c r="H94" i="36"/>
  <c r="I94" i="36"/>
  <c r="J94" i="36"/>
  <c r="K94" i="36"/>
  <c r="L94" i="36"/>
  <c r="M94" i="36"/>
  <c r="N94" i="36"/>
  <c r="O94" i="36"/>
  <c r="P94" i="36"/>
  <c r="Q94" i="36"/>
  <c r="R94" i="36"/>
  <c r="S94" i="36"/>
  <c r="T94" i="36"/>
  <c r="U94" i="36"/>
  <c r="V94" i="36"/>
  <c r="W94" i="36"/>
  <c r="X94" i="36"/>
  <c r="Y94" i="36"/>
  <c r="Z94" i="36"/>
  <c r="AA94" i="36"/>
  <c r="AB94" i="36"/>
  <c r="AC94" i="36"/>
  <c r="AD94" i="36"/>
  <c r="AE94" i="36"/>
  <c r="AF94" i="36"/>
  <c r="AG94" i="36"/>
  <c r="AH94" i="36"/>
  <c r="AI94" i="36"/>
  <c r="AJ94" i="36"/>
  <c r="AK94" i="36"/>
  <c r="AL94" i="36"/>
  <c r="AM94" i="36"/>
  <c r="D95" i="36"/>
  <c r="E95" i="36"/>
  <c r="F95" i="36"/>
  <c r="G95" i="36"/>
  <c r="H95" i="36"/>
  <c r="I95" i="36"/>
  <c r="J95" i="36"/>
  <c r="K95" i="36"/>
  <c r="L95" i="36"/>
  <c r="M95" i="36"/>
  <c r="N95" i="36"/>
  <c r="O95" i="36"/>
  <c r="P95" i="36"/>
  <c r="Q95" i="36"/>
  <c r="R95" i="36"/>
  <c r="S95" i="36"/>
  <c r="T95" i="36"/>
  <c r="U95" i="36"/>
  <c r="V95" i="36"/>
  <c r="W95" i="36"/>
  <c r="X95" i="36"/>
  <c r="Y95" i="36"/>
  <c r="Z95" i="36"/>
  <c r="AA95" i="36"/>
  <c r="AB95" i="36"/>
  <c r="AC95" i="36"/>
  <c r="AD95" i="36"/>
  <c r="AE95" i="36"/>
  <c r="AF95" i="36"/>
  <c r="AG95" i="36"/>
  <c r="AH95" i="36"/>
  <c r="AI95" i="36"/>
  <c r="AJ95" i="36"/>
  <c r="AK95" i="36"/>
  <c r="AL95" i="36"/>
  <c r="AM95" i="36"/>
  <c r="D96" i="36"/>
  <c r="E96" i="36"/>
  <c r="F96" i="36"/>
  <c r="G96" i="36"/>
  <c r="H96" i="36"/>
  <c r="I96" i="36"/>
  <c r="J96" i="36"/>
  <c r="K96" i="36"/>
  <c r="L96" i="36"/>
  <c r="M96" i="36"/>
  <c r="N96" i="36"/>
  <c r="O96" i="36"/>
  <c r="P96" i="36"/>
  <c r="Q96" i="36"/>
  <c r="R96" i="36"/>
  <c r="S96" i="36"/>
  <c r="T96" i="36"/>
  <c r="U96" i="36"/>
  <c r="V96" i="36"/>
  <c r="W96" i="36"/>
  <c r="X96" i="36"/>
  <c r="Y96" i="36"/>
  <c r="Z96" i="36"/>
  <c r="AA96" i="36"/>
  <c r="AB96" i="36"/>
  <c r="AC96" i="36"/>
  <c r="AD96" i="36"/>
  <c r="AE96" i="36"/>
  <c r="AF96" i="36"/>
  <c r="AG96" i="36"/>
  <c r="AH96" i="36"/>
  <c r="AI96" i="36"/>
  <c r="AJ96" i="36"/>
  <c r="AK96" i="36"/>
  <c r="AL96" i="36"/>
  <c r="AM96" i="36"/>
  <c r="D97" i="36"/>
  <c r="E97" i="36"/>
  <c r="F97" i="36"/>
  <c r="G97" i="36"/>
  <c r="H97" i="36"/>
  <c r="I97" i="36"/>
  <c r="J97" i="36"/>
  <c r="K97" i="36"/>
  <c r="L97" i="36"/>
  <c r="M97" i="36"/>
  <c r="N97" i="36"/>
  <c r="O97" i="36"/>
  <c r="P97" i="36"/>
  <c r="Q97" i="36"/>
  <c r="R97" i="36"/>
  <c r="S97" i="36"/>
  <c r="T97" i="36"/>
  <c r="U97" i="36"/>
  <c r="V97" i="36"/>
  <c r="W97" i="36"/>
  <c r="X97" i="36"/>
  <c r="Y97" i="36"/>
  <c r="Z97" i="36"/>
  <c r="AA97" i="36"/>
  <c r="AB97" i="36"/>
  <c r="AC97" i="36"/>
  <c r="AD97" i="36"/>
  <c r="AE97" i="36"/>
  <c r="AF97" i="36"/>
  <c r="AG97" i="36"/>
  <c r="AH97" i="36"/>
  <c r="AI97" i="36"/>
  <c r="AJ97" i="36"/>
  <c r="AK97" i="36"/>
  <c r="AL97" i="36"/>
  <c r="AM97" i="36"/>
  <c r="D98" i="36"/>
  <c r="E98" i="36"/>
  <c r="F98" i="36"/>
  <c r="G98" i="36"/>
  <c r="H98" i="36"/>
  <c r="I98" i="36"/>
  <c r="J98" i="36"/>
  <c r="K98" i="36"/>
  <c r="L98" i="36"/>
  <c r="M98" i="36"/>
  <c r="N98" i="36"/>
  <c r="O98" i="36"/>
  <c r="P98" i="36"/>
  <c r="Q98" i="36"/>
  <c r="R98" i="36"/>
  <c r="S98" i="36"/>
  <c r="T98" i="36"/>
  <c r="U98" i="36"/>
  <c r="V98" i="36"/>
  <c r="W98" i="36"/>
  <c r="X98" i="36"/>
  <c r="Y98" i="36"/>
  <c r="Z98" i="36"/>
  <c r="AA98" i="36"/>
  <c r="AB98" i="36"/>
  <c r="AC98" i="36"/>
  <c r="AD98" i="36"/>
  <c r="AE98" i="36"/>
  <c r="AF98" i="36"/>
  <c r="AG98" i="36"/>
  <c r="AH98" i="36"/>
  <c r="AI98" i="36"/>
  <c r="AJ98" i="36"/>
  <c r="AK98" i="36"/>
  <c r="AL98" i="36"/>
  <c r="AM98" i="36"/>
  <c r="D99" i="36"/>
  <c r="E99" i="36"/>
  <c r="F99" i="36"/>
  <c r="G99" i="36"/>
  <c r="H99" i="36"/>
  <c r="I99" i="36"/>
  <c r="J99" i="36"/>
  <c r="K99" i="36"/>
  <c r="L99" i="36"/>
  <c r="M99" i="36"/>
  <c r="N99" i="36"/>
  <c r="O99" i="36"/>
  <c r="P99" i="36"/>
  <c r="Q99" i="36"/>
  <c r="R99" i="36"/>
  <c r="S99" i="36"/>
  <c r="T99" i="36"/>
  <c r="U99" i="36"/>
  <c r="V99" i="36"/>
  <c r="W99" i="36"/>
  <c r="X99" i="36"/>
  <c r="Y99" i="36"/>
  <c r="Z99" i="36"/>
  <c r="AA99" i="36"/>
  <c r="AB99" i="36"/>
  <c r="AC99" i="36"/>
  <c r="AD99" i="36"/>
  <c r="AE99" i="36"/>
  <c r="AF99" i="36"/>
  <c r="AG99" i="36"/>
  <c r="AH99" i="36"/>
  <c r="AI99" i="36"/>
  <c r="AJ99" i="36"/>
  <c r="AK99" i="36"/>
  <c r="AL99" i="36"/>
  <c r="AM99" i="36"/>
  <c r="D100" i="36"/>
  <c r="E100" i="36"/>
  <c r="F100" i="36"/>
  <c r="G100" i="36"/>
  <c r="H100" i="36"/>
  <c r="I100" i="36"/>
  <c r="J100" i="36"/>
  <c r="K100" i="36"/>
  <c r="L100" i="36"/>
  <c r="M100" i="36"/>
  <c r="N100" i="36"/>
  <c r="O100" i="36"/>
  <c r="P100" i="36"/>
  <c r="Q100" i="36"/>
  <c r="R100" i="36"/>
  <c r="S100" i="36"/>
  <c r="T100" i="36"/>
  <c r="U100" i="36"/>
  <c r="V100" i="36"/>
  <c r="W100" i="36"/>
  <c r="X100" i="36"/>
  <c r="Y100" i="36"/>
  <c r="Z100" i="36"/>
  <c r="AA100" i="36"/>
  <c r="AB100" i="36"/>
  <c r="AC100" i="36"/>
  <c r="AD100" i="36"/>
  <c r="AE100" i="36"/>
  <c r="AF100" i="36"/>
  <c r="AG100" i="36"/>
  <c r="AH100" i="36"/>
  <c r="AI100" i="36"/>
  <c r="AJ100" i="36"/>
  <c r="AK100" i="36"/>
  <c r="AL100" i="36"/>
  <c r="AM100" i="36"/>
  <c r="D101" i="36"/>
  <c r="E101" i="36"/>
  <c r="F101" i="36"/>
  <c r="G101" i="36"/>
  <c r="H101" i="36"/>
  <c r="I101" i="36"/>
  <c r="J101" i="36"/>
  <c r="K101" i="36"/>
  <c r="L101" i="36"/>
  <c r="M101" i="36"/>
  <c r="N101" i="36"/>
  <c r="O101" i="36"/>
  <c r="P101" i="36"/>
  <c r="Q101" i="36"/>
  <c r="R101" i="36"/>
  <c r="S101" i="36"/>
  <c r="T101" i="36"/>
  <c r="U101" i="36"/>
  <c r="V101" i="36"/>
  <c r="W101" i="36"/>
  <c r="X101" i="36"/>
  <c r="Y101" i="36"/>
  <c r="Z101" i="36"/>
  <c r="AA101" i="36"/>
  <c r="AB101" i="36"/>
  <c r="AC101" i="36"/>
  <c r="AD101" i="36"/>
  <c r="AE101" i="36"/>
  <c r="AF101" i="36"/>
  <c r="AG101" i="36"/>
  <c r="AH101" i="36"/>
  <c r="AI101" i="36"/>
  <c r="AJ101" i="36"/>
  <c r="AK101" i="36"/>
  <c r="AL101" i="36"/>
  <c r="AM101" i="36"/>
  <c r="D102" i="36"/>
  <c r="E102" i="36"/>
  <c r="F102" i="36"/>
  <c r="G102" i="36"/>
  <c r="H102" i="36"/>
  <c r="I102" i="36"/>
  <c r="J102" i="36"/>
  <c r="K102" i="36"/>
  <c r="L102" i="36"/>
  <c r="M102" i="36"/>
  <c r="N102" i="36"/>
  <c r="O102" i="36"/>
  <c r="P102" i="36"/>
  <c r="Q102" i="36"/>
  <c r="R102" i="36"/>
  <c r="S102" i="36"/>
  <c r="T102" i="36"/>
  <c r="U102" i="36"/>
  <c r="V102" i="36"/>
  <c r="W102" i="36"/>
  <c r="X102" i="36"/>
  <c r="Y102" i="36"/>
  <c r="Z102" i="36"/>
  <c r="AA102" i="36"/>
  <c r="AB102" i="36"/>
  <c r="AC102" i="36"/>
  <c r="AD102" i="36"/>
  <c r="AE102" i="36"/>
  <c r="AF102" i="36"/>
  <c r="AG102" i="36"/>
  <c r="AH102" i="36"/>
  <c r="AI102" i="36"/>
  <c r="AJ102" i="36"/>
  <c r="AK102" i="36"/>
  <c r="AL102" i="36"/>
  <c r="AM102" i="36"/>
  <c r="D103" i="36"/>
  <c r="E103" i="36"/>
  <c r="F103" i="36"/>
  <c r="G103" i="36"/>
  <c r="H103" i="36"/>
  <c r="I103" i="36"/>
  <c r="J103" i="36"/>
  <c r="K103" i="36"/>
  <c r="L103" i="36"/>
  <c r="M103" i="36"/>
  <c r="N103" i="36"/>
  <c r="O103" i="36"/>
  <c r="P103" i="36"/>
  <c r="Q103" i="36"/>
  <c r="R103" i="36"/>
  <c r="S103" i="36"/>
  <c r="T103" i="36"/>
  <c r="U103" i="36"/>
  <c r="V103" i="36"/>
  <c r="W103" i="36"/>
  <c r="X103" i="36"/>
  <c r="Y103" i="36"/>
  <c r="Z103" i="36"/>
  <c r="AA103" i="36"/>
  <c r="AB103" i="36"/>
  <c r="AC103" i="36"/>
  <c r="AD103" i="36"/>
  <c r="AE103" i="36"/>
  <c r="AF103" i="36"/>
  <c r="AG103" i="36"/>
  <c r="AH103" i="36"/>
  <c r="AI103" i="36"/>
  <c r="AJ103" i="36"/>
  <c r="AK103" i="36"/>
  <c r="AL103" i="36"/>
  <c r="AM103" i="36"/>
  <c r="D104" i="36"/>
  <c r="E104" i="36"/>
  <c r="F104" i="36"/>
  <c r="G104" i="36"/>
  <c r="H104" i="36"/>
  <c r="I104" i="36"/>
  <c r="J104" i="36"/>
  <c r="K104" i="36"/>
  <c r="L104" i="36"/>
  <c r="M104" i="36"/>
  <c r="N104" i="36"/>
  <c r="O104" i="36"/>
  <c r="P104" i="36"/>
  <c r="Q104" i="36"/>
  <c r="R104" i="36"/>
  <c r="S104" i="36"/>
  <c r="T104" i="36"/>
  <c r="U104" i="36"/>
  <c r="V104" i="36"/>
  <c r="W104" i="36"/>
  <c r="X104" i="36"/>
  <c r="Y104" i="36"/>
  <c r="Z104" i="36"/>
  <c r="AA104" i="36"/>
  <c r="AB104" i="36"/>
  <c r="AC104" i="36"/>
  <c r="AD104" i="36"/>
  <c r="AE104" i="36"/>
  <c r="AF104" i="36"/>
  <c r="AG104" i="36"/>
  <c r="AH104" i="36"/>
  <c r="AI104" i="36"/>
  <c r="AJ104" i="36"/>
  <c r="AK104" i="36"/>
  <c r="AL104" i="36"/>
  <c r="AM104" i="36"/>
  <c r="D105" i="36"/>
  <c r="E105" i="36"/>
  <c r="F105" i="36"/>
  <c r="G105" i="36"/>
  <c r="H105" i="36"/>
  <c r="I105" i="36"/>
  <c r="J105" i="36"/>
  <c r="K105" i="36"/>
  <c r="L105" i="36"/>
  <c r="M105" i="36"/>
  <c r="N105" i="36"/>
  <c r="O105" i="36"/>
  <c r="P105" i="36"/>
  <c r="Q105" i="36"/>
  <c r="R105" i="36"/>
  <c r="S105" i="36"/>
  <c r="T105" i="36"/>
  <c r="U105" i="36"/>
  <c r="V105" i="36"/>
  <c r="W105" i="36"/>
  <c r="X105" i="36"/>
  <c r="Y105" i="36"/>
  <c r="Z105" i="36"/>
  <c r="AA105" i="36"/>
  <c r="AB105" i="36"/>
  <c r="AC105" i="36"/>
  <c r="AD105" i="36"/>
  <c r="AE105" i="36"/>
  <c r="AF105" i="36"/>
  <c r="AG105" i="36"/>
  <c r="AH105" i="36"/>
  <c r="AI105" i="36"/>
  <c r="AJ105" i="36"/>
  <c r="AK105" i="36"/>
  <c r="AL105" i="36"/>
  <c r="AM105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93" i="36"/>
  <c r="D93" i="35"/>
  <c r="E93" i="35"/>
  <c r="F93" i="35"/>
  <c r="G93" i="35"/>
  <c r="H93" i="35"/>
  <c r="I93" i="35"/>
  <c r="J93" i="35"/>
  <c r="K93" i="35"/>
  <c r="L93" i="35"/>
  <c r="M93" i="35"/>
  <c r="N93" i="35"/>
  <c r="O93" i="35"/>
  <c r="P93" i="35"/>
  <c r="Q93" i="35"/>
  <c r="R93" i="35"/>
  <c r="S93" i="35"/>
  <c r="T93" i="35"/>
  <c r="U93" i="35"/>
  <c r="V93" i="35"/>
  <c r="W93" i="35"/>
  <c r="X93" i="35"/>
  <c r="Y93" i="35"/>
  <c r="Z93" i="35"/>
  <c r="AA93" i="35"/>
  <c r="AB93" i="35"/>
  <c r="AC93" i="35"/>
  <c r="AD93" i="35"/>
  <c r="AE93" i="35"/>
  <c r="AF93" i="35"/>
  <c r="AG93" i="35"/>
  <c r="AH93" i="35"/>
  <c r="AI93" i="35"/>
  <c r="AJ93" i="35"/>
  <c r="AK93" i="35"/>
  <c r="AL93" i="35"/>
  <c r="AM93" i="35"/>
  <c r="D94" i="35"/>
  <c r="E94" i="35"/>
  <c r="F94" i="35"/>
  <c r="G94" i="35"/>
  <c r="H94" i="35"/>
  <c r="I94" i="35"/>
  <c r="J94" i="35"/>
  <c r="K94" i="35"/>
  <c r="L94" i="35"/>
  <c r="M94" i="35"/>
  <c r="N94" i="35"/>
  <c r="O94" i="35"/>
  <c r="P94" i="35"/>
  <c r="Q94" i="35"/>
  <c r="R94" i="35"/>
  <c r="S94" i="35"/>
  <c r="T94" i="35"/>
  <c r="U94" i="35"/>
  <c r="V94" i="35"/>
  <c r="W94" i="35"/>
  <c r="X94" i="35"/>
  <c r="Y94" i="35"/>
  <c r="Z94" i="35"/>
  <c r="AA94" i="35"/>
  <c r="AB94" i="35"/>
  <c r="AC94" i="35"/>
  <c r="AD94" i="35"/>
  <c r="AE94" i="35"/>
  <c r="AF94" i="35"/>
  <c r="AG94" i="35"/>
  <c r="AH94" i="35"/>
  <c r="AI94" i="35"/>
  <c r="AJ94" i="35"/>
  <c r="AK94" i="35"/>
  <c r="AL94" i="35"/>
  <c r="AM94" i="35"/>
  <c r="D95" i="35"/>
  <c r="E95" i="35"/>
  <c r="F95" i="35"/>
  <c r="G95" i="35"/>
  <c r="H95" i="35"/>
  <c r="I95" i="35"/>
  <c r="J95" i="35"/>
  <c r="K95" i="35"/>
  <c r="L95" i="35"/>
  <c r="M95" i="35"/>
  <c r="N95" i="35"/>
  <c r="O95" i="35"/>
  <c r="P95" i="35"/>
  <c r="Q95" i="35"/>
  <c r="R95" i="35"/>
  <c r="S95" i="35"/>
  <c r="T95" i="35"/>
  <c r="U95" i="35"/>
  <c r="V95" i="35"/>
  <c r="W95" i="35"/>
  <c r="X95" i="35"/>
  <c r="Y95" i="35"/>
  <c r="Z95" i="35"/>
  <c r="AA95" i="35"/>
  <c r="AB95" i="35"/>
  <c r="AC95" i="35"/>
  <c r="AD95" i="35"/>
  <c r="AE95" i="35"/>
  <c r="AF95" i="35"/>
  <c r="AG95" i="35"/>
  <c r="AH95" i="35"/>
  <c r="AI95" i="35"/>
  <c r="AJ95" i="35"/>
  <c r="AK95" i="35"/>
  <c r="AL95" i="35"/>
  <c r="AM95" i="35"/>
  <c r="D96" i="35"/>
  <c r="E96" i="35"/>
  <c r="F96" i="35"/>
  <c r="G96" i="35"/>
  <c r="H96" i="35"/>
  <c r="I96" i="35"/>
  <c r="J96" i="35"/>
  <c r="K96" i="35"/>
  <c r="L96" i="35"/>
  <c r="M96" i="35"/>
  <c r="N96" i="35"/>
  <c r="O96" i="35"/>
  <c r="P96" i="35"/>
  <c r="Q96" i="35"/>
  <c r="R96" i="35"/>
  <c r="S96" i="35"/>
  <c r="T96" i="35"/>
  <c r="U96" i="35"/>
  <c r="V96" i="35"/>
  <c r="W96" i="35"/>
  <c r="X96" i="35"/>
  <c r="Y96" i="35"/>
  <c r="Z96" i="35"/>
  <c r="AA96" i="35"/>
  <c r="AB96" i="35"/>
  <c r="AC96" i="35"/>
  <c r="AD96" i="35"/>
  <c r="AE96" i="35"/>
  <c r="AF96" i="35"/>
  <c r="AG96" i="35"/>
  <c r="AH96" i="35"/>
  <c r="AI96" i="35"/>
  <c r="AJ96" i="35"/>
  <c r="AK96" i="35"/>
  <c r="AL96" i="35"/>
  <c r="AM96" i="35"/>
  <c r="D97" i="35"/>
  <c r="E97" i="35"/>
  <c r="F97" i="35"/>
  <c r="G97" i="35"/>
  <c r="H97" i="35"/>
  <c r="I97" i="35"/>
  <c r="J97" i="35"/>
  <c r="K97" i="35"/>
  <c r="L97" i="35"/>
  <c r="M97" i="35"/>
  <c r="N97" i="35"/>
  <c r="O97" i="35"/>
  <c r="P97" i="35"/>
  <c r="Q97" i="35"/>
  <c r="R97" i="35"/>
  <c r="S97" i="35"/>
  <c r="T97" i="35"/>
  <c r="U97" i="35"/>
  <c r="V97" i="35"/>
  <c r="W97" i="35"/>
  <c r="X97" i="35"/>
  <c r="Y97" i="35"/>
  <c r="Z97" i="35"/>
  <c r="AA97" i="35"/>
  <c r="AB97" i="35"/>
  <c r="AC97" i="35"/>
  <c r="AD97" i="35"/>
  <c r="AE97" i="35"/>
  <c r="AF97" i="35"/>
  <c r="AG97" i="35"/>
  <c r="AH97" i="35"/>
  <c r="AI97" i="35"/>
  <c r="AJ97" i="35"/>
  <c r="AK97" i="35"/>
  <c r="AL97" i="35"/>
  <c r="AM97" i="35"/>
  <c r="D98" i="35"/>
  <c r="E98" i="35"/>
  <c r="F98" i="35"/>
  <c r="G98" i="35"/>
  <c r="H98" i="35"/>
  <c r="I98" i="35"/>
  <c r="J98" i="35"/>
  <c r="K98" i="35"/>
  <c r="L98" i="35"/>
  <c r="M98" i="35"/>
  <c r="N98" i="35"/>
  <c r="O98" i="35"/>
  <c r="P98" i="35"/>
  <c r="Q98" i="35"/>
  <c r="R98" i="35"/>
  <c r="S98" i="35"/>
  <c r="T98" i="35"/>
  <c r="U98" i="35"/>
  <c r="V98" i="35"/>
  <c r="W98" i="35"/>
  <c r="X98" i="35"/>
  <c r="Y98" i="35"/>
  <c r="Z98" i="35"/>
  <c r="AA98" i="35"/>
  <c r="AB98" i="35"/>
  <c r="AC98" i="35"/>
  <c r="AD98" i="35"/>
  <c r="AE98" i="35"/>
  <c r="AF98" i="35"/>
  <c r="AG98" i="35"/>
  <c r="AH98" i="35"/>
  <c r="AI98" i="35"/>
  <c r="AJ98" i="35"/>
  <c r="AK98" i="35"/>
  <c r="AL98" i="35"/>
  <c r="AM98" i="35"/>
  <c r="D99" i="35"/>
  <c r="E99" i="35"/>
  <c r="F99" i="35"/>
  <c r="G99" i="35"/>
  <c r="H99" i="35"/>
  <c r="I99" i="35"/>
  <c r="J99" i="35"/>
  <c r="K99" i="35"/>
  <c r="L99" i="35"/>
  <c r="M99" i="35"/>
  <c r="N99" i="35"/>
  <c r="O99" i="35"/>
  <c r="P99" i="35"/>
  <c r="Q99" i="35"/>
  <c r="R99" i="35"/>
  <c r="S99" i="35"/>
  <c r="T99" i="35"/>
  <c r="U99" i="35"/>
  <c r="V99" i="35"/>
  <c r="W99" i="35"/>
  <c r="X99" i="35"/>
  <c r="Y99" i="35"/>
  <c r="Z99" i="35"/>
  <c r="AA99" i="35"/>
  <c r="AB99" i="35"/>
  <c r="AC99" i="35"/>
  <c r="AD99" i="35"/>
  <c r="AE99" i="35"/>
  <c r="AF99" i="35"/>
  <c r="AG99" i="35"/>
  <c r="AH99" i="35"/>
  <c r="AI99" i="35"/>
  <c r="AJ99" i="35"/>
  <c r="AK99" i="35"/>
  <c r="AL99" i="35"/>
  <c r="AM99" i="35"/>
  <c r="D100" i="35"/>
  <c r="E100" i="35"/>
  <c r="F100" i="35"/>
  <c r="G100" i="35"/>
  <c r="H100" i="35"/>
  <c r="I100" i="35"/>
  <c r="J100" i="35"/>
  <c r="K100" i="35"/>
  <c r="L100" i="35"/>
  <c r="M100" i="35"/>
  <c r="N100" i="35"/>
  <c r="O100" i="35"/>
  <c r="P100" i="35"/>
  <c r="Q100" i="35"/>
  <c r="R100" i="35"/>
  <c r="S100" i="35"/>
  <c r="T100" i="35"/>
  <c r="U100" i="35"/>
  <c r="V100" i="35"/>
  <c r="W100" i="35"/>
  <c r="X100" i="35"/>
  <c r="Y100" i="35"/>
  <c r="Z100" i="35"/>
  <c r="AA100" i="35"/>
  <c r="AB100" i="35"/>
  <c r="AC100" i="35"/>
  <c r="AD100" i="35"/>
  <c r="AE100" i="35"/>
  <c r="AF100" i="35"/>
  <c r="AG100" i="35"/>
  <c r="AH100" i="35"/>
  <c r="AI100" i="35"/>
  <c r="AJ100" i="35"/>
  <c r="AK100" i="35"/>
  <c r="AL100" i="35"/>
  <c r="AM100" i="35"/>
  <c r="D101" i="35"/>
  <c r="D92" i="43" s="1"/>
  <c r="E101" i="35"/>
  <c r="F101" i="35"/>
  <c r="G101" i="35"/>
  <c r="H101" i="35"/>
  <c r="I101" i="35"/>
  <c r="J101" i="35"/>
  <c r="K101" i="35"/>
  <c r="L101" i="35"/>
  <c r="L92" i="43" s="1"/>
  <c r="M101" i="35"/>
  <c r="N101" i="35"/>
  <c r="O101" i="35"/>
  <c r="P101" i="35"/>
  <c r="Q101" i="35"/>
  <c r="R101" i="35"/>
  <c r="S101" i="35"/>
  <c r="T101" i="35"/>
  <c r="T92" i="43" s="1"/>
  <c r="T79" i="43" s="1"/>
  <c r="U101" i="35"/>
  <c r="V101" i="35"/>
  <c r="W101" i="35"/>
  <c r="X101" i="35"/>
  <c r="Y101" i="35"/>
  <c r="Z101" i="35"/>
  <c r="AA101" i="35"/>
  <c r="AB101" i="35"/>
  <c r="AB92" i="43" s="1"/>
  <c r="AB79" i="43" s="1"/>
  <c r="AC101" i="35"/>
  <c r="AD101" i="35"/>
  <c r="AE101" i="35"/>
  <c r="AF101" i="35"/>
  <c r="AG101" i="35"/>
  <c r="AH101" i="35"/>
  <c r="AI101" i="35"/>
  <c r="AJ101" i="35"/>
  <c r="AJ92" i="43" s="1"/>
  <c r="AJ79" i="43" s="1"/>
  <c r="AK101" i="35"/>
  <c r="AL101" i="35"/>
  <c r="AM101" i="35"/>
  <c r="D102" i="35"/>
  <c r="E102" i="35"/>
  <c r="F102" i="35"/>
  <c r="G102" i="35"/>
  <c r="H102" i="35"/>
  <c r="I102" i="35"/>
  <c r="J102" i="35"/>
  <c r="K102" i="35"/>
  <c r="L102" i="35"/>
  <c r="M102" i="35"/>
  <c r="N102" i="35"/>
  <c r="O102" i="35"/>
  <c r="P102" i="35"/>
  <c r="Q102" i="35"/>
  <c r="R102" i="35"/>
  <c r="S102" i="35"/>
  <c r="T102" i="35"/>
  <c r="U102" i="35"/>
  <c r="V102" i="35"/>
  <c r="W102" i="35"/>
  <c r="X102" i="35"/>
  <c r="Y102" i="35"/>
  <c r="Z102" i="35"/>
  <c r="AA102" i="35"/>
  <c r="AB102" i="35"/>
  <c r="AC102" i="35"/>
  <c r="AD102" i="35"/>
  <c r="AE102" i="35"/>
  <c r="AF102" i="35"/>
  <c r="AG102" i="35"/>
  <c r="AH102" i="35"/>
  <c r="AI102" i="35"/>
  <c r="AJ102" i="35"/>
  <c r="AK102" i="35"/>
  <c r="AL102" i="35"/>
  <c r="AM102" i="35"/>
  <c r="D103" i="35"/>
  <c r="E103" i="35"/>
  <c r="F103" i="35"/>
  <c r="G103" i="35"/>
  <c r="H103" i="35"/>
  <c r="I103" i="35"/>
  <c r="J103" i="35"/>
  <c r="K103" i="35"/>
  <c r="L103" i="35"/>
  <c r="M103" i="35"/>
  <c r="N103" i="35"/>
  <c r="O103" i="35"/>
  <c r="P103" i="35"/>
  <c r="Q103" i="35"/>
  <c r="R103" i="35"/>
  <c r="S103" i="35"/>
  <c r="T103" i="35"/>
  <c r="U103" i="35"/>
  <c r="V103" i="35"/>
  <c r="W103" i="35"/>
  <c r="X103" i="35"/>
  <c r="Y103" i="35"/>
  <c r="Z103" i="35"/>
  <c r="AA103" i="35"/>
  <c r="AB103" i="35"/>
  <c r="AC103" i="35"/>
  <c r="AD103" i="35"/>
  <c r="AE103" i="35"/>
  <c r="AF103" i="35"/>
  <c r="AG103" i="35"/>
  <c r="AH103" i="35"/>
  <c r="AI103" i="35"/>
  <c r="AJ103" i="35"/>
  <c r="AK103" i="35"/>
  <c r="AL103" i="35"/>
  <c r="AM103" i="35"/>
  <c r="D104" i="35"/>
  <c r="E104" i="35"/>
  <c r="F104" i="35"/>
  <c r="G104" i="35"/>
  <c r="H104" i="35"/>
  <c r="I104" i="35"/>
  <c r="J104" i="35"/>
  <c r="K104" i="35"/>
  <c r="L104" i="35"/>
  <c r="M104" i="35"/>
  <c r="N104" i="35"/>
  <c r="O104" i="35"/>
  <c r="P104" i="35"/>
  <c r="Q104" i="35"/>
  <c r="R104" i="35"/>
  <c r="S104" i="35"/>
  <c r="T104" i="35"/>
  <c r="U104" i="35"/>
  <c r="V104" i="35"/>
  <c r="W104" i="35"/>
  <c r="X104" i="35"/>
  <c r="Y104" i="35"/>
  <c r="Z104" i="35"/>
  <c r="AA104" i="35"/>
  <c r="AB104" i="35"/>
  <c r="AC104" i="35"/>
  <c r="AD104" i="35"/>
  <c r="AE104" i="35"/>
  <c r="AF104" i="35"/>
  <c r="AG104" i="35"/>
  <c r="AH104" i="35"/>
  <c r="AI104" i="35"/>
  <c r="AJ104" i="35"/>
  <c r="AK104" i="35"/>
  <c r="AL104" i="35"/>
  <c r="AM104" i="35"/>
  <c r="D105" i="35"/>
  <c r="E105" i="35"/>
  <c r="F105" i="35"/>
  <c r="G105" i="35"/>
  <c r="H105" i="35"/>
  <c r="I105" i="35"/>
  <c r="J105" i="35"/>
  <c r="K105" i="35"/>
  <c r="L105" i="35"/>
  <c r="M105" i="35"/>
  <c r="N105" i="35"/>
  <c r="O105" i="35"/>
  <c r="P105" i="35"/>
  <c r="Q105" i="35"/>
  <c r="R105" i="35"/>
  <c r="S105" i="35"/>
  <c r="T105" i="35"/>
  <c r="U105" i="35"/>
  <c r="V105" i="35"/>
  <c r="W105" i="35"/>
  <c r="X105" i="35"/>
  <c r="Y105" i="35"/>
  <c r="Z105" i="35"/>
  <c r="AA105" i="35"/>
  <c r="AB105" i="35"/>
  <c r="AC105" i="35"/>
  <c r="AD105" i="35"/>
  <c r="AE105" i="35"/>
  <c r="AF105" i="35"/>
  <c r="AG105" i="35"/>
  <c r="AH105" i="35"/>
  <c r="AI105" i="35"/>
  <c r="AJ105" i="35"/>
  <c r="AK105" i="35"/>
  <c r="AL105" i="35"/>
  <c r="AM105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93" i="35"/>
  <c r="D93" i="34"/>
  <c r="E93" i="34"/>
  <c r="F93" i="34"/>
  <c r="G93" i="34"/>
  <c r="H93" i="34"/>
  <c r="I93" i="34"/>
  <c r="J93" i="34"/>
  <c r="K93" i="34"/>
  <c r="L93" i="34"/>
  <c r="M93" i="34"/>
  <c r="N93" i="34"/>
  <c r="O93" i="34"/>
  <c r="P93" i="34"/>
  <c r="Q93" i="34"/>
  <c r="R93" i="34"/>
  <c r="S93" i="34"/>
  <c r="T93" i="34"/>
  <c r="U93" i="34"/>
  <c r="V93" i="34"/>
  <c r="W93" i="34"/>
  <c r="X93" i="34"/>
  <c r="Y93" i="34"/>
  <c r="Z93" i="34"/>
  <c r="AA93" i="34"/>
  <c r="AB93" i="34"/>
  <c r="AC93" i="34"/>
  <c r="AD93" i="34"/>
  <c r="AE93" i="34"/>
  <c r="AF93" i="34"/>
  <c r="AG93" i="34"/>
  <c r="AH93" i="34"/>
  <c r="AI93" i="34"/>
  <c r="AJ93" i="34"/>
  <c r="AK93" i="34"/>
  <c r="AL93" i="34"/>
  <c r="AM93" i="34"/>
  <c r="D94" i="34"/>
  <c r="E94" i="34"/>
  <c r="F94" i="34"/>
  <c r="G94" i="34"/>
  <c r="H94" i="34"/>
  <c r="I94" i="34"/>
  <c r="J94" i="34"/>
  <c r="K94" i="34"/>
  <c r="L94" i="34"/>
  <c r="M94" i="34"/>
  <c r="N94" i="34"/>
  <c r="O94" i="34"/>
  <c r="P94" i="34"/>
  <c r="Q94" i="34"/>
  <c r="R94" i="34"/>
  <c r="S94" i="34"/>
  <c r="T94" i="34"/>
  <c r="U94" i="34"/>
  <c r="V94" i="34"/>
  <c r="W94" i="34"/>
  <c r="X94" i="34"/>
  <c r="Y94" i="34"/>
  <c r="Z94" i="34"/>
  <c r="AA94" i="34"/>
  <c r="AB94" i="34"/>
  <c r="AC94" i="34"/>
  <c r="AD94" i="34"/>
  <c r="AE94" i="34"/>
  <c r="AF94" i="34"/>
  <c r="AG94" i="34"/>
  <c r="AH94" i="34"/>
  <c r="AI94" i="34"/>
  <c r="AJ94" i="34"/>
  <c r="AK94" i="34"/>
  <c r="AL94" i="34"/>
  <c r="AM94" i="34"/>
  <c r="D95" i="34"/>
  <c r="E95" i="34"/>
  <c r="F95" i="34"/>
  <c r="G95" i="34"/>
  <c r="H95" i="34"/>
  <c r="I95" i="34"/>
  <c r="J95" i="34"/>
  <c r="K95" i="34"/>
  <c r="L95" i="34"/>
  <c r="M95" i="34"/>
  <c r="N95" i="34"/>
  <c r="O95" i="34"/>
  <c r="P95" i="34"/>
  <c r="Q95" i="34"/>
  <c r="R95" i="34"/>
  <c r="S95" i="34"/>
  <c r="T95" i="34"/>
  <c r="U95" i="34"/>
  <c r="V95" i="34"/>
  <c r="W95" i="34"/>
  <c r="X95" i="34"/>
  <c r="Y95" i="34"/>
  <c r="Z95" i="34"/>
  <c r="AA95" i="34"/>
  <c r="AB95" i="34"/>
  <c r="AC95" i="34"/>
  <c r="AD95" i="34"/>
  <c r="AE95" i="34"/>
  <c r="AF95" i="34"/>
  <c r="AG95" i="34"/>
  <c r="AH95" i="34"/>
  <c r="AI95" i="34"/>
  <c r="AJ95" i="34"/>
  <c r="AK95" i="34"/>
  <c r="AL95" i="34"/>
  <c r="AM95" i="34"/>
  <c r="D96" i="34"/>
  <c r="E96" i="34"/>
  <c r="F96" i="34"/>
  <c r="G96" i="34"/>
  <c r="H96" i="34"/>
  <c r="I96" i="34"/>
  <c r="J96" i="34"/>
  <c r="K96" i="34"/>
  <c r="L96" i="34"/>
  <c r="M96" i="34"/>
  <c r="N96" i="34"/>
  <c r="O96" i="34"/>
  <c r="P96" i="34"/>
  <c r="Q96" i="34"/>
  <c r="R96" i="34"/>
  <c r="S96" i="34"/>
  <c r="T96" i="34"/>
  <c r="U96" i="34"/>
  <c r="V96" i="34"/>
  <c r="W96" i="34"/>
  <c r="X96" i="34"/>
  <c r="Y96" i="34"/>
  <c r="Z96" i="34"/>
  <c r="AA96" i="34"/>
  <c r="AB96" i="34"/>
  <c r="AC96" i="34"/>
  <c r="AD96" i="34"/>
  <c r="AE96" i="34"/>
  <c r="AF96" i="34"/>
  <c r="AG96" i="34"/>
  <c r="AH96" i="34"/>
  <c r="AI96" i="34"/>
  <c r="AJ96" i="34"/>
  <c r="AK96" i="34"/>
  <c r="AL96" i="34"/>
  <c r="AM96" i="34"/>
  <c r="D97" i="34"/>
  <c r="E97" i="34"/>
  <c r="F97" i="34"/>
  <c r="G97" i="34"/>
  <c r="H97" i="34"/>
  <c r="I97" i="34"/>
  <c r="J97" i="34"/>
  <c r="K97" i="34"/>
  <c r="L97" i="34"/>
  <c r="M97" i="34"/>
  <c r="N97" i="34"/>
  <c r="O97" i="34"/>
  <c r="P97" i="34"/>
  <c r="Q97" i="34"/>
  <c r="R97" i="34"/>
  <c r="S97" i="34"/>
  <c r="T97" i="34"/>
  <c r="U97" i="34"/>
  <c r="V97" i="34"/>
  <c r="W97" i="34"/>
  <c r="X97" i="34"/>
  <c r="Y97" i="34"/>
  <c r="Z97" i="34"/>
  <c r="AA97" i="34"/>
  <c r="AB97" i="34"/>
  <c r="AC97" i="34"/>
  <c r="AD97" i="34"/>
  <c r="AE97" i="34"/>
  <c r="AF97" i="34"/>
  <c r="AG97" i="34"/>
  <c r="AH97" i="34"/>
  <c r="AI97" i="34"/>
  <c r="AJ97" i="34"/>
  <c r="AK97" i="34"/>
  <c r="AL97" i="34"/>
  <c r="AM97" i="34"/>
  <c r="D98" i="34"/>
  <c r="E98" i="34"/>
  <c r="F98" i="34"/>
  <c r="G98" i="34"/>
  <c r="H98" i="34"/>
  <c r="I98" i="34"/>
  <c r="J98" i="34"/>
  <c r="K98" i="34"/>
  <c r="L98" i="34"/>
  <c r="M98" i="34"/>
  <c r="N98" i="34"/>
  <c r="O98" i="34"/>
  <c r="P98" i="34"/>
  <c r="Q98" i="34"/>
  <c r="R98" i="34"/>
  <c r="S98" i="34"/>
  <c r="T98" i="34"/>
  <c r="U98" i="34"/>
  <c r="V98" i="34"/>
  <c r="W98" i="34"/>
  <c r="X98" i="34"/>
  <c r="Y98" i="34"/>
  <c r="Z98" i="34"/>
  <c r="AA98" i="34"/>
  <c r="AB98" i="34"/>
  <c r="AC98" i="34"/>
  <c r="AD98" i="34"/>
  <c r="AE98" i="34"/>
  <c r="AF98" i="34"/>
  <c r="AG98" i="34"/>
  <c r="AH98" i="34"/>
  <c r="AI98" i="34"/>
  <c r="AJ98" i="34"/>
  <c r="AK98" i="34"/>
  <c r="AL98" i="34"/>
  <c r="AM98" i="34"/>
  <c r="D99" i="34"/>
  <c r="E99" i="34"/>
  <c r="F99" i="34"/>
  <c r="G99" i="34"/>
  <c r="H99" i="34"/>
  <c r="I99" i="34"/>
  <c r="J99" i="34"/>
  <c r="K99" i="34"/>
  <c r="L99" i="34"/>
  <c r="M99" i="34"/>
  <c r="N99" i="34"/>
  <c r="O99" i="34"/>
  <c r="P99" i="34"/>
  <c r="Q99" i="34"/>
  <c r="R99" i="34"/>
  <c r="S99" i="34"/>
  <c r="T99" i="34"/>
  <c r="U99" i="34"/>
  <c r="V99" i="34"/>
  <c r="W99" i="34"/>
  <c r="X99" i="34"/>
  <c r="Y99" i="34"/>
  <c r="Z99" i="34"/>
  <c r="AA99" i="34"/>
  <c r="AB99" i="34"/>
  <c r="AC99" i="34"/>
  <c r="AD99" i="34"/>
  <c r="AE99" i="34"/>
  <c r="AF99" i="34"/>
  <c r="AG99" i="34"/>
  <c r="AH99" i="34"/>
  <c r="AI99" i="34"/>
  <c r="AJ99" i="34"/>
  <c r="AK99" i="34"/>
  <c r="AL99" i="34"/>
  <c r="AM99" i="34"/>
  <c r="D100" i="34"/>
  <c r="E100" i="34"/>
  <c r="F100" i="34"/>
  <c r="G100" i="34"/>
  <c r="H100" i="34"/>
  <c r="I100" i="34"/>
  <c r="J100" i="34"/>
  <c r="K100" i="34"/>
  <c r="L100" i="34"/>
  <c r="M100" i="34"/>
  <c r="N100" i="34"/>
  <c r="O100" i="34"/>
  <c r="P100" i="34"/>
  <c r="Q100" i="34"/>
  <c r="R100" i="34"/>
  <c r="S100" i="34"/>
  <c r="T100" i="34"/>
  <c r="U100" i="34"/>
  <c r="V100" i="34"/>
  <c r="W100" i="34"/>
  <c r="X100" i="34"/>
  <c r="Y100" i="34"/>
  <c r="Z100" i="34"/>
  <c r="AA100" i="34"/>
  <c r="AB100" i="34"/>
  <c r="AC100" i="34"/>
  <c r="AD100" i="34"/>
  <c r="AE100" i="34"/>
  <c r="AF100" i="34"/>
  <c r="AG100" i="34"/>
  <c r="AH100" i="34"/>
  <c r="AI100" i="34"/>
  <c r="AJ100" i="34"/>
  <c r="AK100" i="34"/>
  <c r="AL100" i="34"/>
  <c r="AM100" i="34"/>
  <c r="D101" i="34"/>
  <c r="E101" i="34"/>
  <c r="E91" i="43" s="1"/>
  <c r="G101" i="34"/>
  <c r="H101" i="34"/>
  <c r="J101" i="34"/>
  <c r="K101" i="34"/>
  <c r="L101" i="34"/>
  <c r="M101" i="34"/>
  <c r="M91" i="43" s="1"/>
  <c r="N101" i="34"/>
  <c r="O101" i="34"/>
  <c r="O91" i="43" s="1"/>
  <c r="O78" i="43" s="1"/>
  <c r="P101" i="34"/>
  <c r="Q101" i="34"/>
  <c r="R101" i="34"/>
  <c r="S101" i="34"/>
  <c r="T101" i="34"/>
  <c r="U101" i="34"/>
  <c r="V101" i="34"/>
  <c r="W101" i="34"/>
  <c r="W91" i="43" s="1"/>
  <c r="W78" i="43" s="1"/>
  <c r="X101" i="34"/>
  <c r="Y101" i="34"/>
  <c r="Z101" i="34"/>
  <c r="AA101" i="34"/>
  <c r="AB101" i="34"/>
  <c r="AC101" i="34"/>
  <c r="AC91" i="43" s="1"/>
  <c r="AC78" i="43" s="1"/>
  <c r="AD101" i="34"/>
  <c r="AE101" i="34"/>
  <c r="AE91" i="43" s="1"/>
  <c r="AE78" i="43" s="1"/>
  <c r="AF101" i="34"/>
  <c r="AG101" i="34"/>
  <c r="AH101" i="34"/>
  <c r="AI101" i="34"/>
  <c r="AJ101" i="34"/>
  <c r="AK101" i="34"/>
  <c r="AK91" i="43" s="1"/>
  <c r="AK78" i="43" s="1"/>
  <c r="AL101" i="34"/>
  <c r="AM101" i="34"/>
  <c r="AM91" i="43" s="1"/>
  <c r="AM78" i="43" s="1"/>
  <c r="D102" i="34"/>
  <c r="E102" i="34"/>
  <c r="F102" i="34"/>
  <c r="G102" i="34"/>
  <c r="H102" i="34"/>
  <c r="I102" i="34"/>
  <c r="J102" i="34"/>
  <c r="K102" i="34"/>
  <c r="L102" i="34"/>
  <c r="M102" i="34"/>
  <c r="N102" i="34"/>
  <c r="O102" i="34"/>
  <c r="P102" i="34"/>
  <c r="Q102" i="34"/>
  <c r="R102" i="34"/>
  <c r="S102" i="34"/>
  <c r="T102" i="34"/>
  <c r="U102" i="34"/>
  <c r="V102" i="34"/>
  <c r="W102" i="34"/>
  <c r="X102" i="34"/>
  <c r="Y102" i="34"/>
  <c r="Z102" i="34"/>
  <c r="AA102" i="34"/>
  <c r="AB102" i="34"/>
  <c r="AC102" i="34"/>
  <c r="AD102" i="34"/>
  <c r="AE102" i="34"/>
  <c r="AF102" i="34"/>
  <c r="AG102" i="34"/>
  <c r="AH102" i="34"/>
  <c r="AI102" i="34"/>
  <c r="AJ102" i="34"/>
  <c r="AK102" i="34"/>
  <c r="AL102" i="34"/>
  <c r="AM102" i="34"/>
  <c r="D103" i="34"/>
  <c r="E103" i="34"/>
  <c r="F103" i="34"/>
  <c r="G103" i="34"/>
  <c r="H103" i="34"/>
  <c r="I103" i="34"/>
  <c r="J103" i="34"/>
  <c r="K103" i="34"/>
  <c r="L103" i="34"/>
  <c r="M103" i="34"/>
  <c r="N103" i="34"/>
  <c r="O103" i="34"/>
  <c r="P103" i="34"/>
  <c r="Q103" i="34"/>
  <c r="R103" i="34"/>
  <c r="S103" i="34"/>
  <c r="T103" i="34"/>
  <c r="U103" i="34"/>
  <c r="V103" i="34"/>
  <c r="W103" i="34"/>
  <c r="X103" i="34"/>
  <c r="Y103" i="34"/>
  <c r="Z103" i="34"/>
  <c r="AA103" i="34"/>
  <c r="AB103" i="34"/>
  <c r="AC103" i="34"/>
  <c r="AD103" i="34"/>
  <c r="AE103" i="34"/>
  <c r="AF103" i="34"/>
  <c r="AG103" i="34"/>
  <c r="AH103" i="34"/>
  <c r="AI103" i="34"/>
  <c r="AJ103" i="34"/>
  <c r="AK103" i="34"/>
  <c r="AL103" i="34"/>
  <c r="AM103" i="34"/>
  <c r="D104" i="34"/>
  <c r="E104" i="34"/>
  <c r="F104" i="34"/>
  <c r="G104" i="34"/>
  <c r="H104" i="34"/>
  <c r="I104" i="34"/>
  <c r="J104" i="34"/>
  <c r="K104" i="34"/>
  <c r="L104" i="34"/>
  <c r="M104" i="34"/>
  <c r="N104" i="34"/>
  <c r="O104" i="34"/>
  <c r="P104" i="34"/>
  <c r="Q104" i="34"/>
  <c r="R104" i="34"/>
  <c r="S104" i="34"/>
  <c r="T104" i="34"/>
  <c r="U104" i="34"/>
  <c r="V104" i="34"/>
  <c r="W104" i="34"/>
  <c r="X104" i="34"/>
  <c r="Y104" i="34"/>
  <c r="Z104" i="34"/>
  <c r="AA104" i="34"/>
  <c r="AB104" i="34"/>
  <c r="AC104" i="34"/>
  <c r="AD104" i="34"/>
  <c r="AE104" i="34"/>
  <c r="AF104" i="34"/>
  <c r="AG104" i="34"/>
  <c r="AH104" i="34"/>
  <c r="AI104" i="34"/>
  <c r="AJ104" i="34"/>
  <c r="AK104" i="34"/>
  <c r="AL104" i="34"/>
  <c r="AM104" i="34"/>
  <c r="D105" i="34"/>
  <c r="E105" i="34"/>
  <c r="F105" i="34"/>
  <c r="G105" i="34"/>
  <c r="H105" i="34"/>
  <c r="I105" i="34"/>
  <c r="J105" i="34"/>
  <c r="K105" i="34"/>
  <c r="L105" i="34"/>
  <c r="M105" i="34"/>
  <c r="N105" i="34"/>
  <c r="O105" i="34"/>
  <c r="P105" i="34"/>
  <c r="Q105" i="34"/>
  <c r="R105" i="34"/>
  <c r="S105" i="34"/>
  <c r="T105" i="34"/>
  <c r="U105" i="34"/>
  <c r="V105" i="34"/>
  <c r="W105" i="34"/>
  <c r="X105" i="34"/>
  <c r="Y105" i="34"/>
  <c r="Z105" i="34"/>
  <c r="AA105" i="34"/>
  <c r="AB105" i="34"/>
  <c r="AC105" i="34"/>
  <c r="AD105" i="34"/>
  <c r="AE105" i="34"/>
  <c r="AF105" i="34"/>
  <c r="AG105" i="34"/>
  <c r="AH105" i="34"/>
  <c r="AI105" i="34"/>
  <c r="AJ105" i="34"/>
  <c r="AK105" i="34"/>
  <c r="AL105" i="34"/>
  <c r="AM105" i="34"/>
  <c r="C94" i="34"/>
  <c r="C95" i="34"/>
  <c r="C96" i="34"/>
  <c r="C97" i="34"/>
  <c r="C98" i="34"/>
  <c r="C99" i="34"/>
  <c r="C100" i="34"/>
  <c r="C101" i="34"/>
  <c r="C91" i="43" s="1"/>
  <c r="C102" i="34"/>
  <c r="C103" i="34"/>
  <c r="C104" i="34"/>
  <c r="C105" i="34"/>
  <c r="C93" i="34"/>
  <c r="D78" i="32"/>
  <c r="E78" i="32"/>
  <c r="F78" i="32"/>
  <c r="G78" i="32"/>
  <c r="H78" i="32"/>
  <c r="I78" i="32"/>
  <c r="J78" i="32"/>
  <c r="K78" i="32"/>
  <c r="L78" i="32"/>
  <c r="M78" i="32"/>
  <c r="N78" i="32"/>
  <c r="O78" i="32"/>
  <c r="P78" i="32"/>
  <c r="Q78" i="32"/>
  <c r="R78" i="32"/>
  <c r="S78" i="32"/>
  <c r="T78" i="32"/>
  <c r="U78" i="32"/>
  <c r="V78" i="32"/>
  <c r="W78" i="32"/>
  <c r="X78" i="32"/>
  <c r="Y78" i="32"/>
  <c r="Z78" i="32"/>
  <c r="AA78" i="32"/>
  <c r="AB78" i="32"/>
  <c r="AC78" i="32"/>
  <c r="AD78" i="32"/>
  <c r="AE78" i="32"/>
  <c r="AF78" i="32"/>
  <c r="AG78" i="32"/>
  <c r="AH78" i="32"/>
  <c r="AI78" i="32"/>
  <c r="AJ78" i="32"/>
  <c r="AK78" i="32"/>
  <c r="AL78" i="32"/>
  <c r="AM78" i="32"/>
  <c r="C78" i="32"/>
  <c r="E90" i="43"/>
  <c r="F90" i="43"/>
  <c r="G90" i="43"/>
  <c r="H90" i="43"/>
  <c r="I90" i="43"/>
  <c r="J90" i="43"/>
  <c r="K90" i="43"/>
  <c r="M90" i="43"/>
  <c r="N90" i="43"/>
  <c r="O90" i="43"/>
  <c r="O77" i="43"/>
  <c r="P90" i="43"/>
  <c r="P77" i="43"/>
  <c r="Q90" i="43"/>
  <c r="Q77" i="43"/>
  <c r="R90" i="43"/>
  <c r="R77" i="43"/>
  <c r="S90" i="43"/>
  <c r="S77" i="43"/>
  <c r="U90" i="43"/>
  <c r="U77" i="43"/>
  <c r="V90" i="43"/>
  <c r="V77" i="43"/>
  <c r="W90" i="43"/>
  <c r="W77" i="43"/>
  <c r="X90" i="43"/>
  <c r="X77" i="43"/>
  <c r="Y90" i="43"/>
  <c r="Y77" i="43"/>
  <c r="Z90" i="43"/>
  <c r="Z77" i="43"/>
  <c r="AA90" i="43"/>
  <c r="AA77" i="43"/>
  <c r="AC90" i="43"/>
  <c r="AC77" i="43"/>
  <c r="AD90" i="43"/>
  <c r="AD77" i="43"/>
  <c r="AE90" i="43"/>
  <c r="AE77" i="43"/>
  <c r="AF90" i="43"/>
  <c r="AF77" i="43"/>
  <c r="AG90" i="43"/>
  <c r="AG77" i="43"/>
  <c r="AH90" i="43"/>
  <c r="AH77" i="43"/>
  <c r="AI90" i="43"/>
  <c r="AI77" i="43"/>
  <c r="AK90" i="43"/>
  <c r="AK77" i="43"/>
  <c r="AL90" i="43"/>
  <c r="AL77" i="43"/>
  <c r="AM90" i="43"/>
  <c r="AM77" i="43"/>
  <c r="D91" i="43"/>
  <c r="G91" i="43"/>
  <c r="H91" i="43"/>
  <c r="J91" i="43"/>
  <c r="K91" i="43"/>
  <c r="L91" i="43"/>
  <c r="N91" i="43"/>
  <c r="P91" i="43"/>
  <c r="P78" i="43" s="1"/>
  <c r="Q91" i="43"/>
  <c r="Q78" i="43" s="1"/>
  <c r="R91" i="43"/>
  <c r="R78" i="43" s="1"/>
  <c r="S91" i="43"/>
  <c r="S78" i="43" s="1"/>
  <c r="T91" i="43"/>
  <c r="T78" i="43" s="1"/>
  <c r="U91" i="43"/>
  <c r="U78" i="43" s="1"/>
  <c r="V91" i="43"/>
  <c r="V78" i="43" s="1"/>
  <c r="X91" i="43"/>
  <c r="X78" i="43" s="1"/>
  <c r="Y91" i="43"/>
  <c r="Y78" i="43" s="1"/>
  <c r="Z91" i="43"/>
  <c r="Z78" i="43" s="1"/>
  <c r="AA91" i="43"/>
  <c r="AA78" i="43" s="1"/>
  <c r="AB91" i="43"/>
  <c r="AB78" i="43" s="1"/>
  <c r="AD91" i="43"/>
  <c r="AD78" i="43" s="1"/>
  <c r="AF91" i="43"/>
  <c r="AF78" i="43" s="1"/>
  <c r="AG91" i="43"/>
  <c r="AG78" i="43" s="1"/>
  <c r="AH91" i="43"/>
  <c r="AH78" i="43" s="1"/>
  <c r="AI91" i="43"/>
  <c r="AI78" i="43" s="1"/>
  <c r="AJ91" i="43"/>
  <c r="AJ78" i="43" s="1"/>
  <c r="AL91" i="43"/>
  <c r="AL78" i="43" s="1"/>
  <c r="E92" i="43"/>
  <c r="F92" i="43"/>
  <c r="G92" i="43"/>
  <c r="H92" i="43"/>
  <c r="I92" i="43"/>
  <c r="J92" i="43"/>
  <c r="K92" i="43"/>
  <c r="M92" i="43"/>
  <c r="N92" i="43"/>
  <c r="O92" i="43"/>
  <c r="O79" i="43"/>
  <c r="P92" i="43"/>
  <c r="P79" i="43" s="1"/>
  <c r="Q92" i="43"/>
  <c r="Q79" i="43" s="1"/>
  <c r="R92" i="43"/>
  <c r="R79" i="43"/>
  <c r="S92" i="43"/>
  <c r="S79" i="43" s="1"/>
  <c r="U92" i="43"/>
  <c r="U79" i="43" s="1"/>
  <c r="V92" i="43"/>
  <c r="V79" i="43" s="1"/>
  <c r="W92" i="43"/>
  <c r="W79" i="43"/>
  <c r="X92" i="43"/>
  <c r="X79" i="43" s="1"/>
  <c r="Y92" i="43"/>
  <c r="Y79" i="43" s="1"/>
  <c r="Z92" i="43"/>
  <c r="Z79" i="43" s="1"/>
  <c r="AA92" i="43"/>
  <c r="AA79" i="43" s="1"/>
  <c r="AC92" i="43"/>
  <c r="AC79" i="43" s="1"/>
  <c r="AD92" i="43"/>
  <c r="AD79" i="43" s="1"/>
  <c r="AE92" i="43"/>
  <c r="AE79" i="43" s="1"/>
  <c r="AF92" i="43"/>
  <c r="AF79" i="43" s="1"/>
  <c r="AG92" i="43"/>
  <c r="AG79" i="43" s="1"/>
  <c r="AH92" i="43"/>
  <c r="AH79" i="43" s="1"/>
  <c r="AI92" i="43"/>
  <c r="AI79" i="43" s="1"/>
  <c r="AK92" i="43"/>
  <c r="AK79" i="43" s="1"/>
  <c r="AL92" i="43"/>
  <c r="AL79" i="43"/>
  <c r="AM92" i="43"/>
  <c r="AM79" i="43" s="1"/>
  <c r="D93" i="43"/>
  <c r="E93" i="43"/>
  <c r="F93" i="43"/>
  <c r="G93" i="43"/>
  <c r="H93" i="43"/>
  <c r="I93" i="43"/>
  <c r="J93" i="43"/>
  <c r="K93" i="43"/>
  <c r="L93" i="43"/>
  <c r="M93" i="43"/>
  <c r="N93" i="43"/>
  <c r="O93" i="43"/>
  <c r="O80" i="43"/>
  <c r="P93" i="43"/>
  <c r="P80" i="43"/>
  <c r="Q93" i="43"/>
  <c r="Q80" i="43"/>
  <c r="R93" i="43"/>
  <c r="R80" i="43"/>
  <c r="S93" i="43"/>
  <c r="S80" i="43"/>
  <c r="T93" i="43"/>
  <c r="T80" i="43"/>
  <c r="U93" i="43"/>
  <c r="U80" i="43"/>
  <c r="V93" i="43"/>
  <c r="V80" i="43"/>
  <c r="W93" i="43"/>
  <c r="W80" i="43"/>
  <c r="X93" i="43"/>
  <c r="X80" i="43"/>
  <c r="Y93" i="43"/>
  <c r="Y80" i="43"/>
  <c r="Z93" i="43"/>
  <c r="Z80" i="43"/>
  <c r="AA93" i="43"/>
  <c r="AA80" i="43"/>
  <c r="AB93" i="43"/>
  <c r="AB80" i="43"/>
  <c r="AC93" i="43"/>
  <c r="AC80" i="43"/>
  <c r="AD93" i="43"/>
  <c r="AD80" i="43"/>
  <c r="AE93" i="43"/>
  <c r="AE80" i="43"/>
  <c r="AF93" i="43"/>
  <c r="AF80" i="43"/>
  <c r="AG93" i="43"/>
  <c r="AG80" i="43"/>
  <c r="AH93" i="43"/>
  <c r="AH80" i="43"/>
  <c r="AI93" i="43"/>
  <c r="AI80" i="43"/>
  <c r="AJ93" i="43"/>
  <c r="AJ80" i="43"/>
  <c r="AK93" i="43"/>
  <c r="AK80" i="43"/>
  <c r="AL93" i="43"/>
  <c r="AL80" i="43"/>
  <c r="AM93" i="43"/>
  <c r="AM80" i="43"/>
  <c r="C93" i="43"/>
  <c r="C92" i="43"/>
  <c r="C90" i="43"/>
  <c r="C59" i="43"/>
  <c r="C23" i="43"/>
  <c r="C5" i="43"/>
  <c r="B37" i="43"/>
  <c r="B55" i="43" s="1"/>
  <c r="B73" i="43" s="1"/>
  <c r="B22" i="43"/>
  <c r="B40" i="43" s="1"/>
  <c r="B58" i="43" s="1"/>
  <c r="B23" i="43"/>
  <c r="B24" i="43"/>
  <c r="B42" i="43" s="1"/>
  <c r="B60" i="43" s="1"/>
  <c r="B25" i="43"/>
  <c r="B43" i="43"/>
  <c r="B61" i="43" s="1"/>
  <c r="B26" i="43"/>
  <c r="B27" i="43"/>
  <c r="B28" i="43"/>
  <c r="B46" i="43" s="1"/>
  <c r="B64" i="43" s="1"/>
  <c r="B29" i="43"/>
  <c r="B47" i="43"/>
  <c r="B65" i="43" s="1"/>
  <c r="B30" i="43"/>
  <c r="B31" i="43"/>
  <c r="B49" i="43"/>
  <c r="B67" i="43" s="1"/>
  <c r="B32" i="43"/>
  <c r="B50" i="43"/>
  <c r="B68" i="43"/>
  <c r="B33" i="43"/>
  <c r="B51" i="43"/>
  <c r="B69" i="43"/>
  <c r="B34" i="43"/>
  <c r="B52" i="43" s="1"/>
  <c r="B70" i="43" s="1"/>
  <c r="B35" i="43"/>
  <c r="B53" i="43" s="1"/>
  <c r="B71" i="43" s="1"/>
  <c r="B36" i="43"/>
  <c r="B54" i="43" s="1"/>
  <c r="B41" i="43"/>
  <c r="B59" i="43"/>
  <c r="B44" i="43"/>
  <c r="B62" i="43" s="1"/>
  <c r="B45" i="43"/>
  <c r="B63" i="43"/>
  <c r="B48" i="43"/>
  <c r="B66" i="43" s="1"/>
  <c r="G10" i="10"/>
  <c r="D14" i="10"/>
  <c r="M16" i="10"/>
  <c r="C17" i="10"/>
  <c r="L14" i="10"/>
  <c r="F17" i="10"/>
  <c r="C66" i="32"/>
  <c r="C78" i="29"/>
  <c r="AO88" i="31"/>
  <c r="AO84" i="31"/>
  <c r="AO84" i="30"/>
  <c r="AO83" i="31"/>
  <c r="AO90" i="31"/>
  <c r="AO86" i="31"/>
  <c r="AO82" i="31"/>
  <c r="AO89" i="31"/>
  <c r="AO85" i="31"/>
  <c r="AO81" i="31"/>
  <c r="AO87" i="31"/>
  <c r="U62" i="28"/>
  <c r="AK62" i="28"/>
  <c r="AD62" i="28"/>
  <c r="S75" i="28"/>
  <c r="Y62" i="28"/>
  <c r="Y75" i="28"/>
  <c r="R62" i="28"/>
  <c r="AH75" i="28"/>
  <c r="AH62" i="28"/>
  <c r="AE62" i="28"/>
  <c r="P62" i="28"/>
  <c r="Q62" i="28"/>
  <c r="Q75" i="28"/>
  <c r="AG62" i="28"/>
  <c r="AG75" i="28"/>
  <c r="Z75" i="28"/>
  <c r="Z62" i="28"/>
  <c r="AC62" i="28"/>
  <c r="V62" i="28"/>
  <c r="AL62" i="28"/>
  <c r="B36" i="36"/>
  <c r="B54" i="36"/>
  <c r="B72" i="36" s="1"/>
  <c r="B35" i="36"/>
  <c r="B53" i="36" s="1"/>
  <c r="B71" i="36" s="1"/>
  <c r="B90" i="36" s="1"/>
  <c r="B34" i="36"/>
  <c r="B52" i="36" s="1"/>
  <c r="B70" i="36" s="1"/>
  <c r="B89" i="36" s="1"/>
  <c r="B33" i="36"/>
  <c r="B51" i="36" s="1"/>
  <c r="B69" i="36" s="1"/>
  <c r="B88" i="36" s="1"/>
  <c r="B32" i="36"/>
  <c r="B50" i="36" s="1"/>
  <c r="B68" i="36" s="1"/>
  <c r="B87" i="36" s="1"/>
  <c r="B31" i="36"/>
  <c r="B49" i="36" s="1"/>
  <c r="B67" i="36" s="1"/>
  <c r="B86" i="36" s="1"/>
  <c r="B30" i="36"/>
  <c r="B48" i="36" s="1"/>
  <c r="B66" i="36" s="1"/>
  <c r="B85" i="36" s="1"/>
  <c r="B29" i="36"/>
  <c r="B47" i="36" s="1"/>
  <c r="B65" i="36" s="1"/>
  <c r="B84" i="36" s="1"/>
  <c r="B28" i="36"/>
  <c r="B46" i="36" s="1"/>
  <c r="B64" i="36" s="1"/>
  <c r="B83" i="36" s="1"/>
  <c r="B27" i="36"/>
  <c r="B45" i="36" s="1"/>
  <c r="B63" i="36" s="1"/>
  <c r="B82" i="36" s="1"/>
  <c r="B26" i="36"/>
  <c r="B44" i="36" s="1"/>
  <c r="B62" i="36" s="1"/>
  <c r="B81" i="36" s="1"/>
  <c r="B25" i="36"/>
  <c r="B43" i="36" s="1"/>
  <c r="B61" i="36" s="1"/>
  <c r="B80" i="36" s="1"/>
  <c r="B24" i="36"/>
  <c r="B42" i="36" s="1"/>
  <c r="B60" i="36" s="1"/>
  <c r="B79" i="36" s="1"/>
  <c r="B23" i="36"/>
  <c r="B41" i="36" s="1"/>
  <c r="B59" i="36" s="1"/>
  <c r="B78" i="36" s="1"/>
  <c r="B22" i="36"/>
  <c r="B40" i="36" s="1"/>
  <c r="B19" i="36"/>
  <c r="B37" i="36" s="1"/>
  <c r="B55" i="36" s="1"/>
  <c r="B36" i="35"/>
  <c r="B54" i="35" s="1"/>
  <c r="B72" i="35" s="1"/>
  <c r="B35" i="35"/>
  <c r="B53" i="35" s="1"/>
  <c r="B71" i="35" s="1"/>
  <c r="B90" i="35" s="1"/>
  <c r="B105" i="35" s="1"/>
  <c r="B34" i="35"/>
  <c r="B52" i="35" s="1"/>
  <c r="B70" i="35" s="1"/>
  <c r="B89" i="35" s="1"/>
  <c r="B104" i="35" s="1"/>
  <c r="B33" i="35"/>
  <c r="B51" i="35"/>
  <c r="B32" i="35"/>
  <c r="B50" i="35" s="1"/>
  <c r="B68" i="35" s="1"/>
  <c r="B87" i="35" s="1"/>
  <c r="B102" i="35" s="1"/>
  <c r="B31" i="35"/>
  <c r="B49" i="35" s="1"/>
  <c r="B67" i="35" s="1"/>
  <c r="B86" i="35" s="1"/>
  <c r="B101" i="35" s="1"/>
  <c r="B30" i="35"/>
  <c r="B48" i="35" s="1"/>
  <c r="B66" i="35" s="1"/>
  <c r="B85" i="35" s="1"/>
  <c r="B100" i="35" s="1"/>
  <c r="B29" i="35"/>
  <c r="B47" i="35"/>
  <c r="B28" i="35"/>
  <c r="B46" i="35" s="1"/>
  <c r="B64" i="35" s="1"/>
  <c r="B83" i="35" s="1"/>
  <c r="B98" i="35" s="1"/>
  <c r="B27" i="35"/>
  <c r="B45" i="35" s="1"/>
  <c r="B63" i="35" s="1"/>
  <c r="B82" i="35" s="1"/>
  <c r="B97" i="35" s="1"/>
  <c r="B26" i="35"/>
  <c r="B44" i="35" s="1"/>
  <c r="B62" i="35" s="1"/>
  <c r="B81" i="35" s="1"/>
  <c r="B96" i="35" s="1"/>
  <c r="B25" i="35"/>
  <c r="B43" i="35"/>
  <c r="B24" i="35"/>
  <c r="B42" i="35" s="1"/>
  <c r="B60" i="35" s="1"/>
  <c r="B79" i="35" s="1"/>
  <c r="B94" i="35" s="1"/>
  <c r="B23" i="35"/>
  <c r="B41" i="35" s="1"/>
  <c r="B59" i="35" s="1"/>
  <c r="B78" i="35" s="1"/>
  <c r="B93" i="35" s="1"/>
  <c r="B22" i="35"/>
  <c r="B40" i="35" s="1"/>
  <c r="B19" i="35"/>
  <c r="B37" i="35"/>
  <c r="B55" i="35" s="1"/>
  <c r="B36" i="34"/>
  <c r="B54" i="34" s="1"/>
  <c r="B72" i="34" s="1"/>
  <c r="B35" i="34"/>
  <c r="B53" i="34" s="1"/>
  <c r="B71" i="34" s="1"/>
  <c r="B90" i="34" s="1"/>
  <c r="B34" i="34"/>
  <c r="B52" i="34" s="1"/>
  <c r="B70" i="34" s="1"/>
  <c r="B89" i="34" s="1"/>
  <c r="B33" i="34"/>
  <c r="B51" i="34"/>
  <c r="B69" i="34" s="1"/>
  <c r="B88" i="34" s="1"/>
  <c r="B32" i="34"/>
  <c r="B50" i="34"/>
  <c r="B68" i="34" s="1"/>
  <c r="B87" i="34" s="1"/>
  <c r="B31" i="34"/>
  <c r="B49" i="34" s="1"/>
  <c r="B67" i="34" s="1"/>
  <c r="B86" i="34" s="1"/>
  <c r="B30" i="34"/>
  <c r="B48" i="34" s="1"/>
  <c r="B66" i="34" s="1"/>
  <c r="B85" i="34" s="1"/>
  <c r="B29" i="34"/>
  <c r="B47" i="34"/>
  <c r="B65" i="34" s="1"/>
  <c r="B84" i="34" s="1"/>
  <c r="B28" i="34"/>
  <c r="B46" i="34"/>
  <c r="B64" i="34" s="1"/>
  <c r="B83" i="34" s="1"/>
  <c r="B27" i="34"/>
  <c r="B45" i="34" s="1"/>
  <c r="B63" i="34" s="1"/>
  <c r="B82" i="34" s="1"/>
  <c r="B26" i="34"/>
  <c r="B44" i="34" s="1"/>
  <c r="B62" i="34" s="1"/>
  <c r="B81" i="34" s="1"/>
  <c r="B25" i="34"/>
  <c r="B43" i="34"/>
  <c r="B24" i="34"/>
  <c r="B42" i="34"/>
  <c r="B60" i="34" s="1"/>
  <c r="B79" i="34" s="1"/>
  <c r="B23" i="34"/>
  <c r="B41" i="34" s="1"/>
  <c r="B59" i="34" s="1"/>
  <c r="B78" i="34" s="1"/>
  <c r="B19" i="34"/>
  <c r="B37" i="34" s="1"/>
  <c r="B55" i="34" s="1"/>
  <c r="B36" i="33"/>
  <c r="B54" i="33"/>
  <c r="B72" i="33" s="1"/>
  <c r="B35" i="33"/>
  <c r="B53" i="33" s="1"/>
  <c r="B71" i="33" s="1"/>
  <c r="B90" i="33" s="1"/>
  <c r="B34" i="33"/>
  <c r="B52" i="33" s="1"/>
  <c r="B70" i="33" s="1"/>
  <c r="B89" i="33" s="1"/>
  <c r="B33" i="33"/>
  <c r="B51" i="33"/>
  <c r="B32" i="33"/>
  <c r="B50" i="33" s="1"/>
  <c r="B68" i="33" s="1"/>
  <c r="B87" i="33" s="1"/>
  <c r="B31" i="33"/>
  <c r="B49" i="33" s="1"/>
  <c r="B67" i="33" s="1"/>
  <c r="B86" i="33" s="1"/>
  <c r="B30" i="33"/>
  <c r="B48" i="33" s="1"/>
  <c r="B66" i="33" s="1"/>
  <c r="B85" i="33" s="1"/>
  <c r="B29" i="33"/>
  <c r="B47" i="33"/>
  <c r="B28" i="33"/>
  <c r="B46" i="33" s="1"/>
  <c r="B64" i="33" s="1"/>
  <c r="B83" i="33" s="1"/>
  <c r="B27" i="33"/>
  <c r="B45" i="33" s="1"/>
  <c r="B63" i="33" s="1"/>
  <c r="B82" i="33" s="1"/>
  <c r="B26" i="33"/>
  <c r="B44" i="33" s="1"/>
  <c r="B62" i="33" s="1"/>
  <c r="B81" i="33" s="1"/>
  <c r="B25" i="33"/>
  <c r="B43" i="33"/>
  <c r="B24" i="33"/>
  <c r="B42" i="33" s="1"/>
  <c r="B60" i="33" s="1"/>
  <c r="B79" i="33" s="1"/>
  <c r="B23" i="33"/>
  <c r="B41" i="33" s="1"/>
  <c r="B59" i="33" s="1"/>
  <c r="B78" i="33" s="1"/>
  <c r="B22" i="33"/>
  <c r="B40" i="33"/>
  <c r="B58" i="33" s="1"/>
  <c r="AM79" i="28"/>
  <c r="AL79" i="28"/>
  <c r="AK79" i="28"/>
  <c r="AI79" i="28"/>
  <c r="AH79" i="28"/>
  <c r="AG79" i="28"/>
  <c r="AF79" i="28"/>
  <c r="AE79" i="28"/>
  <c r="AD79" i="28"/>
  <c r="AC79" i="28"/>
  <c r="AA79" i="28"/>
  <c r="AA63" i="28" s="1"/>
  <c r="Z79" i="28"/>
  <c r="Y79" i="28"/>
  <c r="X79" i="28"/>
  <c r="W79" i="28"/>
  <c r="V79" i="28"/>
  <c r="U79" i="28"/>
  <c r="S79" i="28"/>
  <c r="R79" i="28"/>
  <c r="Q79" i="28"/>
  <c r="P79" i="28"/>
  <c r="O79" i="28"/>
  <c r="B19" i="33"/>
  <c r="B37" i="33" s="1"/>
  <c r="B55" i="33" s="1"/>
  <c r="B31" i="32"/>
  <c r="B46" i="32" s="1"/>
  <c r="B30" i="32"/>
  <c r="B45" i="32" s="1"/>
  <c r="B60" i="32" s="1"/>
  <c r="B29" i="32"/>
  <c r="B44" i="32" s="1"/>
  <c r="B59" i="32" s="1"/>
  <c r="B28" i="32"/>
  <c r="B43" i="32" s="1"/>
  <c r="B58" i="32" s="1"/>
  <c r="B27" i="32"/>
  <c r="B42" i="32" s="1"/>
  <c r="B57" i="32" s="1"/>
  <c r="B26" i="32"/>
  <c r="B41" i="32" s="1"/>
  <c r="B56" i="32" s="1"/>
  <c r="B25" i="32"/>
  <c r="B40" i="32"/>
  <c r="B55" i="32" s="1"/>
  <c r="B24" i="32"/>
  <c r="B39" i="32"/>
  <c r="B54" i="32" s="1"/>
  <c r="B23" i="32"/>
  <c r="B38" i="32"/>
  <c r="B53" i="32" s="1"/>
  <c r="B22" i="32"/>
  <c r="B37" i="32" s="1"/>
  <c r="B52" i="32" s="1"/>
  <c r="B21" i="32"/>
  <c r="B36" i="32" s="1"/>
  <c r="B51" i="32" s="1"/>
  <c r="B20" i="32"/>
  <c r="B35" i="32" s="1"/>
  <c r="B50" i="32" s="1"/>
  <c r="B36" i="31"/>
  <c r="B54" i="31" s="1"/>
  <c r="B72" i="31" s="1"/>
  <c r="B35" i="31"/>
  <c r="B53" i="31" s="1"/>
  <c r="B71" i="31" s="1"/>
  <c r="B90" i="31" s="1"/>
  <c r="B34" i="31"/>
  <c r="B52" i="31" s="1"/>
  <c r="B70" i="31" s="1"/>
  <c r="B89" i="31" s="1"/>
  <c r="B33" i="31"/>
  <c r="B51" i="31"/>
  <c r="B32" i="31"/>
  <c r="B50" i="31" s="1"/>
  <c r="B68" i="31" s="1"/>
  <c r="B87" i="31" s="1"/>
  <c r="B31" i="31"/>
  <c r="B49" i="31" s="1"/>
  <c r="B67" i="31" s="1"/>
  <c r="B86" i="31" s="1"/>
  <c r="B30" i="31"/>
  <c r="B48" i="31" s="1"/>
  <c r="B66" i="31" s="1"/>
  <c r="B85" i="31" s="1"/>
  <c r="B29" i="31"/>
  <c r="B47" i="31"/>
  <c r="B28" i="31"/>
  <c r="B46" i="31" s="1"/>
  <c r="B64" i="31" s="1"/>
  <c r="B83" i="31" s="1"/>
  <c r="B27" i="31"/>
  <c r="B45" i="31" s="1"/>
  <c r="B63" i="31" s="1"/>
  <c r="B82" i="31" s="1"/>
  <c r="B26" i="31"/>
  <c r="B44" i="31" s="1"/>
  <c r="B62" i="31" s="1"/>
  <c r="B81" i="31" s="1"/>
  <c r="B25" i="31"/>
  <c r="B43" i="31"/>
  <c r="B24" i="31"/>
  <c r="B42" i="31" s="1"/>
  <c r="B60" i="31" s="1"/>
  <c r="B79" i="31" s="1"/>
  <c r="B23" i="31"/>
  <c r="B41" i="31" s="1"/>
  <c r="B59" i="31" s="1"/>
  <c r="B78" i="31" s="1"/>
  <c r="B19" i="31"/>
  <c r="B37" i="31" s="1"/>
  <c r="B55" i="31" s="1"/>
  <c r="B36" i="30"/>
  <c r="B54" i="30" s="1"/>
  <c r="B72" i="30" s="1"/>
  <c r="B35" i="30"/>
  <c r="B53" i="30" s="1"/>
  <c r="B71" i="30" s="1"/>
  <c r="B90" i="30" s="1"/>
  <c r="B105" i="30" s="1"/>
  <c r="B34" i="30"/>
  <c r="B52" i="30" s="1"/>
  <c r="B70" i="30" s="1"/>
  <c r="B89" i="30" s="1"/>
  <c r="B104" i="30" s="1"/>
  <c r="B33" i="30"/>
  <c r="B51" i="30"/>
  <c r="B32" i="30"/>
  <c r="B50" i="30" s="1"/>
  <c r="B68" i="30" s="1"/>
  <c r="B87" i="30" s="1"/>
  <c r="B102" i="30" s="1"/>
  <c r="B31" i="30"/>
  <c r="B49" i="30" s="1"/>
  <c r="B67" i="30" s="1"/>
  <c r="B86" i="30" s="1"/>
  <c r="B101" i="30" s="1"/>
  <c r="B30" i="30"/>
  <c r="B48" i="30" s="1"/>
  <c r="B66" i="30" s="1"/>
  <c r="B85" i="30" s="1"/>
  <c r="B100" i="30" s="1"/>
  <c r="B29" i="30"/>
  <c r="B47" i="30"/>
  <c r="B28" i="30"/>
  <c r="B46" i="30" s="1"/>
  <c r="B64" i="30" s="1"/>
  <c r="B83" i="30" s="1"/>
  <c r="B98" i="30" s="1"/>
  <c r="B27" i="30"/>
  <c r="B45" i="30" s="1"/>
  <c r="B63" i="30" s="1"/>
  <c r="B82" i="30" s="1"/>
  <c r="B97" i="30" s="1"/>
  <c r="B26" i="30"/>
  <c r="B44" i="30" s="1"/>
  <c r="B62" i="30" s="1"/>
  <c r="B81" i="30" s="1"/>
  <c r="B96" i="30" s="1"/>
  <c r="B25" i="30"/>
  <c r="B43" i="30"/>
  <c r="B24" i="30"/>
  <c r="B42" i="30" s="1"/>
  <c r="B60" i="30" s="1"/>
  <c r="B79" i="30" s="1"/>
  <c r="B94" i="30" s="1"/>
  <c r="B23" i="30"/>
  <c r="B41" i="30" s="1"/>
  <c r="B59" i="30" s="1"/>
  <c r="B78" i="30" s="1"/>
  <c r="B93" i="30" s="1"/>
  <c r="B19" i="30"/>
  <c r="B37" i="30" s="1"/>
  <c r="B55" i="30" s="1"/>
  <c r="B36" i="29"/>
  <c r="B54" i="29" s="1"/>
  <c r="B72" i="29" s="1"/>
  <c r="B35" i="29"/>
  <c r="B53" i="29" s="1"/>
  <c r="B71" i="29" s="1"/>
  <c r="B90" i="29" s="1"/>
  <c r="B34" i="29"/>
  <c r="B52" i="29" s="1"/>
  <c r="B70" i="29" s="1"/>
  <c r="B89" i="29" s="1"/>
  <c r="B33" i="29"/>
  <c r="B51" i="29"/>
  <c r="B32" i="29"/>
  <c r="B50" i="29" s="1"/>
  <c r="B68" i="29" s="1"/>
  <c r="B87" i="29" s="1"/>
  <c r="B31" i="29"/>
  <c r="B49" i="29" s="1"/>
  <c r="B67" i="29" s="1"/>
  <c r="B86" i="29" s="1"/>
  <c r="B30" i="29"/>
  <c r="B48" i="29" s="1"/>
  <c r="B66" i="29" s="1"/>
  <c r="B85" i="29" s="1"/>
  <c r="B29" i="29"/>
  <c r="B47" i="29" s="1"/>
  <c r="B65" i="29" s="1"/>
  <c r="B84" i="29" s="1"/>
  <c r="B28" i="29"/>
  <c r="B46" i="29" s="1"/>
  <c r="B64" i="29" s="1"/>
  <c r="B83" i="29" s="1"/>
  <c r="B27" i="29"/>
  <c r="B45" i="29"/>
  <c r="B26" i="29"/>
  <c r="B44" i="29"/>
  <c r="B25" i="29"/>
  <c r="B43" i="29" s="1"/>
  <c r="B61" i="29" s="1"/>
  <c r="B80" i="29" s="1"/>
  <c r="B24" i="29"/>
  <c r="B42" i="29" s="1"/>
  <c r="B60" i="29" s="1"/>
  <c r="B79" i="29" s="1"/>
  <c r="B23" i="29"/>
  <c r="B41" i="29"/>
  <c r="B19" i="29"/>
  <c r="B37" i="29" s="1"/>
  <c r="B55" i="29" s="1"/>
  <c r="B61" i="31"/>
  <c r="B80" i="31"/>
  <c r="B65" i="33"/>
  <c r="B84" i="33" s="1"/>
  <c r="B69" i="29"/>
  <c r="B88" i="29" s="1"/>
  <c r="B61" i="30"/>
  <c r="B80" i="30" s="1"/>
  <c r="B95" i="30" s="1"/>
  <c r="B69" i="30"/>
  <c r="B88" i="30" s="1"/>
  <c r="B103" i="30" s="1"/>
  <c r="B62" i="29"/>
  <c r="B81" i="29" s="1"/>
  <c r="B59" i="29"/>
  <c r="B78" i="29" s="1"/>
  <c r="B63" i="29"/>
  <c r="B82" i="29" s="1"/>
  <c r="B69" i="31"/>
  <c r="B88" i="31"/>
  <c r="B65" i="31"/>
  <c r="B84" i="31" s="1"/>
  <c r="B61" i="33"/>
  <c r="B80" i="33" s="1"/>
  <c r="B69" i="33"/>
  <c r="B88" i="33" s="1"/>
  <c r="B65" i="30"/>
  <c r="B84" i="30" s="1"/>
  <c r="B99" i="30" s="1"/>
  <c r="B61" i="35"/>
  <c r="B80" i="35" s="1"/>
  <c r="B95" i="35" s="1"/>
  <c r="B65" i="35"/>
  <c r="B84" i="35" s="1"/>
  <c r="B99" i="35" s="1"/>
  <c r="B69" i="35"/>
  <c r="B88" i="35" s="1"/>
  <c r="B103" i="35" s="1"/>
  <c r="AD63" i="28"/>
  <c r="AD83" i="28"/>
  <c r="V63" i="28"/>
  <c r="V83" i="28"/>
  <c r="R63" i="28"/>
  <c r="R83" i="28"/>
  <c r="AH63" i="28"/>
  <c r="AH83" i="28"/>
  <c r="P63" i="28"/>
  <c r="Z63" i="28"/>
  <c r="Z83" i="28"/>
  <c r="AL63" i="28"/>
  <c r="AL83" i="28"/>
  <c r="Q63" i="28"/>
  <c r="Y63" i="28"/>
  <c r="Y83" i="28"/>
  <c r="AC63" i="28"/>
  <c r="AG63" i="28"/>
  <c r="B61" i="34"/>
  <c r="B80" i="34" s="1"/>
  <c r="C21" i="28"/>
  <c r="B19" i="10"/>
  <c r="B37" i="10" s="1"/>
  <c r="B55" i="10" s="1"/>
  <c r="B33" i="10"/>
  <c r="B51" i="10" s="1"/>
  <c r="B69" i="10" s="1"/>
  <c r="B88" i="10" s="1"/>
  <c r="B34" i="10"/>
  <c r="B52" i="10" s="1"/>
  <c r="B70" i="10" s="1"/>
  <c r="B89" i="10" s="1"/>
  <c r="B35" i="10"/>
  <c r="B53" i="10" s="1"/>
  <c r="B71" i="10" s="1"/>
  <c r="B90" i="10" s="1"/>
  <c r="B36" i="10"/>
  <c r="B54" i="10"/>
  <c r="B72" i="10" s="1"/>
  <c r="B32" i="10"/>
  <c r="B50" i="10" s="1"/>
  <c r="B68" i="10" s="1"/>
  <c r="B87" i="10" s="1"/>
  <c r="B31" i="10"/>
  <c r="B49" i="10"/>
  <c r="B30" i="10"/>
  <c r="B48" i="10"/>
  <c r="B29" i="10"/>
  <c r="B47" i="10" s="1"/>
  <c r="B65" i="10" s="1"/>
  <c r="B84" i="10" s="1"/>
  <c r="B28" i="10"/>
  <c r="B46" i="10" s="1"/>
  <c r="B64" i="10" s="1"/>
  <c r="B83" i="10" s="1"/>
  <c r="B27" i="10"/>
  <c r="B45" i="10" s="1"/>
  <c r="B63" i="10" s="1"/>
  <c r="B82" i="10" s="1"/>
  <c r="B26" i="10"/>
  <c r="B44" i="10" s="1"/>
  <c r="B62" i="10" s="1"/>
  <c r="B81" i="10" s="1"/>
  <c r="B25" i="10"/>
  <c r="B43" i="10" s="1"/>
  <c r="B61" i="10" s="1"/>
  <c r="B80" i="10" s="1"/>
  <c r="B24" i="10"/>
  <c r="B42" i="10" s="1"/>
  <c r="B60" i="10" s="1"/>
  <c r="B79" i="10" s="1"/>
  <c r="B23" i="10"/>
  <c r="B41" i="10" s="1"/>
  <c r="B59" i="10" s="1"/>
  <c r="B78" i="10" s="1"/>
  <c r="B66" i="10"/>
  <c r="B85" i="10" s="1"/>
  <c r="B67" i="10"/>
  <c r="B86" i="10" s="1"/>
  <c r="B30" i="2"/>
  <c r="B45" i="2" s="1"/>
  <c r="B60" i="2" s="1"/>
  <c r="B31" i="2"/>
  <c r="B46" i="2" s="1"/>
  <c r="C36" i="28"/>
  <c r="AO36" i="28" s="1"/>
  <c r="B20" i="2"/>
  <c r="B35" i="2" s="1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 s="1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 s="1"/>
  <c r="B58" i="2" s="1"/>
  <c r="B29" i="2"/>
  <c r="B44" i="2" s="1"/>
  <c r="B59" i="2" s="1"/>
  <c r="D36" i="28"/>
  <c r="D61" i="28" s="1"/>
  <c r="K36" i="28"/>
  <c r="K61" i="28" s="1"/>
  <c r="AJ36" i="28"/>
  <c r="AJ61" i="28" s="1"/>
  <c r="W61" i="28"/>
  <c r="AH36" i="28"/>
  <c r="AH61" i="28" s="1"/>
  <c r="X61" i="28"/>
  <c r="I36" i="28"/>
  <c r="AU36" i="28" s="1"/>
  <c r="AG36" i="28"/>
  <c r="AG61" i="28" s="1"/>
  <c r="R36" i="28"/>
  <c r="R61" i="28" s="1"/>
  <c r="AL36" i="28"/>
  <c r="AL61" i="28" s="1"/>
  <c r="S36" i="28"/>
  <c r="S61" i="28" s="1"/>
  <c r="T36" i="28"/>
  <c r="T61" i="28" s="1"/>
  <c r="T69" i="28" s="1"/>
  <c r="T77" i="28" s="1"/>
  <c r="Y36" i="28"/>
  <c r="Y61" i="28" s="1"/>
  <c r="Z36" i="28"/>
  <c r="Z61" i="28" s="1"/>
  <c r="AE36" i="28"/>
  <c r="AE61" i="28" s="1"/>
  <c r="AF36" i="28"/>
  <c r="AF61" i="28" s="1"/>
  <c r="AA36" i="28"/>
  <c r="AA61" i="28" s="1"/>
  <c r="V61" i="28"/>
  <c r="AK36" i="28"/>
  <c r="AK61" i="28" s="1"/>
  <c r="J36" i="28"/>
  <c r="J61" i="28" s="1"/>
  <c r="J69" i="28" s="1"/>
  <c r="J77" i="28" s="1"/>
  <c r="BA36" i="28"/>
  <c r="BC36" i="28"/>
  <c r="AI36" i="28"/>
  <c r="AI61" i="28" s="1"/>
  <c r="F36" i="28"/>
  <c r="AR36" i="28" s="1"/>
  <c r="AD36" i="28"/>
  <c r="AD61" i="28" s="1"/>
  <c r="G36" i="28"/>
  <c r="AS36" i="28" s="1"/>
  <c r="AM36" i="28"/>
  <c r="AM61" i="28" s="1"/>
  <c r="H36" i="28"/>
  <c r="AT36" i="28" s="1"/>
  <c r="AB36" i="28"/>
  <c r="AB61" i="28" s="1"/>
  <c r="AB89" i="28" s="1"/>
  <c r="AB97" i="28" s="1"/>
  <c r="AB105" i="28" s="1"/>
  <c r="J13" i="10"/>
  <c r="G46" i="2"/>
  <c r="R35" i="2"/>
  <c r="S35" i="2"/>
  <c r="T35" i="2" s="1"/>
  <c r="V35" i="2"/>
  <c r="W35" i="2" s="1"/>
  <c r="X35" i="2" s="1"/>
  <c r="Y35" i="2" s="1"/>
  <c r="G13" i="34"/>
  <c r="G7" i="36"/>
  <c r="D16" i="36"/>
  <c r="H17" i="36"/>
  <c r="E127" i="39"/>
  <c r="C127" i="39"/>
  <c r="J141" i="39"/>
  <c r="O47" i="39"/>
  <c r="J127" i="39"/>
  <c r="O40" i="39"/>
  <c r="L127" i="39"/>
  <c r="O124" i="39"/>
  <c r="I127" i="39"/>
  <c r="J5" i="2"/>
  <c r="L15" i="2"/>
  <c r="O51" i="39"/>
  <c r="O119" i="39"/>
  <c r="J9" i="2"/>
  <c r="D43" i="39"/>
  <c r="L8" i="2"/>
  <c r="H13" i="2"/>
  <c r="D7" i="2"/>
  <c r="O123" i="39"/>
  <c r="L14" i="2"/>
  <c r="D14" i="2"/>
  <c r="H158" i="39"/>
  <c r="H5" i="32" s="1"/>
  <c r="H9" i="2"/>
  <c r="F13" i="2"/>
  <c r="L6" i="2"/>
  <c r="D6" i="2"/>
  <c r="J10" i="2"/>
  <c r="O122" i="39"/>
  <c r="D161" i="39"/>
  <c r="D8" i="32" s="1"/>
  <c r="J11" i="2"/>
  <c r="H12" i="2"/>
  <c r="L9" i="2"/>
  <c r="D9" i="2"/>
  <c r="O53" i="39"/>
  <c r="O121" i="39"/>
  <c r="J14" i="2"/>
  <c r="H15" i="2"/>
  <c r="L12" i="2"/>
  <c r="J161" i="39"/>
  <c r="J8" i="32" s="1"/>
  <c r="J6" i="2"/>
  <c r="H7" i="2"/>
  <c r="D10" i="2"/>
  <c r="D13" i="2"/>
  <c r="D15" i="39"/>
  <c r="D15" i="2"/>
  <c r="BE181" i="40"/>
  <c r="E15" i="33"/>
  <c r="E9" i="33"/>
  <c r="C13" i="30"/>
  <c r="H11" i="33"/>
  <c r="J6" i="35"/>
  <c r="F7" i="35"/>
  <c r="J10" i="36"/>
  <c r="D10" i="35"/>
  <c r="L16" i="35"/>
  <c r="F141" i="39"/>
  <c r="L11" i="2"/>
  <c r="L85" i="39"/>
  <c r="D11" i="2"/>
  <c r="D85" i="39"/>
  <c r="J29" i="39"/>
  <c r="K10" i="34"/>
  <c r="E10" i="34"/>
  <c r="I15" i="34"/>
  <c r="F17" i="36"/>
  <c r="L5" i="2"/>
  <c r="L141" i="39"/>
  <c r="D141" i="39"/>
  <c r="D127" i="39"/>
  <c r="O117" i="39"/>
  <c r="H127" i="39"/>
  <c r="F127" i="39"/>
  <c r="O49" i="39"/>
  <c r="O126" i="39"/>
  <c r="O35" i="39"/>
  <c r="O116" i="39"/>
  <c r="O125" i="39"/>
  <c r="O118" i="39"/>
  <c r="O55" i="39"/>
  <c r="AI62" i="28" l="1"/>
  <c r="B72" i="43"/>
  <c r="B81" i="43"/>
  <c r="AI75" i="28"/>
  <c r="U64" i="28"/>
  <c r="AC64" i="28"/>
  <c r="AK64" i="28"/>
  <c r="R75" i="28"/>
  <c r="AA75" i="28"/>
  <c r="Y64" i="28"/>
  <c r="AJ63" i="28"/>
  <c r="Q64" i="28"/>
  <c r="F22" i="34"/>
  <c r="N22" i="34"/>
  <c r="V22" i="34"/>
  <c r="AD22" i="34"/>
  <c r="AL22" i="34"/>
  <c r="H126" i="34"/>
  <c r="P126" i="34"/>
  <c r="X126" i="34"/>
  <c r="AF126" i="34"/>
  <c r="F161" i="34"/>
  <c r="N161" i="34"/>
  <c r="V161" i="34"/>
  <c r="AD161" i="34"/>
  <c r="AL161" i="34"/>
  <c r="H22" i="34"/>
  <c r="P22" i="34"/>
  <c r="X22" i="34"/>
  <c r="AF22" i="34"/>
  <c r="F58" i="34"/>
  <c r="N58" i="34"/>
  <c r="V58" i="34"/>
  <c r="AD58" i="34"/>
  <c r="AL58" i="34"/>
  <c r="H161" i="34"/>
  <c r="P161" i="34"/>
  <c r="X161" i="34"/>
  <c r="AF161" i="34"/>
  <c r="F188" i="34"/>
  <c r="N188" i="34"/>
  <c r="V188" i="34"/>
  <c r="AD188" i="34"/>
  <c r="AL188" i="34"/>
  <c r="F109" i="34"/>
  <c r="N109" i="34"/>
  <c r="V109" i="34"/>
  <c r="AD109" i="34"/>
  <c r="AL109" i="34"/>
  <c r="H109" i="34"/>
  <c r="P109" i="34"/>
  <c r="X109" i="34"/>
  <c r="AF109" i="34"/>
  <c r="F142" i="34"/>
  <c r="N142" i="34"/>
  <c r="V142" i="34"/>
  <c r="AD142" i="34"/>
  <c r="AL142" i="34"/>
  <c r="AK83" i="28"/>
  <c r="H58" i="34"/>
  <c r="P58" i="34"/>
  <c r="X58" i="34"/>
  <c r="AF58" i="34"/>
  <c r="F92" i="34"/>
  <c r="N92" i="34"/>
  <c r="V92" i="34"/>
  <c r="AD92" i="34"/>
  <c r="AL92" i="34"/>
  <c r="H188" i="34"/>
  <c r="P188" i="34"/>
  <c r="X188" i="34"/>
  <c r="AF188" i="34"/>
  <c r="AC83" i="28"/>
  <c r="F40" i="34"/>
  <c r="N40" i="34"/>
  <c r="V40" i="34"/>
  <c r="AD40" i="34"/>
  <c r="AL40" i="34"/>
  <c r="H142" i="34"/>
  <c r="P142" i="34"/>
  <c r="X142" i="34"/>
  <c r="AF142" i="34"/>
  <c r="F181" i="34"/>
  <c r="N181" i="34"/>
  <c r="V181" i="34"/>
  <c r="AD181" i="34"/>
  <c r="AL181" i="34"/>
  <c r="U83" i="28"/>
  <c r="AK63" i="28"/>
  <c r="U63" i="28"/>
  <c r="I35" i="32"/>
  <c r="H46" i="32"/>
  <c r="V45" i="32"/>
  <c r="W45" i="32" s="1"/>
  <c r="X45" i="32" s="1"/>
  <c r="Y45" i="32" s="1"/>
  <c r="Z45" i="32" s="1"/>
  <c r="AA45" i="32" s="1"/>
  <c r="AB45" i="32" s="1"/>
  <c r="AC45" i="32" s="1"/>
  <c r="AD45" i="32" s="1"/>
  <c r="AE45" i="32" s="1"/>
  <c r="AF45" i="32" s="1"/>
  <c r="AG45" i="32" s="1"/>
  <c r="AH45" i="32" s="1"/>
  <c r="AI45" i="32" s="1"/>
  <c r="AJ45" i="32" s="1"/>
  <c r="AK45" i="32" s="1"/>
  <c r="AL45" i="32" s="1"/>
  <c r="AM45" i="32" s="1"/>
  <c r="U46" i="32"/>
  <c r="D19" i="32"/>
  <c r="L19" i="32"/>
  <c r="T19" i="32"/>
  <c r="AB19" i="32"/>
  <c r="AJ19" i="32"/>
  <c r="S83" i="28"/>
  <c r="AA67" i="28"/>
  <c r="AI83" i="28"/>
  <c r="T83" i="28"/>
  <c r="AB83" i="28"/>
  <c r="AJ67" i="28"/>
  <c r="D49" i="32"/>
  <c r="L49" i="32"/>
  <c r="T49" i="32"/>
  <c r="AB49" i="32"/>
  <c r="AJ49" i="32"/>
  <c r="D77" i="32"/>
  <c r="L77" i="32"/>
  <c r="T77" i="32"/>
  <c r="AB77" i="32"/>
  <c r="AJ77" i="32"/>
  <c r="D58" i="31"/>
  <c r="L58" i="31"/>
  <c r="T58" i="31"/>
  <c r="AB58" i="31"/>
  <c r="AJ58" i="31"/>
  <c r="H126" i="31"/>
  <c r="P126" i="31"/>
  <c r="X126" i="31"/>
  <c r="AF126" i="31"/>
  <c r="D188" i="31"/>
  <c r="L188" i="31"/>
  <c r="T188" i="31"/>
  <c r="AB188" i="31"/>
  <c r="AJ188" i="31"/>
  <c r="H77" i="31"/>
  <c r="P77" i="31"/>
  <c r="X77" i="31"/>
  <c r="AF77" i="31"/>
  <c r="D142" i="31"/>
  <c r="L142" i="31"/>
  <c r="T142" i="31"/>
  <c r="AB142" i="31"/>
  <c r="AJ142" i="31"/>
  <c r="H22" i="31"/>
  <c r="P22" i="31"/>
  <c r="X22" i="31"/>
  <c r="AF22" i="31"/>
  <c r="D92" i="31"/>
  <c r="L92" i="31"/>
  <c r="T92" i="31"/>
  <c r="AB92" i="31"/>
  <c r="AJ92" i="31"/>
  <c r="H161" i="31"/>
  <c r="P161" i="31"/>
  <c r="X161" i="31"/>
  <c r="AF161" i="31"/>
  <c r="U67" i="28"/>
  <c r="H58" i="31"/>
  <c r="P58" i="31"/>
  <c r="X58" i="31"/>
  <c r="AF58" i="31"/>
  <c r="D126" i="31"/>
  <c r="L126" i="31"/>
  <c r="T126" i="31"/>
  <c r="AB126" i="31"/>
  <c r="AJ126" i="31"/>
  <c r="H188" i="31"/>
  <c r="P188" i="31"/>
  <c r="X188" i="31"/>
  <c r="AF188" i="31"/>
  <c r="D77" i="31"/>
  <c r="L77" i="31"/>
  <c r="T77" i="31"/>
  <c r="AB77" i="31"/>
  <c r="AJ77" i="31"/>
  <c r="H142" i="31"/>
  <c r="P142" i="31"/>
  <c r="X142" i="31"/>
  <c r="AF142" i="31"/>
  <c r="D22" i="31"/>
  <c r="L22" i="31"/>
  <c r="T22" i="31"/>
  <c r="AB22" i="31"/>
  <c r="AJ22" i="31"/>
  <c r="R67" i="28"/>
  <c r="D58" i="30"/>
  <c r="L58" i="30"/>
  <c r="T58" i="30"/>
  <c r="AB58" i="30"/>
  <c r="AJ58" i="30"/>
  <c r="D188" i="30"/>
  <c r="L188" i="30"/>
  <c r="T188" i="30"/>
  <c r="AB188" i="30"/>
  <c r="AJ188" i="30"/>
  <c r="D142" i="30"/>
  <c r="L142" i="30"/>
  <c r="T142" i="30"/>
  <c r="AB142" i="30"/>
  <c r="AJ142" i="30"/>
  <c r="D92" i="30"/>
  <c r="L92" i="30"/>
  <c r="T92" i="30"/>
  <c r="AB92" i="30"/>
  <c r="AJ92" i="30"/>
  <c r="D40" i="30"/>
  <c r="L40" i="30"/>
  <c r="T40" i="30"/>
  <c r="AB40" i="30"/>
  <c r="AJ40" i="30"/>
  <c r="D181" i="30"/>
  <c r="L181" i="30"/>
  <c r="T181" i="30"/>
  <c r="AB181" i="30"/>
  <c r="AJ181" i="30"/>
  <c r="D126" i="30"/>
  <c r="L126" i="30"/>
  <c r="T126" i="30"/>
  <c r="AB126" i="30"/>
  <c r="AJ126" i="30"/>
  <c r="W75" i="28"/>
  <c r="AE75" i="28"/>
  <c r="D77" i="30"/>
  <c r="L77" i="30"/>
  <c r="T77" i="30"/>
  <c r="AB77" i="30"/>
  <c r="AJ77" i="30"/>
  <c r="P75" i="28"/>
  <c r="AJ83" i="36"/>
  <c r="AJ83" i="35"/>
  <c r="AJ83" i="34"/>
  <c r="AJ83" i="33"/>
  <c r="AJ83" i="31"/>
  <c r="AJ83" i="30"/>
  <c r="AJ83" i="29"/>
  <c r="AF88" i="34"/>
  <c r="AF88" i="35"/>
  <c r="AF88" i="33"/>
  <c r="AF88" i="31"/>
  <c r="AF88" i="30"/>
  <c r="AF88" i="29"/>
  <c r="AF88" i="36"/>
  <c r="AH84" i="34"/>
  <c r="AH84" i="33"/>
  <c r="AH84" i="30"/>
  <c r="AH84" i="31"/>
  <c r="AH84" i="29"/>
  <c r="AH84" i="36"/>
  <c r="AH84" i="35"/>
  <c r="AL85" i="35"/>
  <c r="AL85" i="34"/>
  <c r="AL85" i="33"/>
  <c r="AL85" i="31"/>
  <c r="AL85" i="29"/>
  <c r="AL85" i="30"/>
  <c r="AL85" i="36"/>
  <c r="AB87" i="10"/>
  <c r="U81" i="29"/>
  <c r="R82" i="31"/>
  <c r="O89" i="31"/>
  <c r="I37" i="2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H46" i="2"/>
  <c r="J36" i="2"/>
  <c r="I46" i="2"/>
  <c r="AM75" i="2"/>
  <c r="AM75" i="32" s="1"/>
  <c r="AA75" i="32"/>
  <c r="AM71" i="2"/>
  <c r="AM71" i="32" s="1"/>
  <c r="AA71" i="32"/>
  <c r="AM67" i="2"/>
  <c r="AM67" i="32" s="1"/>
  <c r="AA67" i="32"/>
  <c r="AA73" i="32"/>
  <c r="AM73" i="2"/>
  <c r="AM73" i="32" s="1"/>
  <c r="R109" i="29"/>
  <c r="Z109" i="29"/>
  <c r="AH109" i="29"/>
  <c r="S109" i="29"/>
  <c r="AA109" i="29"/>
  <c r="AI109" i="29"/>
  <c r="T109" i="29"/>
  <c r="AB109" i="29"/>
  <c r="AJ109" i="29"/>
  <c r="U109" i="29"/>
  <c r="AC109" i="29"/>
  <c r="AK109" i="29"/>
  <c r="V109" i="29"/>
  <c r="AD109" i="29"/>
  <c r="AL109" i="29"/>
  <c r="O109" i="29"/>
  <c r="W109" i="29"/>
  <c r="AE109" i="29"/>
  <c r="AM109" i="29"/>
  <c r="P109" i="29"/>
  <c r="X109" i="29"/>
  <c r="AF109" i="29"/>
  <c r="Q109" i="29"/>
  <c r="Y109" i="29"/>
  <c r="AG109" i="29"/>
  <c r="K52" i="28"/>
  <c r="AY36" i="28"/>
  <c r="M36" i="28"/>
  <c r="AA83" i="28"/>
  <c r="AW56" i="28"/>
  <c r="K54" i="28" s="1"/>
  <c r="AZ56" i="28"/>
  <c r="AD5" i="47" s="1"/>
  <c r="K46" i="28"/>
  <c r="K48" i="28" s="1"/>
  <c r="I37" i="28"/>
  <c r="AR56" i="28"/>
  <c r="F54" i="28" s="1"/>
  <c r="X63" i="28"/>
  <c r="AF63" i="28"/>
  <c r="AF67" i="28" s="1"/>
  <c r="P83" i="28"/>
  <c r="X83" i="28"/>
  <c r="C41" i="28"/>
  <c r="C37" i="28"/>
  <c r="C40" i="28" s="1"/>
  <c r="D45" i="28"/>
  <c r="S63" i="28"/>
  <c r="S67" i="28" s="1"/>
  <c r="AF75" i="28"/>
  <c r="AF83" i="28"/>
  <c r="Q67" i="28"/>
  <c r="X75" i="28"/>
  <c r="E53" i="28"/>
  <c r="I49" i="28"/>
  <c r="P67" i="28"/>
  <c r="AB63" i="28"/>
  <c r="AB67" i="28" s="1"/>
  <c r="X62" i="28"/>
  <c r="X67" i="28" s="1"/>
  <c r="U5" i="47"/>
  <c r="I46" i="28"/>
  <c r="AI63" i="28"/>
  <c r="AI67" i="28" s="1"/>
  <c r="K41" i="28"/>
  <c r="K44" i="28" s="1"/>
  <c r="AE83" i="28"/>
  <c r="AM83" i="28"/>
  <c r="W66" i="28"/>
  <c r="AM66" i="28"/>
  <c r="U75" i="28"/>
  <c r="AK75" i="28"/>
  <c r="AL75" i="28"/>
  <c r="O63" i="28"/>
  <c r="AM63" i="28"/>
  <c r="AD67" i="28"/>
  <c r="AD69" i="28"/>
  <c r="AD77" i="28" s="1"/>
  <c r="AD89" i="28"/>
  <c r="AD97" i="28" s="1"/>
  <c r="AD105" i="28" s="1"/>
  <c r="O64" i="28"/>
  <c r="W64" i="28"/>
  <c r="AE64" i="28"/>
  <c r="AM64" i="28"/>
  <c r="Y67" i="28"/>
  <c r="O83" i="28"/>
  <c r="AC75" i="28"/>
  <c r="O75" i="28"/>
  <c r="AK66" i="28"/>
  <c r="O65" i="28"/>
  <c r="W65" i="28"/>
  <c r="AE65" i="28"/>
  <c r="AM65" i="28"/>
  <c r="AE63" i="28"/>
  <c r="AD75" i="28"/>
  <c r="BC56" i="28"/>
  <c r="O66" i="28"/>
  <c r="AE66" i="28"/>
  <c r="H61" i="28"/>
  <c r="H69" i="28" s="1"/>
  <c r="H77" i="28" s="1"/>
  <c r="AJ83" i="28"/>
  <c r="T63" i="28"/>
  <c r="T67" i="28" s="1"/>
  <c r="AM75" i="28"/>
  <c r="H37" i="28"/>
  <c r="H40" i="28" s="1"/>
  <c r="V67" i="28"/>
  <c r="AL67" i="28"/>
  <c r="V75" i="28"/>
  <c r="AM62" i="28"/>
  <c r="J46" i="28"/>
  <c r="F61" i="28"/>
  <c r="F69" i="28" s="1"/>
  <c r="F77" i="28" s="1"/>
  <c r="AG67" i="28"/>
  <c r="W63" i="28"/>
  <c r="W83" i="28"/>
  <c r="J50" i="28"/>
  <c r="G61" i="28"/>
  <c r="G89" i="28" s="1"/>
  <c r="G97" i="28" s="1"/>
  <c r="G105" i="28" s="1"/>
  <c r="AC67" i="28"/>
  <c r="AK69" i="28"/>
  <c r="AK77" i="28" s="1"/>
  <c r="AK89" i="28"/>
  <c r="AK97" i="28" s="1"/>
  <c r="AK105" i="28" s="1"/>
  <c r="Q61" i="28"/>
  <c r="J37" i="28"/>
  <c r="J40" i="28" s="1"/>
  <c r="BB56" i="28"/>
  <c r="H42" i="28"/>
  <c r="H44" i="28" s="1"/>
  <c r="C49" i="28"/>
  <c r="C52" i="28" s="1"/>
  <c r="C46" i="28"/>
  <c r="C48" i="28" s="1"/>
  <c r="Z89" i="28"/>
  <c r="Z97" i="28" s="1"/>
  <c r="Z105" i="28" s="1"/>
  <c r="Z69" i="28"/>
  <c r="Z77" i="28" s="1"/>
  <c r="Z67" i="28"/>
  <c r="AH67" i="28"/>
  <c r="F38" i="28"/>
  <c r="F40" i="28" s="1"/>
  <c r="BI53" i="28"/>
  <c r="P61" i="28"/>
  <c r="D40" i="28"/>
  <c r="BD56" i="28"/>
  <c r="F42" i="28"/>
  <c r="F44" i="28" s="1"/>
  <c r="R69" i="28"/>
  <c r="R77" i="28" s="1"/>
  <c r="R89" i="28"/>
  <c r="R97" i="28" s="1"/>
  <c r="R105" i="28" s="1"/>
  <c r="N69" i="28"/>
  <c r="N77" i="28" s="1"/>
  <c r="N89" i="28"/>
  <c r="N97" i="28" s="1"/>
  <c r="N105" i="28" s="1"/>
  <c r="D89" i="28"/>
  <c r="D97" i="28" s="1"/>
  <c r="D105" i="28" s="1"/>
  <c r="D69" i="28"/>
  <c r="D77" i="28" s="1"/>
  <c r="AE89" i="28"/>
  <c r="AE97" i="28" s="1"/>
  <c r="AE105" i="28" s="1"/>
  <c r="AE69" i="28"/>
  <c r="AE77" i="28" s="1"/>
  <c r="U89" i="28"/>
  <c r="U97" i="28" s="1"/>
  <c r="U105" i="28" s="1"/>
  <c r="U69" i="28"/>
  <c r="U77" i="28" s="1"/>
  <c r="X69" i="28"/>
  <c r="X77" i="28" s="1"/>
  <c r="X89" i="28"/>
  <c r="X97" i="28" s="1"/>
  <c r="X105" i="28" s="1"/>
  <c r="AC69" i="28"/>
  <c r="AC77" i="28" s="1"/>
  <c r="AC89" i="28"/>
  <c r="AC97" i="28" s="1"/>
  <c r="AC105" i="28" s="1"/>
  <c r="AF89" i="28"/>
  <c r="AF97" i="28" s="1"/>
  <c r="AF105" i="28" s="1"/>
  <c r="AF69" i="28"/>
  <c r="AF77" i="28" s="1"/>
  <c r="Y69" i="28"/>
  <c r="Y77" i="28" s="1"/>
  <c r="Y89" i="28"/>
  <c r="Y97" i="28" s="1"/>
  <c r="Y105" i="28" s="1"/>
  <c r="S89" i="28"/>
  <c r="S97" i="28" s="1"/>
  <c r="S105" i="28" s="1"/>
  <c r="S69" i="28"/>
  <c r="S77" i="28" s="1"/>
  <c r="AH69" i="28"/>
  <c r="AH77" i="28" s="1"/>
  <c r="AH89" i="28"/>
  <c r="AH97" i="28" s="1"/>
  <c r="AH105" i="28" s="1"/>
  <c r="W69" i="28"/>
  <c r="W77" i="28" s="1"/>
  <c r="W89" i="28"/>
  <c r="W97" i="28" s="1"/>
  <c r="W105" i="28" s="1"/>
  <c r="L69" i="28"/>
  <c r="L77" i="28" s="1"/>
  <c r="L89" i="28"/>
  <c r="L97" i="28" s="1"/>
  <c r="L105" i="28" s="1"/>
  <c r="AM69" i="28"/>
  <c r="AM77" i="28" s="1"/>
  <c r="AM89" i="28"/>
  <c r="AM97" i="28" s="1"/>
  <c r="AM105" i="28" s="1"/>
  <c r="V69" i="28"/>
  <c r="V77" i="28" s="1"/>
  <c r="V89" i="28"/>
  <c r="V97" i="28" s="1"/>
  <c r="V105" i="28" s="1"/>
  <c r="AI69" i="28"/>
  <c r="AI77" i="28" s="1"/>
  <c r="AI89" i="28"/>
  <c r="AI97" i="28" s="1"/>
  <c r="AI105" i="28" s="1"/>
  <c r="AA69" i="28"/>
  <c r="AA77" i="28" s="1"/>
  <c r="AA89" i="28"/>
  <c r="AA97" i="28" s="1"/>
  <c r="AA105" i="28" s="1"/>
  <c r="AG69" i="28"/>
  <c r="AG77" i="28" s="1"/>
  <c r="AG89" i="28"/>
  <c r="AG97" i="28" s="1"/>
  <c r="AG105" i="28" s="1"/>
  <c r="AJ89" i="28"/>
  <c r="AJ97" i="28" s="1"/>
  <c r="AJ105" i="28" s="1"/>
  <c r="AJ69" i="28"/>
  <c r="AJ77" i="28" s="1"/>
  <c r="AL69" i="28"/>
  <c r="AL77" i="28" s="1"/>
  <c r="AL89" i="28"/>
  <c r="AL97" i="28" s="1"/>
  <c r="AL105" i="28" s="1"/>
  <c r="K69" i="28"/>
  <c r="K77" i="28" s="1"/>
  <c r="K89" i="28"/>
  <c r="K97" i="28" s="1"/>
  <c r="K105" i="28" s="1"/>
  <c r="BF36" i="28"/>
  <c r="AX36" i="28"/>
  <c r="AP36" i="28"/>
  <c r="C61" i="28"/>
  <c r="BE36" i="28"/>
  <c r="AW36" i="28"/>
  <c r="BD36" i="28"/>
  <c r="AV36" i="28"/>
  <c r="I61" i="28"/>
  <c r="BJ49" i="28"/>
  <c r="C44" i="28"/>
  <c r="AB69" i="28"/>
  <c r="AB77" i="28" s="1"/>
  <c r="O61" i="28"/>
  <c r="D41" i="28"/>
  <c r="D44" i="28" s="1"/>
  <c r="AO56" i="28"/>
  <c r="C54" i="28" s="1"/>
  <c r="BE56" i="28"/>
  <c r="AP56" i="28"/>
  <c r="D53" i="28" s="1"/>
  <c r="AU56" i="28"/>
  <c r="Y5" i="47" s="1"/>
  <c r="AZ36" i="28"/>
  <c r="E61" i="28"/>
  <c r="D48" i="28"/>
  <c r="BF56" i="28"/>
  <c r="BJ147" i="40"/>
  <c r="U35" i="40"/>
  <c r="AB67" i="40"/>
  <c r="U131" i="40"/>
  <c r="AB163" i="40"/>
  <c r="AS163" i="40"/>
  <c r="AS147" i="40"/>
  <c r="U19" i="40"/>
  <c r="AB51" i="40"/>
  <c r="U99" i="40"/>
  <c r="AS115" i="40"/>
  <c r="AS83" i="40"/>
  <c r="U115" i="40"/>
  <c r="AS131" i="40"/>
  <c r="AS99" i="40"/>
  <c r="AS51" i="40"/>
  <c r="AS19" i="40"/>
  <c r="BE163" i="40"/>
  <c r="AB147" i="40"/>
  <c r="AL163" i="40"/>
  <c r="AL147" i="40"/>
  <c r="AS67" i="40"/>
  <c r="BE115" i="40"/>
  <c r="BE147" i="40"/>
  <c r="AB35" i="40"/>
  <c r="U67" i="40"/>
  <c r="U83" i="40"/>
  <c r="AB115" i="40"/>
  <c r="AB131" i="40"/>
  <c r="AL131" i="40"/>
  <c r="AL115" i="40"/>
  <c r="AL99" i="40"/>
  <c r="AL83" i="40"/>
  <c r="BE67" i="40"/>
  <c r="BE83" i="40"/>
  <c r="BE131" i="40"/>
  <c r="AB19" i="40"/>
  <c r="AL67" i="40"/>
  <c r="AL51" i="40"/>
  <c r="AL19" i="40"/>
  <c r="BE35" i="40"/>
  <c r="BE51" i="40"/>
  <c r="BE99" i="40"/>
  <c r="BJ45" i="28"/>
  <c r="D49" i="28"/>
  <c r="D52" i="28" s="1"/>
  <c r="I40" i="28"/>
  <c r="G44" i="28"/>
  <c r="AX56" i="28"/>
  <c r="J41" i="28"/>
  <c r="J44" i="28" s="1"/>
  <c r="F50" i="28"/>
  <c r="F52" i="28" s="1"/>
  <c r="T89" i="28"/>
  <c r="T97" i="28" s="1"/>
  <c r="T105" i="28" s="1"/>
  <c r="J89" i="28"/>
  <c r="J97" i="28" s="1"/>
  <c r="J105" i="28" s="1"/>
  <c r="G45" i="28"/>
  <c r="G48" i="28" s="1"/>
  <c r="H45" i="28"/>
  <c r="H48" i="28" s="1"/>
  <c r="BJ41" i="28"/>
  <c r="BD51" i="40"/>
  <c r="AA19" i="40"/>
  <c r="AA35" i="40"/>
  <c r="AA99" i="40"/>
  <c r="AA131" i="40"/>
  <c r="AA147" i="40"/>
  <c r="AK115" i="40"/>
  <c r="AK19" i="40"/>
  <c r="BD19" i="40"/>
  <c r="AR147" i="40"/>
  <c r="AK99" i="40"/>
  <c r="BD35" i="40"/>
  <c r="BD67" i="40"/>
  <c r="AR51" i="40"/>
  <c r="AK163" i="40"/>
  <c r="AK83" i="40"/>
  <c r="T83" i="40"/>
  <c r="T131" i="40"/>
  <c r="AK147" i="40"/>
  <c r="AR67" i="40"/>
  <c r="BD99" i="40"/>
  <c r="BD131" i="40"/>
  <c r="BD147" i="40"/>
  <c r="AR83" i="40"/>
  <c r="AK67" i="40"/>
  <c r="AR115" i="40"/>
  <c r="AR131" i="40"/>
  <c r="AR35" i="40"/>
  <c r="BD115" i="40"/>
  <c r="AR163" i="40"/>
  <c r="AA51" i="40"/>
  <c r="AA67" i="40"/>
  <c r="AA83" i="40"/>
  <c r="AA115" i="40"/>
  <c r="AK131" i="40"/>
  <c r="Z46" i="32"/>
  <c r="AA36" i="32"/>
  <c r="W46" i="32"/>
  <c r="V46" i="32"/>
  <c r="X46" i="32"/>
  <c r="Y46" i="32"/>
  <c r="AJ35" i="32"/>
  <c r="Z35" i="2"/>
  <c r="W38" i="2"/>
  <c r="X38" i="2" s="1"/>
  <c r="Y38" i="2" s="1"/>
  <c r="Z38" i="2" s="1"/>
  <c r="AA38" i="2" s="1"/>
  <c r="AB38" i="2" s="1"/>
  <c r="AC38" i="2" s="1"/>
  <c r="AD38" i="2" s="1"/>
  <c r="AE38" i="2" s="1"/>
  <c r="AF38" i="2" s="1"/>
  <c r="AG38" i="2" s="1"/>
  <c r="AH38" i="2" s="1"/>
  <c r="AI38" i="2" s="1"/>
  <c r="AJ38" i="2" s="1"/>
  <c r="AK38" i="2" s="1"/>
  <c r="AL38" i="2" s="1"/>
  <c r="AM38" i="2" s="1"/>
  <c r="V46" i="2"/>
  <c r="T2" i="48"/>
  <c r="S21" i="48"/>
  <c r="S23" i="48" s="1"/>
  <c r="AR186" i="40"/>
  <c r="BB189" i="40"/>
  <c r="D11" i="36"/>
  <c r="E8" i="36"/>
  <c r="AN188" i="40"/>
  <c r="BF187" i="40"/>
  <c r="L10" i="30"/>
  <c r="AZ192" i="40"/>
  <c r="BI185" i="40"/>
  <c r="O55" i="31"/>
  <c r="AC55" i="31"/>
  <c r="F190" i="40"/>
  <c r="M166" i="39"/>
  <c r="M13" i="32" s="1"/>
  <c r="M164" i="39"/>
  <c r="M11" i="32" s="1"/>
  <c r="M162" i="39"/>
  <c r="M9" i="32" s="1"/>
  <c r="M160" i="39"/>
  <c r="M7" i="32" s="1"/>
  <c r="M158" i="39"/>
  <c r="M5" i="32" s="1"/>
  <c r="L166" i="39"/>
  <c r="L13" i="32" s="1"/>
  <c r="L164" i="39"/>
  <c r="L11" i="32" s="1"/>
  <c r="L160" i="39"/>
  <c r="L7" i="32" s="1"/>
  <c r="L158" i="39"/>
  <c r="L5" i="32" s="1"/>
  <c r="K164" i="39"/>
  <c r="K11" i="32" s="1"/>
  <c r="K162" i="39"/>
  <c r="K9" i="32" s="1"/>
  <c r="K160" i="39"/>
  <c r="K7" i="32" s="1"/>
  <c r="K158" i="39"/>
  <c r="K5" i="32" s="1"/>
  <c r="J166" i="39"/>
  <c r="J13" i="32" s="1"/>
  <c r="I166" i="39"/>
  <c r="I13" i="32" s="1"/>
  <c r="I164" i="39"/>
  <c r="I11" i="32" s="1"/>
  <c r="I162" i="39"/>
  <c r="I9" i="32" s="1"/>
  <c r="I160" i="39"/>
  <c r="I7" i="32" s="1"/>
  <c r="I158" i="39"/>
  <c r="I5" i="32" s="1"/>
  <c r="H164" i="39"/>
  <c r="H11" i="32" s="1"/>
  <c r="H162" i="39"/>
  <c r="H9" i="32" s="1"/>
  <c r="H160" i="39"/>
  <c r="H7" i="32" s="1"/>
  <c r="G160" i="39"/>
  <c r="G7" i="32" s="1"/>
  <c r="F166" i="39"/>
  <c r="F13" i="32" s="1"/>
  <c r="F164" i="39"/>
  <c r="F11" i="32" s="1"/>
  <c r="F162" i="39"/>
  <c r="F9" i="32" s="1"/>
  <c r="F160" i="39"/>
  <c r="F7" i="32" s="1"/>
  <c r="F158" i="39"/>
  <c r="F5" i="32" s="1"/>
  <c r="E166" i="39"/>
  <c r="E13" i="32" s="1"/>
  <c r="E164" i="39"/>
  <c r="E11" i="32" s="1"/>
  <c r="E162" i="39"/>
  <c r="E9" i="32" s="1"/>
  <c r="E160" i="39"/>
  <c r="E7" i="32" s="1"/>
  <c r="E158" i="39"/>
  <c r="E5" i="32" s="1"/>
  <c r="D166" i="39"/>
  <c r="D13" i="32" s="1"/>
  <c r="D164" i="39"/>
  <c r="D11" i="32" s="1"/>
  <c r="D162" i="39"/>
  <c r="D160" i="39"/>
  <c r="D7" i="32" s="1"/>
  <c r="D158" i="39"/>
  <c r="D5" i="32" s="1"/>
  <c r="C166" i="39"/>
  <c r="C13" i="32" s="1"/>
  <c r="C158" i="39"/>
  <c r="C5" i="32" s="1"/>
  <c r="O109" i="39"/>
  <c r="G13" i="2"/>
  <c r="K11" i="2"/>
  <c r="O76" i="39"/>
  <c r="O67" i="39"/>
  <c r="O66" i="39"/>
  <c r="C6" i="2"/>
  <c r="O13" i="39"/>
  <c r="M29" i="39"/>
  <c r="Z188" i="40"/>
  <c r="AB183" i="40"/>
  <c r="O11" i="39"/>
  <c r="F14" i="10"/>
  <c r="AK191" i="40"/>
  <c r="I14" i="2"/>
  <c r="E11" i="2"/>
  <c r="C109" i="41"/>
  <c r="L5" i="35"/>
  <c r="C16" i="43"/>
  <c r="C127" i="41"/>
  <c r="BF185" i="40"/>
  <c r="BH187" i="40"/>
  <c r="G12" i="10"/>
  <c r="H15" i="30"/>
  <c r="C93" i="41"/>
  <c r="BA184" i="40"/>
  <c r="I13" i="2"/>
  <c r="C103" i="41"/>
  <c r="D16" i="29"/>
  <c r="M13" i="29"/>
  <c r="BA56" i="28"/>
  <c r="D5" i="33"/>
  <c r="D17" i="40"/>
  <c r="C15" i="41"/>
  <c r="C175" i="41" s="1"/>
  <c r="C16" i="33"/>
  <c r="J14" i="34"/>
  <c r="H7" i="35"/>
  <c r="L11" i="35"/>
  <c r="L13" i="33"/>
  <c r="I9" i="34"/>
  <c r="E13" i="34"/>
  <c r="L16" i="34"/>
  <c r="M8" i="35"/>
  <c r="F13" i="35"/>
  <c r="I9" i="29"/>
  <c r="I12" i="31"/>
  <c r="BE188" i="40"/>
  <c r="F7" i="33"/>
  <c r="E17" i="40"/>
  <c r="M13" i="34"/>
  <c r="J9" i="35"/>
  <c r="AI190" i="40"/>
  <c r="J16" i="35"/>
  <c r="G7" i="34"/>
  <c r="C6" i="35"/>
  <c r="D11" i="35"/>
  <c r="I81" i="40"/>
  <c r="AP17" i="40"/>
  <c r="K15" i="36"/>
  <c r="BG191" i="40"/>
  <c r="C7" i="41"/>
  <c r="D13" i="33"/>
  <c r="I17" i="34"/>
  <c r="I12" i="10"/>
  <c r="I188" i="40"/>
  <c r="L8" i="34"/>
  <c r="I12" i="35"/>
  <c r="K14" i="35"/>
  <c r="G5" i="36"/>
  <c r="C9" i="36"/>
  <c r="C63" i="36" s="1"/>
  <c r="K9" i="36"/>
  <c r="H10" i="36"/>
  <c r="BA17" i="40"/>
  <c r="M11" i="36"/>
  <c r="D14" i="36"/>
  <c r="C17" i="36"/>
  <c r="D5" i="10"/>
  <c r="F7" i="10"/>
  <c r="M10" i="10"/>
  <c r="J11" i="10"/>
  <c r="D13" i="10"/>
  <c r="L13" i="10"/>
  <c r="F15" i="10"/>
  <c r="H17" i="10"/>
  <c r="E5" i="29"/>
  <c r="M5" i="29"/>
  <c r="Z33" i="40"/>
  <c r="F10" i="29"/>
  <c r="H7" i="30"/>
  <c r="AJ187" i="40"/>
  <c r="I12" i="30"/>
  <c r="K14" i="30"/>
  <c r="E16" i="30"/>
  <c r="J17" i="30"/>
  <c r="D6" i="31"/>
  <c r="L6" i="31"/>
  <c r="C24" i="41"/>
  <c r="C39" i="41"/>
  <c r="C55" i="41"/>
  <c r="C58" i="41"/>
  <c r="C64" i="41"/>
  <c r="C79" i="41"/>
  <c r="C74" i="41"/>
  <c r="C72" i="41"/>
  <c r="C95" i="41"/>
  <c r="C90" i="41"/>
  <c r="L5" i="43"/>
  <c r="L19" i="43" s="1"/>
  <c r="L77" i="43" s="1"/>
  <c r="L113" i="40"/>
  <c r="L198" i="40" s="1"/>
  <c r="F7" i="43"/>
  <c r="K8" i="43"/>
  <c r="M10" i="43"/>
  <c r="G12" i="43"/>
  <c r="D13" i="43"/>
  <c r="I14" i="43"/>
  <c r="F15" i="43"/>
  <c r="H17" i="43"/>
  <c r="M23" i="43"/>
  <c r="I27" i="43"/>
  <c r="E31" i="43"/>
  <c r="C101" i="41"/>
  <c r="K42" i="43"/>
  <c r="H43" i="43"/>
  <c r="AS113" i="40"/>
  <c r="AS198" i="40" s="1"/>
  <c r="J45" i="43"/>
  <c r="D47" i="43"/>
  <c r="L47" i="43"/>
  <c r="I48" i="43"/>
  <c r="F49" i="43"/>
  <c r="K50" i="43"/>
  <c r="H51" i="43"/>
  <c r="E52" i="43"/>
  <c r="M52" i="43"/>
  <c r="J53" i="43"/>
  <c r="G59" i="43"/>
  <c r="D60" i="43"/>
  <c r="L60" i="43"/>
  <c r="I61" i="43"/>
  <c r="C104" i="41"/>
  <c r="AY113" i="40"/>
  <c r="AY198" i="40" s="1"/>
  <c r="K63" i="43"/>
  <c r="BD113" i="40"/>
  <c r="BD198" i="40" s="1"/>
  <c r="H64" i="43"/>
  <c r="E65" i="43"/>
  <c r="J66" i="43"/>
  <c r="BF113" i="40"/>
  <c r="D68" i="43"/>
  <c r="I69" i="43"/>
  <c r="C112" i="41"/>
  <c r="C71" i="43"/>
  <c r="K71" i="43"/>
  <c r="C125" i="41"/>
  <c r="C128" i="41"/>
  <c r="C133" i="41"/>
  <c r="F41" i="43"/>
  <c r="H9" i="10"/>
  <c r="K16" i="43"/>
  <c r="C85" i="41"/>
  <c r="H15" i="35"/>
  <c r="J12" i="31"/>
  <c r="E44" i="43"/>
  <c r="F97" i="40"/>
  <c r="C8" i="10"/>
  <c r="BG190" i="40"/>
  <c r="C14" i="30"/>
  <c r="C32" i="30" s="1"/>
  <c r="C136" i="41"/>
  <c r="C119" i="41"/>
  <c r="C69" i="41"/>
  <c r="L68" i="43"/>
  <c r="F70" i="43"/>
  <c r="C42" i="43"/>
  <c r="C55" i="43" s="1"/>
  <c r="C29" i="43"/>
  <c r="C37" i="43" s="1"/>
  <c r="S81" i="40"/>
  <c r="C117" i="41"/>
  <c r="C47" i="41"/>
  <c r="G67" i="43"/>
  <c r="L5" i="10"/>
  <c r="E10" i="10"/>
  <c r="AJ113" i="40"/>
  <c r="AJ198" i="40" s="1"/>
  <c r="C8" i="43"/>
  <c r="G113" i="40"/>
  <c r="G198" i="40" s="1"/>
  <c r="C106" i="41"/>
  <c r="C141" i="41"/>
  <c r="J17" i="35"/>
  <c r="M65" i="43"/>
  <c r="F5" i="30"/>
  <c r="C31" i="41"/>
  <c r="C143" i="41"/>
  <c r="G7" i="29"/>
  <c r="F8" i="36"/>
  <c r="K17" i="36"/>
  <c r="M44" i="43"/>
  <c r="M8" i="30"/>
  <c r="C63" i="43"/>
  <c r="C88" i="41"/>
  <c r="I35" i="43"/>
  <c r="G13" i="36"/>
  <c r="G46" i="43"/>
  <c r="K143" i="41"/>
  <c r="U55" i="31"/>
  <c r="W55" i="31"/>
  <c r="AE55" i="31"/>
  <c r="AK55" i="31"/>
  <c r="G55" i="31"/>
  <c r="AM55" i="31"/>
  <c r="M55" i="31"/>
  <c r="C6" i="41"/>
  <c r="C46" i="41"/>
  <c r="O84" i="39"/>
  <c r="O80" i="39"/>
  <c r="L132" i="41"/>
  <c r="I41" i="35"/>
  <c r="J41" i="35" s="1"/>
  <c r="K41" i="35" s="1"/>
  <c r="L41" i="35" s="1"/>
  <c r="M41" i="35" s="1"/>
  <c r="N41" i="35" s="1"/>
  <c r="O41" i="35" s="1"/>
  <c r="P41" i="35" s="1"/>
  <c r="H55" i="35"/>
  <c r="J8" i="34"/>
  <c r="G9" i="34"/>
  <c r="I11" i="34"/>
  <c r="K13" i="34"/>
  <c r="H14" i="34"/>
  <c r="E15" i="34"/>
  <c r="D13" i="35"/>
  <c r="I14" i="35"/>
  <c r="K16" i="35"/>
  <c r="J6" i="36"/>
  <c r="M13" i="36"/>
  <c r="L16" i="36"/>
  <c r="E7" i="29"/>
  <c r="M7" i="29"/>
  <c r="D10" i="29"/>
  <c r="I11" i="29"/>
  <c r="F12" i="29"/>
  <c r="K13" i="29"/>
  <c r="G17" i="29"/>
  <c r="I6" i="30"/>
  <c r="F7" i="30"/>
  <c r="K8" i="30"/>
  <c r="H9" i="30"/>
  <c r="E10" i="30"/>
  <c r="M10" i="30"/>
  <c r="K16" i="30"/>
  <c r="J6" i="31"/>
  <c r="I9" i="31"/>
  <c r="K11" i="31"/>
  <c r="M13" i="31"/>
  <c r="J14" i="31"/>
  <c r="L16" i="31"/>
  <c r="I17" i="31"/>
  <c r="J60" i="41"/>
  <c r="E25" i="43"/>
  <c r="M25" i="43"/>
  <c r="J26" i="43"/>
  <c r="G27" i="43"/>
  <c r="D28" i="43"/>
  <c r="D37" i="43" s="1"/>
  <c r="D78" i="43" s="1"/>
  <c r="L28" i="43"/>
  <c r="I29" i="43"/>
  <c r="K31" i="43"/>
  <c r="H32" i="43"/>
  <c r="E33" i="43"/>
  <c r="J34" i="43"/>
  <c r="G35" i="43"/>
  <c r="L100" i="41"/>
  <c r="I42" i="43"/>
  <c r="F102" i="41"/>
  <c r="F43" i="43"/>
  <c r="K44" i="43"/>
  <c r="H45" i="43"/>
  <c r="E46" i="43"/>
  <c r="M46" i="43"/>
  <c r="M105" i="41"/>
  <c r="J47" i="43"/>
  <c r="D49" i="43"/>
  <c r="D108" i="41"/>
  <c r="L49" i="43"/>
  <c r="I50" i="43"/>
  <c r="F110" i="41"/>
  <c r="F51" i="43"/>
  <c r="K52" i="43"/>
  <c r="H53" i="43"/>
  <c r="H112" i="41"/>
  <c r="J60" i="43"/>
  <c r="D62" i="43"/>
  <c r="L62" i="43"/>
  <c r="I63" i="43"/>
  <c r="F64" i="43"/>
  <c r="K65" i="43"/>
  <c r="H66" i="43"/>
  <c r="E67" i="43"/>
  <c r="J68" i="43"/>
  <c r="G69" i="43"/>
  <c r="D70" i="43"/>
  <c r="L70" i="43"/>
  <c r="I71" i="43"/>
  <c r="C59" i="33"/>
  <c r="C186" i="40"/>
  <c r="AB186" i="40"/>
  <c r="K10" i="33"/>
  <c r="AI181" i="40"/>
  <c r="C13" i="34"/>
  <c r="C31" i="34" s="1"/>
  <c r="J122" i="41"/>
  <c r="AK33" i="40"/>
  <c r="BI33" i="40"/>
  <c r="AI65" i="40"/>
  <c r="F64" i="41"/>
  <c r="M62" i="41"/>
  <c r="C75" i="41"/>
  <c r="J68" i="41"/>
  <c r="C68" i="41"/>
  <c r="H69" i="41"/>
  <c r="C91" i="41"/>
  <c r="U113" i="40"/>
  <c r="U198" i="40" s="1"/>
  <c r="Z113" i="40"/>
  <c r="Z198" i="40" s="1"/>
  <c r="T113" i="40"/>
  <c r="T198" i="40" s="1"/>
  <c r="AM113" i="40"/>
  <c r="AM198" i="40" s="1"/>
  <c r="AO113" i="40"/>
  <c r="AO198" i="40" s="1"/>
  <c r="AI113" i="40"/>
  <c r="AI198" i="40" s="1"/>
  <c r="AZ113" i="40"/>
  <c r="AZ198" i="40" s="1"/>
  <c r="BB113" i="40"/>
  <c r="C129" i="40"/>
  <c r="S129" i="40"/>
  <c r="G125" i="41"/>
  <c r="C134" i="41"/>
  <c r="T145" i="40"/>
  <c r="C142" i="41"/>
  <c r="AY145" i="40"/>
  <c r="J168" i="39"/>
  <c r="H168" i="39"/>
  <c r="H183" i="39" s="1"/>
  <c r="F168" i="39"/>
  <c r="D168" i="39"/>
  <c r="D183" i="39" s="1"/>
  <c r="L124" i="41"/>
  <c r="N13" i="32"/>
  <c r="N10" i="32"/>
  <c r="M167" i="39"/>
  <c r="M161" i="39"/>
  <c r="M8" i="32" s="1"/>
  <c r="L167" i="39"/>
  <c r="L165" i="39"/>
  <c r="L12" i="32" s="1"/>
  <c r="L163" i="39"/>
  <c r="L10" i="32" s="1"/>
  <c r="L161" i="39"/>
  <c r="L8" i="32" s="1"/>
  <c r="L159" i="39"/>
  <c r="K167" i="39"/>
  <c r="K14" i="32" s="1"/>
  <c r="K165" i="39"/>
  <c r="K163" i="39"/>
  <c r="K10" i="32" s="1"/>
  <c r="K161" i="39"/>
  <c r="K159" i="39"/>
  <c r="K6" i="32" s="1"/>
  <c r="J167" i="39"/>
  <c r="J14" i="32" s="1"/>
  <c r="J163" i="39"/>
  <c r="I165" i="39"/>
  <c r="I12" i="32" s="1"/>
  <c r="I161" i="39"/>
  <c r="I8" i="32" s="1"/>
  <c r="H167" i="39"/>
  <c r="H14" i="32" s="1"/>
  <c r="H165" i="39"/>
  <c r="H12" i="32" s="1"/>
  <c r="H163" i="39"/>
  <c r="H161" i="39"/>
  <c r="H8" i="32" s="1"/>
  <c r="G167" i="39"/>
  <c r="G14" i="32" s="1"/>
  <c r="G165" i="39"/>
  <c r="G12" i="32" s="1"/>
  <c r="G163" i="39"/>
  <c r="G10" i="32" s="1"/>
  <c r="G161" i="39"/>
  <c r="G8" i="32" s="1"/>
  <c r="F167" i="39"/>
  <c r="F14" i="32" s="1"/>
  <c r="F165" i="39"/>
  <c r="F12" i="32" s="1"/>
  <c r="F163" i="39"/>
  <c r="F161" i="39"/>
  <c r="F8" i="32" s="1"/>
  <c r="F159" i="39"/>
  <c r="F6" i="32" s="1"/>
  <c r="E159" i="39"/>
  <c r="D167" i="39"/>
  <c r="D14" i="32" s="1"/>
  <c r="D165" i="39"/>
  <c r="D12" i="32" s="1"/>
  <c r="D163" i="39"/>
  <c r="D10" i="32" s="1"/>
  <c r="D159" i="39"/>
  <c r="D174" i="39" s="1"/>
  <c r="C167" i="39"/>
  <c r="C165" i="39"/>
  <c r="C12" i="32" s="1"/>
  <c r="C27" i="32" s="1"/>
  <c r="C163" i="39"/>
  <c r="C10" i="32" s="1"/>
  <c r="C25" i="32" s="1"/>
  <c r="D55" i="32" s="1"/>
  <c r="C161" i="39"/>
  <c r="C8" i="32" s="1"/>
  <c r="O140" i="39"/>
  <c r="O138" i="39"/>
  <c r="O137" i="39"/>
  <c r="O136" i="39"/>
  <c r="O134" i="39"/>
  <c r="O133" i="39"/>
  <c r="O112" i="39"/>
  <c r="O111" i="39"/>
  <c r="O108" i="39"/>
  <c r="O107" i="39"/>
  <c r="O105" i="39"/>
  <c r="O104" i="39"/>
  <c r="O103" i="39"/>
  <c r="G15" i="2"/>
  <c r="O82" i="39"/>
  <c r="G11" i="2"/>
  <c r="I10" i="2"/>
  <c r="E8" i="2"/>
  <c r="G7" i="2"/>
  <c r="M159" i="39"/>
  <c r="M6" i="32" s="1"/>
  <c r="O74" i="39"/>
  <c r="O69" i="39"/>
  <c r="K12" i="2"/>
  <c r="C12" i="2"/>
  <c r="C27" i="2" s="1"/>
  <c r="I9" i="2"/>
  <c r="K8" i="2"/>
  <c r="C8" i="2"/>
  <c r="C23" i="2" s="1"/>
  <c r="O97" i="39"/>
  <c r="O94" i="39"/>
  <c r="O90" i="39"/>
  <c r="C99" i="39"/>
  <c r="I141" i="39"/>
  <c r="M141" i="39"/>
  <c r="E141" i="39"/>
  <c r="G141" i="39"/>
  <c r="I113" i="39"/>
  <c r="C113" i="39"/>
  <c r="C85" i="39"/>
  <c r="O65" i="39"/>
  <c r="O61" i="39"/>
  <c r="G71" i="39"/>
  <c r="K15" i="2"/>
  <c r="C15" i="2"/>
  <c r="C30" i="2" s="1"/>
  <c r="M14" i="2"/>
  <c r="E14" i="2"/>
  <c r="I12" i="2"/>
  <c r="C11" i="2"/>
  <c r="M10" i="2"/>
  <c r="E10" i="2"/>
  <c r="O21" i="39"/>
  <c r="O20" i="39"/>
  <c r="C29" i="39"/>
  <c r="M6" i="2"/>
  <c r="E29" i="39"/>
  <c r="I15" i="2"/>
  <c r="C14" i="2"/>
  <c r="C29" i="2" s="1"/>
  <c r="D59" i="2" s="1"/>
  <c r="M13" i="2"/>
  <c r="O10" i="39"/>
  <c r="O9" i="39"/>
  <c r="M9" i="2"/>
  <c r="O6" i="39"/>
  <c r="I15" i="39"/>
  <c r="O5" i="39"/>
  <c r="K15" i="39"/>
  <c r="C15" i="39"/>
  <c r="M5" i="2"/>
  <c r="AY56" i="28"/>
  <c r="AS33" i="40"/>
  <c r="M12" i="29"/>
  <c r="M9" i="10"/>
  <c r="M67" i="43"/>
  <c r="C23" i="32"/>
  <c r="D53" i="32" s="1"/>
  <c r="C53" i="32"/>
  <c r="C24" i="33"/>
  <c r="C60" i="33"/>
  <c r="C29" i="30"/>
  <c r="C168" i="30" s="1"/>
  <c r="C65" i="30"/>
  <c r="C59" i="2"/>
  <c r="C30" i="36"/>
  <c r="C66" i="36"/>
  <c r="M17" i="34"/>
  <c r="I8" i="35"/>
  <c r="H11" i="35"/>
  <c r="E7" i="36"/>
  <c r="E17" i="29"/>
  <c r="G14" i="30"/>
  <c r="C28" i="41"/>
  <c r="F48" i="41"/>
  <c r="L41" i="41"/>
  <c r="I55" i="41"/>
  <c r="I63" i="41"/>
  <c r="G56" i="41"/>
  <c r="L70" i="41"/>
  <c r="C73" i="41"/>
  <c r="K73" i="41"/>
  <c r="J76" i="41"/>
  <c r="D78" i="41"/>
  <c r="E70" i="41"/>
  <c r="T97" i="40"/>
  <c r="G93" i="41"/>
  <c r="K92" i="41"/>
  <c r="J95" i="41"/>
  <c r="K25" i="43"/>
  <c r="L30" i="43"/>
  <c r="K46" i="43"/>
  <c r="D51" i="43"/>
  <c r="D110" i="41"/>
  <c r="E61" i="43"/>
  <c r="L105" i="41"/>
  <c r="L64" i="43"/>
  <c r="J70" i="43"/>
  <c r="J111" i="41"/>
  <c r="J116" i="41"/>
  <c r="F128" i="41"/>
  <c r="E118" i="41"/>
  <c r="D121" i="41"/>
  <c r="H125" i="41"/>
  <c r="AA145" i="40"/>
  <c r="Z145" i="40"/>
  <c r="AQ145" i="40"/>
  <c r="G141" i="41"/>
  <c r="H133" i="41"/>
  <c r="I138" i="41"/>
  <c r="G99" i="39"/>
  <c r="K6" i="2"/>
  <c r="O93" i="39"/>
  <c r="O135" i="39"/>
  <c r="C28" i="10"/>
  <c r="C64" i="10"/>
  <c r="C25" i="36"/>
  <c r="C61" i="36"/>
  <c r="J129" i="40"/>
  <c r="J81" i="40"/>
  <c r="J7" i="10"/>
  <c r="D9" i="33"/>
  <c r="J15" i="33"/>
  <c r="C34" i="33"/>
  <c r="C70" i="33"/>
  <c r="D9" i="10"/>
  <c r="C65" i="40"/>
  <c r="M129" i="40"/>
  <c r="I10" i="43"/>
  <c r="I113" i="40"/>
  <c r="I198" i="40" s="1"/>
  <c r="E81" i="40"/>
  <c r="L65" i="40"/>
  <c r="C25" i="10"/>
  <c r="D61" i="10" s="1"/>
  <c r="C61" i="10"/>
  <c r="AB113" i="40"/>
  <c r="AB198" i="40" s="1"/>
  <c r="L129" i="40"/>
  <c r="H13" i="43"/>
  <c r="D81" i="40"/>
  <c r="C31" i="10"/>
  <c r="D67" i="10" s="1"/>
  <c r="C67" i="10"/>
  <c r="AY97" i="40"/>
  <c r="C29" i="36"/>
  <c r="C168" i="36" s="1"/>
  <c r="C65" i="36"/>
  <c r="C34" i="35"/>
  <c r="C154" i="35" s="1"/>
  <c r="C70" i="35"/>
  <c r="C35" i="29"/>
  <c r="C71" i="29"/>
  <c r="C26" i="29"/>
  <c r="C62" i="29"/>
  <c r="K12" i="43"/>
  <c r="C132" i="41"/>
  <c r="C76" i="41"/>
  <c r="C92" i="41"/>
  <c r="T81" i="40"/>
  <c r="K99" i="39"/>
  <c r="K137" i="41"/>
  <c r="G85" i="41"/>
  <c r="C32" i="10"/>
  <c r="D68" i="10" s="1"/>
  <c r="C68" i="10"/>
  <c r="C29" i="31"/>
  <c r="C149" i="31" s="1"/>
  <c r="C65" i="31"/>
  <c r="J10" i="34"/>
  <c r="G6" i="35"/>
  <c r="K10" i="35"/>
  <c r="M9" i="29"/>
  <c r="C30" i="41"/>
  <c r="J20" i="41"/>
  <c r="F9" i="30"/>
  <c r="J13" i="30"/>
  <c r="AO192" i="40"/>
  <c r="H45" i="41"/>
  <c r="C62" i="41"/>
  <c r="H53" i="41"/>
  <c r="I58" i="41"/>
  <c r="L78" i="41"/>
  <c r="M70" i="41"/>
  <c r="Z97" i="40"/>
  <c r="AK97" i="40"/>
  <c r="G29" i="43"/>
  <c r="H34" i="43"/>
  <c r="L102" i="41"/>
  <c r="L43" i="43"/>
  <c r="E107" i="41"/>
  <c r="E48" i="43"/>
  <c r="F53" i="43"/>
  <c r="M69" i="43"/>
  <c r="E123" i="41"/>
  <c r="AK129" i="40"/>
  <c r="C116" i="41"/>
  <c r="I122" i="41"/>
  <c r="G128" i="41"/>
  <c r="C139" i="41"/>
  <c r="V145" i="40"/>
  <c r="AC145" i="40"/>
  <c r="D134" i="41"/>
  <c r="AJ145" i="40"/>
  <c r="E134" i="41"/>
  <c r="F139" i="41"/>
  <c r="E99" i="39"/>
  <c r="M71" i="39"/>
  <c r="K29" i="39"/>
  <c r="O63" i="39"/>
  <c r="O96" i="39"/>
  <c r="O92" i="39"/>
  <c r="O81" i="39"/>
  <c r="O102" i="39"/>
  <c r="O98" i="39"/>
  <c r="C33" i="36"/>
  <c r="D69" i="36" s="1"/>
  <c r="C69" i="36"/>
  <c r="V33" i="40"/>
  <c r="F129" i="40"/>
  <c r="F81" i="40"/>
  <c r="K12" i="33"/>
  <c r="G16" i="33"/>
  <c r="BI113" i="40"/>
  <c r="I23" i="43"/>
  <c r="I5" i="34"/>
  <c r="E129" i="40"/>
  <c r="M65" i="40"/>
  <c r="I10" i="10"/>
  <c r="D65" i="40"/>
  <c r="G16" i="10"/>
  <c r="C24" i="10"/>
  <c r="D60" i="10" s="1"/>
  <c r="C60" i="10"/>
  <c r="H129" i="40"/>
  <c r="H113" i="40"/>
  <c r="H198" i="40" s="1"/>
  <c r="AI129" i="40"/>
  <c r="C46" i="43"/>
  <c r="C33" i="31"/>
  <c r="C172" i="31" s="1"/>
  <c r="C69" i="31"/>
  <c r="C34" i="30"/>
  <c r="D70" i="30" s="1"/>
  <c r="C70" i="30"/>
  <c r="C10" i="30"/>
  <c r="AA113" i="40"/>
  <c r="AA198" i="40" s="1"/>
  <c r="C34" i="29"/>
  <c r="C70" i="29"/>
  <c r="C28" i="34"/>
  <c r="C167" i="34" s="1"/>
  <c r="C64" i="34"/>
  <c r="C113" i="40"/>
  <c r="C198" i="40" s="1"/>
  <c r="C86" i="41"/>
  <c r="V129" i="40"/>
  <c r="E15" i="31"/>
  <c r="L142" i="41"/>
  <c r="E59" i="41"/>
  <c r="C20" i="32"/>
  <c r="C50" i="32"/>
  <c r="H6" i="36"/>
  <c r="M15" i="36"/>
  <c r="M14" i="41"/>
  <c r="K7" i="29"/>
  <c r="F14" i="29"/>
  <c r="G6" i="30"/>
  <c r="M12" i="30"/>
  <c r="L10" i="31"/>
  <c r="F40" i="41"/>
  <c r="K44" i="41"/>
  <c r="G53" i="41"/>
  <c r="C60" i="41"/>
  <c r="Y81" i="40"/>
  <c r="W81" i="40"/>
  <c r="I74" i="41"/>
  <c r="J79" i="41"/>
  <c r="Y97" i="40"/>
  <c r="C89" i="41"/>
  <c r="L94" i="41"/>
  <c r="J87" i="41"/>
  <c r="BF97" i="40"/>
  <c r="H26" i="43"/>
  <c r="F32" i="43"/>
  <c r="G42" i="43"/>
  <c r="M48" i="43"/>
  <c r="K100" i="41"/>
  <c r="C108" i="41"/>
  <c r="X129" i="40"/>
  <c r="D118" i="41"/>
  <c r="M118" i="41"/>
  <c r="K124" i="41"/>
  <c r="L134" i="41"/>
  <c r="E139" i="41"/>
  <c r="K132" i="41"/>
  <c r="O60" i="39"/>
  <c r="O139" i="39"/>
  <c r="E6" i="2"/>
  <c r="C26" i="10"/>
  <c r="D62" i="10" s="1"/>
  <c r="C62" i="10"/>
  <c r="C35" i="36"/>
  <c r="C155" i="36" s="1"/>
  <c r="C71" i="36"/>
  <c r="C35" i="34"/>
  <c r="C71" i="34"/>
  <c r="BF33" i="40"/>
  <c r="AP33" i="40"/>
  <c r="J113" i="40"/>
  <c r="J198" i="40" s="1"/>
  <c r="J65" i="40"/>
  <c r="E113" i="40"/>
  <c r="E198" i="40" s="1"/>
  <c r="I65" i="40"/>
  <c r="M6" i="10"/>
  <c r="L17" i="10"/>
  <c r="X113" i="40"/>
  <c r="X198" i="40" s="1"/>
  <c r="D129" i="40"/>
  <c r="H5" i="43"/>
  <c r="C12" i="43"/>
  <c r="G97" i="40"/>
  <c r="C121" i="41"/>
  <c r="C59" i="41"/>
  <c r="C12" i="41"/>
  <c r="L12" i="29"/>
  <c r="V97" i="40"/>
  <c r="L121" i="41"/>
  <c r="F136" i="41"/>
  <c r="D38" i="41"/>
  <c r="L12" i="34"/>
  <c r="F9" i="35"/>
  <c r="J13" i="35"/>
  <c r="AZ186" i="40"/>
  <c r="J16" i="36"/>
  <c r="J36" i="41"/>
  <c r="I39" i="41"/>
  <c r="C41" i="41"/>
  <c r="M43" i="41"/>
  <c r="L46" i="41"/>
  <c r="C36" i="41"/>
  <c r="J39" i="41"/>
  <c r="F43" i="41"/>
  <c r="G48" i="41"/>
  <c r="K57" i="41"/>
  <c r="C52" i="41"/>
  <c r="D57" i="41"/>
  <c r="D73" i="41"/>
  <c r="E78" i="41"/>
  <c r="AB97" i="40"/>
  <c r="AZ97" i="40"/>
  <c r="G96" i="41"/>
  <c r="M27" i="43"/>
  <c r="C110" i="41"/>
  <c r="D102" i="41"/>
  <c r="D43" i="43"/>
  <c r="H106" i="41"/>
  <c r="H47" i="43"/>
  <c r="L51" i="43"/>
  <c r="L110" i="41"/>
  <c r="F107" i="41"/>
  <c r="F66" i="43"/>
  <c r="G112" i="41"/>
  <c r="G71" i="43"/>
  <c r="U129" i="40"/>
  <c r="W129" i="40"/>
  <c r="AB129" i="40"/>
  <c r="C126" i="41"/>
  <c r="G117" i="41"/>
  <c r="F120" i="41"/>
  <c r="M123" i="41"/>
  <c r="H117" i="41"/>
  <c r="X145" i="40"/>
  <c r="AB145" i="40"/>
  <c r="J132" i="41"/>
  <c r="C137" i="41"/>
  <c r="M139" i="41"/>
  <c r="D137" i="41"/>
  <c r="J143" i="41"/>
  <c r="H99" i="39"/>
  <c r="C159" i="39"/>
  <c r="C6" i="32" s="1"/>
  <c r="O78" i="39"/>
  <c r="D176" i="39"/>
  <c r="I7" i="2"/>
  <c r="O131" i="39"/>
  <c r="C28" i="33"/>
  <c r="D64" i="33" s="1"/>
  <c r="C64" i="33"/>
  <c r="C28" i="29"/>
  <c r="C148" i="29" s="1"/>
  <c r="C64" i="29"/>
  <c r="AP113" i="40"/>
  <c r="AP198" i="40" s="1"/>
  <c r="J5" i="30"/>
  <c r="F65" i="40"/>
  <c r="J33" i="40"/>
  <c r="D17" i="33"/>
  <c r="H65" i="40"/>
  <c r="L33" i="40"/>
  <c r="BE113" i="40"/>
  <c r="BE198" i="40" s="1"/>
  <c r="AK113" i="40"/>
  <c r="AK198" i="40" s="1"/>
  <c r="M14" i="43"/>
  <c r="M6" i="43"/>
  <c r="E65" i="40"/>
  <c r="D17" i="10"/>
  <c r="M15" i="39"/>
  <c r="AR113" i="40"/>
  <c r="AR198" i="40" s="1"/>
  <c r="L17" i="43"/>
  <c r="L9" i="43"/>
  <c r="D113" i="40"/>
  <c r="D198" i="40" s="1"/>
  <c r="C67" i="43"/>
  <c r="C73" i="43" s="1"/>
  <c r="C80" i="43" s="1"/>
  <c r="C85" i="43" s="1"/>
  <c r="BG113" i="40"/>
  <c r="BG198" i="40" s="1"/>
  <c r="C26" i="31"/>
  <c r="D62" i="31" s="1"/>
  <c r="C62" i="31"/>
  <c r="C34" i="36"/>
  <c r="C173" i="36" s="1"/>
  <c r="C70" i="36"/>
  <c r="C30" i="35"/>
  <c r="C66" i="35"/>
  <c r="S145" i="40"/>
  <c r="W113" i="40"/>
  <c r="W198" i="40" s="1"/>
  <c r="C23" i="29"/>
  <c r="C162" i="29" s="1"/>
  <c r="C59" i="29"/>
  <c r="K145" i="40"/>
  <c r="C97" i="40"/>
  <c r="C78" i="41"/>
  <c r="C107" i="41"/>
  <c r="C20" i="41"/>
  <c r="M9" i="34"/>
  <c r="M107" i="41"/>
  <c r="M126" i="41"/>
  <c r="K116" i="41"/>
  <c r="K36" i="41"/>
  <c r="C35" i="10"/>
  <c r="C71" i="10"/>
  <c r="C27" i="34"/>
  <c r="C147" i="34" s="1"/>
  <c r="C63" i="34"/>
  <c r="C23" i="31"/>
  <c r="C162" i="31" s="1"/>
  <c r="C59" i="31"/>
  <c r="D12" i="34"/>
  <c r="E17" i="34"/>
  <c r="L15" i="35"/>
  <c r="C22" i="41"/>
  <c r="D7" i="30"/>
  <c r="H11" i="30"/>
  <c r="L15" i="30"/>
  <c r="G9" i="31"/>
  <c r="C38" i="41"/>
  <c r="I47" i="41"/>
  <c r="AA65" i="40"/>
  <c r="C57" i="41"/>
  <c r="C70" i="41"/>
  <c r="F72" i="41"/>
  <c r="J71" i="41"/>
  <c r="F75" i="41"/>
  <c r="M78" i="41"/>
  <c r="C94" i="41"/>
  <c r="H90" i="41"/>
  <c r="D94" i="41"/>
  <c r="G88" i="41"/>
  <c r="F24" i="43"/>
  <c r="J28" i="43"/>
  <c r="J37" i="43" s="1"/>
  <c r="J78" i="43" s="1"/>
  <c r="K33" i="43"/>
  <c r="I103" i="41"/>
  <c r="H101" i="41"/>
  <c r="H60" i="43"/>
  <c r="G63" i="43"/>
  <c r="G104" i="41"/>
  <c r="K108" i="41"/>
  <c r="K67" i="43"/>
  <c r="Y129" i="40"/>
  <c r="AC129" i="40"/>
  <c r="AQ129" i="40"/>
  <c r="K121" i="41"/>
  <c r="G120" i="41"/>
  <c r="F123" i="41"/>
  <c r="Y145" i="40"/>
  <c r="M134" i="41"/>
  <c r="H141" i="41"/>
  <c r="J99" i="39"/>
  <c r="F99" i="39"/>
  <c r="D99" i="39"/>
  <c r="G113" i="39"/>
  <c r="O28" i="39"/>
  <c r="O62" i="39"/>
  <c r="O70" i="39"/>
  <c r="C30" i="29"/>
  <c r="C66" i="29"/>
  <c r="J41" i="43"/>
  <c r="BB33" i="40"/>
  <c r="AL33" i="40"/>
  <c r="V113" i="40"/>
  <c r="F113" i="40"/>
  <c r="F49" i="40"/>
  <c r="BI17" i="40"/>
  <c r="AC113" i="40"/>
  <c r="AC198" i="40" s="1"/>
  <c r="M97" i="40"/>
  <c r="I49" i="40"/>
  <c r="M33" i="40"/>
  <c r="D59" i="31"/>
  <c r="C33" i="33"/>
  <c r="C69" i="33"/>
  <c r="K59" i="43"/>
  <c r="AI97" i="40"/>
  <c r="C32" i="31"/>
  <c r="C171" i="31" s="1"/>
  <c r="C68" i="31"/>
  <c r="C25" i="31"/>
  <c r="C61" i="31"/>
  <c r="C24" i="36"/>
  <c r="C144" i="36" s="1"/>
  <c r="C60" i="36"/>
  <c r="C7" i="34"/>
  <c r="G145" i="40"/>
  <c r="G199" i="40" s="1"/>
  <c r="K81" i="40"/>
  <c r="BB145" i="40"/>
  <c r="C100" i="41"/>
  <c r="C84" i="41"/>
  <c r="Y49" i="40"/>
  <c r="M7" i="36"/>
  <c r="F112" i="41"/>
  <c r="K84" i="41"/>
  <c r="C23" i="34"/>
  <c r="C162" i="34" s="1"/>
  <c r="C59" i="34"/>
  <c r="E9" i="34"/>
  <c r="I13" i="34"/>
  <c r="D7" i="35"/>
  <c r="K12" i="41"/>
  <c r="K13" i="36"/>
  <c r="G17" i="36"/>
  <c r="D12" i="29"/>
  <c r="E12" i="30"/>
  <c r="D15" i="30"/>
  <c r="D30" i="41"/>
  <c r="M7" i="31"/>
  <c r="L38" i="41"/>
  <c r="M59" i="41"/>
  <c r="AS65" i="40"/>
  <c r="L57" i="41"/>
  <c r="K60" i="41"/>
  <c r="G69" i="41"/>
  <c r="L73" i="41"/>
  <c r="AC97" i="40"/>
  <c r="M94" i="41"/>
  <c r="C102" i="41"/>
  <c r="D30" i="43"/>
  <c r="E35" i="43"/>
  <c r="F45" i="43"/>
  <c r="F104" i="41"/>
  <c r="J108" i="41"/>
  <c r="J49" i="43"/>
  <c r="I111" i="41"/>
  <c r="I52" i="43"/>
  <c r="J62" i="43"/>
  <c r="H109" i="41"/>
  <c r="C123" i="41"/>
  <c r="AA129" i="40"/>
  <c r="T129" i="40"/>
  <c r="L126" i="41"/>
  <c r="J127" i="41"/>
  <c r="U145" i="40"/>
  <c r="G133" i="41"/>
  <c r="H138" i="41"/>
  <c r="D142" i="41"/>
  <c r="J135" i="41"/>
  <c r="E142" i="41"/>
  <c r="M99" i="39"/>
  <c r="I99" i="39"/>
  <c r="E71" i="39"/>
  <c r="O64" i="39"/>
  <c r="S181" i="40"/>
  <c r="O88" i="39"/>
  <c r="O89" i="39"/>
  <c r="C28" i="32"/>
  <c r="C58" i="32"/>
  <c r="C23" i="35"/>
  <c r="D59" i="35" s="1"/>
  <c r="C59" i="35"/>
  <c r="AL113" i="40"/>
  <c r="AL198" i="40" s="1"/>
  <c r="F33" i="40"/>
  <c r="L17" i="33"/>
  <c r="BA113" i="40"/>
  <c r="BA198" i="40" s="1"/>
  <c r="Y33" i="40"/>
  <c r="E14" i="43"/>
  <c r="E6" i="43"/>
  <c r="E19" i="43" s="1"/>
  <c r="E77" i="43" s="1"/>
  <c r="I97" i="40"/>
  <c r="E49" i="40"/>
  <c r="M190" i="40"/>
  <c r="BH113" i="40"/>
  <c r="AN113" i="40"/>
  <c r="AN198" i="40" s="1"/>
  <c r="L145" i="40"/>
  <c r="D17" i="43"/>
  <c r="D9" i="43"/>
  <c r="L97" i="40"/>
  <c r="AI145" i="40"/>
  <c r="AI199" i="40" s="1"/>
  <c r="BC113" i="40"/>
  <c r="BC198" i="40" s="1"/>
  <c r="AY81" i="40"/>
  <c r="C13" i="31"/>
  <c r="C24" i="31"/>
  <c r="C60" i="31"/>
  <c r="C68" i="30"/>
  <c r="C25" i="30"/>
  <c r="C145" i="30" s="1"/>
  <c r="C61" i="30"/>
  <c r="C32" i="36"/>
  <c r="C152" i="36" s="1"/>
  <c r="C68" i="36"/>
  <c r="K5" i="36"/>
  <c r="S113" i="40"/>
  <c r="S198" i="40" s="1"/>
  <c r="C145" i="40"/>
  <c r="G16" i="43"/>
  <c r="G8" i="43"/>
  <c r="K113" i="40"/>
  <c r="K198" i="40" s="1"/>
  <c r="G81" i="40"/>
  <c r="C25" i="41"/>
  <c r="C124" i="41"/>
  <c r="W145" i="40"/>
  <c r="W199" i="40" s="1"/>
  <c r="D86" i="41"/>
  <c r="G61" i="41"/>
  <c r="C30" i="33"/>
  <c r="D66" i="33" s="1"/>
  <c r="C66" i="33"/>
  <c r="L7" i="35"/>
  <c r="J8" i="36"/>
  <c r="J7" i="41"/>
  <c r="H14" i="36"/>
  <c r="M17" i="29"/>
  <c r="K10" i="30"/>
  <c r="F17" i="30"/>
  <c r="C43" i="41"/>
  <c r="D46" i="41"/>
  <c r="D41" i="41"/>
  <c r="AZ49" i="40"/>
  <c r="C44" i="41"/>
  <c r="C54" i="41"/>
  <c r="E62" i="41"/>
  <c r="AC81" i="40"/>
  <c r="H77" i="41"/>
  <c r="K94" i="41"/>
  <c r="J84" i="41"/>
  <c r="K89" i="41"/>
  <c r="M91" i="41"/>
  <c r="AS97" i="40"/>
  <c r="I95" i="41"/>
  <c r="M86" i="41"/>
  <c r="F91" i="41"/>
  <c r="E27" i="43"/>
  <c r="I31" i="43"/>
  <c r="M35" i="43"/>
  <c r="C105" i="41"/>
  <c r="D105" i="41"/>
  <c r="D64" i="43"/>
  <c r="E69" i="43"/>
  <c r="C118" i="41"/>
  <c r="Z129" i="40"/>
  <c r="J124" i="41"/>
  <c r="E126" i="41"/>
  <c r="J140" i="41"/>
  <c r="F144" i="41"/>
  <c r="L137" i="41"/>
  <c r="BH145" i="40"/>
  <c r="M142" i="41"/>
  <c r="L99" i="39"/>
  <c r="O4" i="39"/>
  <c r="O106" i="39"/>
  <c r="C31" i="30"/>
  <c r="C151" i="30" s="1"/>
  <c r="C67" i="30"/>
  <c r="H159" i="39"/>
  <c r="H6" i="32" s="1"/>
  <c r="J145" i="40"/>
  <c r="J15" i="43"/>
  <c r="J7" i="43"/>
  <c r="J97" i="40"/>
  <c r="F11" i="33"/>
  <c r="Y113" i="40"/>
  <c r="M145" i="40"/>
  <c r="M113" i="40"/>
  <c r="M198" i="40" s="1"/>
  <c r="M81" i="40"/>
  <c r="C4" i="41"/>
  <c r="H145" i="40"/>
  <c r="H199" i="40" s="1"/>
  <c r="D97" i="40"/>
  <c r="AY129" i="40"/>
  <c r="AY199" i="40" s="1"/>
  <c r="AQ113" i="40"/>
  <c r="AQ198" i="40" s="1"/>
  <c r="AI81" i="40"/>
  <c r="K5" i="31"/>
  <c r="C13" i="36"/>
  <c r="C26" i="35"/>
  <c r="D62" i="35" s="1"/>
  <c r="C62" i="35"/>
  <c r="S97" i="40"/>
  <c r="C15" i="34"/>
  <c r="K129" i="40"/>
  <c r="C81" i="40"/>
  <c r="C140" i="41"/>
  <c r="F17" i="35"/>
  <c r="I44" i="43"/>
  <c r="I65" i="43"/>
  <c r="BC129" i="40"/>
  <c r="F56" i="41"/>
  <c r="J103" i="41"/>
  <c r="J44" i="41"/>
  <c r="C35" i="33"/>
  <c r="C71" i="33"/>
  <c r="O78" i="30"/>
  <c r="AY191" i="40"/>
  <c r="AI192" i="40"/>
  <c r="AJ181" i="40"/>
  <c r="D8" i="2"/>
  <c r="M8" i="36"/>
  <c r="BB184" i="40"/>
  <c r="BC190" i="40"/>
  <c r="F182" i="40"/>
  <c r="M182" i="40"/>
  <c r="C5" i="30"/>
  <c r="AB5" i="47"/>
  <c r="D186" i="40"/>
  <c r="AM183" i="40"/>
  <c r="E8" i="35"/>
  <c r="M191" i="40"/>
  <c r="S193" i="40"/>
  <c r="I41" i="33"/>
  <c r="H55" i="33"/>
  <c r="AB181" i="40"/>
  <c r="F189" i="40"/>
  <c r="AS189" i="40"/>
  <c r="G55" i="33"/>
  <c r="AQ182" i="40"/>
  <c r="Y184" i="40"/>
  <c r="AB190" i="40"/>
  <c r="I71" i="41"/>
  <c r="F96" i="41"/>
  <c r="M102" i="41"/>
  <c r="L118" i="41"/>
  <c r="H122" i="41"/>
  <c r="D126" i="41"/>
  <c r="J119" i="41"/>
  <c r="G136" i="41"/>
  <c r="K140" i="41"/>
  <c r="G144" i="41"/>
  <c r="V183" i="40"/>
  <c r="K52" i="41"/>
  <c r="M30" i="41"/>
  <c r="E43" i="41"/>
  <c r="H74" i="41"/>
  <c r="M54" i="41"/>
  <c r="H37" i="41"/>
  <c r="G64" i="41"/>
  <c r="D62" i="41"/>
  <c r="J47" i="41"/>
  <c r="M22" i="41"/>
  <c r="G40" i="41"/>
  <c r="E54" i="41"/>
  <c r="M27" i="41"/>
  <c r="H42" i="41"/>
  <c r="AQ49" i="40"/>
  <c r="BH49" i="40"/>
  <c r="AK65" i="40"/>
  <c r="BB65" i="40"/>
  <c r="AN81" i="40"/>
  <c r="BE81" i="40"/>
  <c r="AP97" i="40"/>
  <c r="AJ97" i="40"/>
  <c r="AR97" i="40"/>
  <c r="AL97" i="40"/>
  <c r="AQ97" i="40"/>
  <c r="BE97" i="40"/>
  <c r="BB97" i="40"/>
  <c r="BI97" i="40"/>
  <c r="BH97" i="40"/>
  <c r="AN129" i="40"/>
  <c r="AS129" i="40"/>
  <c r="AM129" i="40"/>
  <c r="AJ129" i="40"/>
  <c r="AR129" i="40"/>
  <c r="AO129" i="40"/>
  <c r="AL129" i="40"/>
  <c r="BB129" i="40"/>
  <c r="BG129" i="40"/>
  <c r="BD129" i="40"/>
  <c r="BA129" i="40"/>
  <c r="BI129" i="40"/>
  <c r="AN145" i="40"/>
  <c r="AM145" i="40"/>
  <c r="AR145" i="40"/>
  <c r="AO145" i="40"/>
  <c r="AL145" i="40"/>
  <c r="BG145" i="40"/>
  <c r="BF145" i="40"/>
  <c r="BC145" i="40"/>
  <c r="C150" i="35"/>
  <c r="C169" i="35"/>
  <c r="G10" i="36"/>
  <c r="M41" i="30"/>
  <c r="L55" i="30"/>
  <c r="E136" i="41"/>
  <c r="BA145" i="40"/>
  <c r="M43" i="39"/>
  <c r="L43" i="39"/>
  <c r="J43" i="39"/>
  <c r="I43" i="39"/>
  <c r="H43" i="39"/>
  <c r="F43" i="39"/>
  <c r="K113" i="39"/>
  <c r="M113" i="39"/>
  <c r="E113" i="39"/>
  <c r="G85" i="39"/>
  <c r="I85" i="39"/>
  <c r="K85" i="39"/>
  <c r="M85" i="39"/>
  <c r="E85" i="39"/>
  <c r="I71" i="39"/>
  <c r="K71" i="39"/>
  <c r="I29" i="39"/>
  <c r="F9" i="31"/>
  <c r="AM193" i="40"/>
  <c r="AP184" i="40"/>
  <c r="BA193" i="40"/>
  <c r="L173" i="39"/>
  <c r="M15" i="10"/>
  <c r="C15" i="29"/>
  <c r="AL188" i="40"/>
  <c r="E190" i="40"/>
  <c r="L14" i="29"/>
  <c r="Y191" i="40"/>
  <c r="AY190" i="40"/>
  <c r="L186" i="40"/>
  <c r="U187" i="40"/>
  <c r="K6" i="30"/>
  <c r="AY187" i="40"/>
  <c r="BI184" i="40"/>
  <c r="Y182" i="40"/>
  <c r="Y192" i="40"/>
  <c r="F94" i="41"/>
  <c r="E105" i="41"/>
  <c r="J106" i="41"/>
  <c r="I109" i="41"/>
  <c r="H136" i="41"/>
  <c r="AY49" i="40"/>
  <c r="C53" i="41"/>
  <c r="C61" i="41"/>
  <c r="K97" i="40"/>
  <c r="AO17" i="40"/>
  <c r="BG97" i="40"/>
  <c r="K53" i="28"/>
  <c r="K56" i="28" s="1"/>
  <c r="AA5" i="47"/>
  <c r="K37" i="28"/>
  <c r="K14" i="29"/>
  <c r="AA97" i="40"/>
  <c r="K12" i="29"/>
  <c r="AA184" i="40"/>
  <c r="L5" i="30"/>
  <c r="AR181" i="40"/>
  <c r="T183" i="40"/>
  <c r="K181" i="40"/>
  <c r="K5" i="33"/>
  <c r="AM185" i="40"/>
  <c r="G9" i="35"/>
  <c r="G14" i="35"/>
  <c r="AM190" i="40"/>
  <c r="G5" i="33"/>
  <c r="G17" i="40"/>
  <c r="D6" i="33"/>
  <c r="D60" i="33" s="1"/>
  <c r="L6" i="33"/>
  <c r="F8" i="33"/>
  <c r="C17" i="40"/>
  <c r="C9" i="33"/>
  <c r="K185" i="40"/>
  <c r="E11" i="33"/>
  <c r="M17" i="40"/>
  <c r="J17" i="40"/>
  <c r="G189" i="40"/>
  <c r="D14" i="33"/>
  <c r="I15" i="33"/>
  <c r="K17" i="33"/>
  <c r="U17" i="40"/>
  <c r="E6" i="34"/>
  <c r="AC17" i="40"/>
  <c r="V17" i="40"/>
  <c r="F11" i="34"/>
  <c r="C11" i="41"/>
  <c r="E14" i="34"/>
  <c r="L17" i="34"/>
  <c r="F6" i="35"/>
  <c r="AL17" i="40"/>
  <c r="E9" i="35"/>
  <c r="AS17" i="40"/>
  <c r="G11" i="35"/>
  <c r="AL190" i="40"/>
  <c r="C15" i="35"/>
  <c r="C14" i="41"/>
  <c r="C174" i="41" s="1"/>
  <c r="H16" i="35"/>
  <c r="E17" i="35"/>
  <c r="BF17" i="40"/>
  <c r="G6" i="36"/>
  <c r="D7" i="36"/>
  <c r="BH183" i="40"/>
  <c r="I8" i="36"/>
  <c r="F9" i="36"/>
  <c r="C9" i="41"/>
  <c r="C169" i="41" s="1"/>
  <c r="K9" i="41"/>
  <c r="K10" i="36"/>
  <c r="I11" i="36"/>
  <c r="AA181" i="40"/>
  <c r="K5" i="29"/>
  <c r="M14" i="29"/>
  <c r="AC190" i="40"/>
  <c r="W182" i="40"/>
  <c r="F12" i="36"/>
  <c r="E15" i="36"/>
  <c r="BG183" i="40"/>
  <c r="K7" i="31"/>
  <c r="BF184" i="40"/>
  <c r="J8" i="31"/>
  <c r="D11" i="31"/>
  <c r="AZ187" i="40"/>
  <c r="I15" i="31"/>
  <c r="BB192" i="40"/>
  <c r="F16" i="31"/>
  <c r="G187" i="40"/>
  <c r="C9" i="10"/>
  <c r="E10" i="35"/>
  <c r="AY17" i="40"/>
  <c r="C190" i="40"/>
  <c r="K4" i="41"/>
  <c r="K164" i="41" s="1"/>
  <c r="K25" i="41"/>
  <c r="G24" i="41"/>
  <c r="G45" i="41"/>
  <c r="M46" i="41"/>
  <c r="D54" i="41"/>
  <c r="L54" i="41"/>
  <c r="F186" i="40"/>
  <c r="S186" i="40"/>
  <c r="E75" i="41"/>
  <c r="M75" i="41"/>
  <c r="F88" i="41"/>
  <c r="G101" i="41"/>
  <c r="K105" i="41"/>
  <c r="G109" i="41"/>
  <c r="M110" i="41"/>
  <c r="I135" i="41"/>
  <c r="J15" i="36"/>
  <c r="O128" i="40"/>
  <c r="BF129" i="40"/>
  <c r="AP129" i="40"/>
  <c r="J57" i="39"/>
  <c r="J164" i="39"/>
  <c r="J162" i="39"/>
  <c r="J9" i="32" s="1"/>
  <c r="J160" i="39"/>
  <c r="J7" i="32" s="1"/>
  <c r="O50" i="39"/>
  <c r="J158" i="39"/>
  <c r="J5" i="32" s="1"/>
  <c r="O46" i="39"/>
  <c r="O54" i="39"/>
  <c r="D8" i="33"/>
  <c r="L17" i="40"/>
  <c r="I17" i="40"/>
  <c r="I185" i="40"/>
  <c r="F17" i="40"/>
  <c r="C10" i="41"/>
  <c r="C170" i="41" s="1"/>
  <c r="C11" i="33"/>
  <c r="K11" i="33"/>
  <c r="K17" i="40"/>
  <c r="I17" i="33"/>
  <c r="S17" i="40"/>
  <c r="C5" i="41"/>
  <c r="C165" i="41" s="1"/>
  <c r="K6" i="34"/>
  <c r="AA17" i="40"/>
  <c r="H7" i="34"/>
  <c r="M8" i="34"/>
  <c r="Z17" i="40"/>
  <c r="J9" i="34"/>
  <c r="W17" i="40"/>
  <c r="T17" i="40"/>
  <c r="D11" i="34"/>
  <c r="AB17" i="40"/>
  <c r="Y17" i="40"/>
  <c r="F13" i="34"/>
  <c r="C13" i="41"/>
  <c r="C14" i="34"/>
  <c r="H15" i="34"/>
  <c r="E16" i="34"/>
  <c r="M16" i="34"/>
  <c r="AM181" i="40"/>
  <c r="AM17" i="40"/>
  <c r="AJ17" i="40"/>
  <c r="AR17" i="40"/>
  <c r="I7" i="35"/>
  <c r="AI17" i="40"/>
  <c r="C8" i="41"/>
  <c r="C168" i="41" s="1"/>
  <c r="K9" i="35"/>
  <c r="AQ17" i="40"/>
  <c r="H10" i="35"/>
  <c r="AN17" i="40"/>
  <c r="E11" i="35"/>
  <c r="AK17" i="40"/>
  <c r="M11" i="35"/>
  <c r="J12" i="35"/>
  <c r="D14" i="35"/>
  <c r="L14" i="35"/>
  <c r="I15" i="35"/>
  <c r="F16" i="35"/>
  <c r="C16" i="41"/>
  <c r="C176" i="41" s="1"/>
  <c r="C17" i="35"/>
  <c r="K17" i="35"/>
  <c r="BD17" i="40"/>
  <c r="BC17" i="40"/>
  <c r="AZ17" i="40"/>
  <c r="BH17" i="40"/>
  <c r="BE17" i="40"/>
  <c r="BB17" i="40"/>
  <c r="BG17" i="40"/>
  <c r="J6" i="10"/>
  <c r="G33" i="40"/>
  <c r="D33" i="40"/>
  <c r="I33" i="40"/>
  <c r="C33" i="40"/>
  <c r="C11" i="10"/>
  <c r="C26" i="41"/>
  <c r="K187" i="40"/>
  <c r="K33" i="40"/>
  <c r="H12" i="10"/>
  <c r="D16" i="10"/>
  <c r="L16" i="10"/>
  <c r="S33" i="40"/>
  <c r="C21" i="41"/>
  <c r="K6" i="29"/>
  <c r="AA33" i="40"/>
  <c r="H7" i="29"/>
  <c r="U33" i="40"/>
  <c r="E8" i="29"/>
  <c r="M8" i="29"/>
  <c r="AC33" i="40"/>
  <c r="J9" i="29"/>
  <c r="G10" i="29"/>
  <c r="T33" i="40"/>
  <c r="D11" i="29"/>
  <c r="AB33" i="40"/>
  <c r="C29" i="41"/>
  <c r="C14" i="29"/>
  <c r="H15" i="29"/>
  <c r="J17" i="29"/>
  <c r="AM33" i="40"/>
  <c r="AJ33" i="40"/>
  <c r="D6" i="30"/>
  <c r="AR33" i="40"/>
  <c r="L6" i="30"/>
  <c r="AI33" i="40"/>
  <c r="K9" i="30"/>
  <c r="AQ33" i="40"/>
  <c r="H10" i="30"/>
  <c r="J12" i="30"/>
  <c r="G13" i="30"/>
  <c r="D14" i="30"/>
  <c r="L14" i="30"/>
  <c r="I15" i="30"/>
  <c r="F16" i="30"/>
  <c r="C32" i="41"/>
  <c r="K17" i="30"/>
  <c r="H5" i="31"/>
  <c r="BD33" i="40"/>
  <c r="BA33" i="40"/>
  <c r="BC33" i="40"/>
  <c r="AZ185" i="40"/>
  <c r="AZ33" i="40"/>
  <c r="BH33" i="40"/>
  <c r="L9" i="31"/>
  <c r="BB161" i="40"/>
  <c r="AY161" i="40"/>
  <c r="AY33" i="40"/>
  <c r="C27" i="41"/>
  <c r="BG33" i="40"/>
  <c r="E14" i="31"/>
  <c r="M49" i="40"/>
  <c r="J49" i="40"/>
  <c r="G49" i="40"/>
  <c r="D49" i="40"/>
  <c r="L49" i="40"/>
  <c r="C49" i="40"/>
  <c r="C42" i="41"/>
  <c r="K49" i="40"/>
  <c r="H49" i="40"/>
  <c r="G46" i="41"/>
  <c r="V49" i="40"/>
  <c r="C37" i="41"/>
  <c r="S49" i="40"/>
  <c r="AA49" i="40"/>
  <c r="X49" i="40"/>
  <c r="U49" i="40"/>
  <c r="AC49" i="40"/>
  <c r="Z49" i="40"/>
  <c r="W49" i="40"/>
  <c r="T49" i="40"/>
  <c r="AB49" i="40"/>
  <c r="C45" i="41"/>
  <c r="AM49" i="40"/>
  <c r="AJ49" i="40"/>
  <c r="AR49" i="40"/>
  <c r="AO49" i="40"/>
  <c r="AL49" i="40"/>
  <c r="C40" i="41"/>
  <c r="AI49" i="40"/>
  <c r="AN49" i="40"/>
  <c r="AK49" i="40"/>
  <c r="AS49" i="40"/>
  <c r="AP49" i="40"/>
  <c r="C48" i="41"/>
  <c r="BD49" i="40"/>
  <c r="BA49" i="40"/>
  <c r="BI49" i="40"/>
  <c r="BF49" i="40"/>
  <c r="BC49" i="40"/>
  <c r="BE49" i="40"/>
  <c r="BB49" i="40"/>
  <c r="BG49" i="40"/>
  <c r="BH181" i="40"/>
  <c r="F11" i="10"/>
  <c r="M7" i="34"/>
  <c r="AQ186" i="40"/>
  <c r="C154" i="29"/>
  <c r="C173" i="29"/>
  <c r="L17" i="29"/>
  <c r="K8" i="35"/>
  <c r="AQ184" i="40"/>
  <c r="L7" i="31"/>
  <c r="C14" i="33"/>
  <c r="AC189" i="40"/>
  <c r="D7" i="31"/>
  <c r="D61" i="31" s="1"/>
  <c r="AZ183" i="40"/>
  <c r="D14" i="31"/>
  <c r="AZ190" i="40"/>
  <c r="D10" i="34"/>
  <c r="T186" i="40"/>
  <c r="T192" i="40"/>
  <c r="D16" i="34"/>
  <c r="F9" i="29"/>
  <c r="V185" i="40"/>
  <c r="I6" i="35"/>
  <c r="M84" i="41"/>
  <c r="K90" i="41"/>
  <c r="M85" i="41"/>
  <c r="G62" i="43"/>
  <c r="D63" i="43"/>
  <c r="L63" i="43"/>
  <c r="I64" i="43"/>
  <c r="F65" i="43"/>
  <c r="K66" i="43"/>
  <c r="H67" i="43"/>
  <c r="E68" i="43"/>
  <c r="M68" i="43"/>
  <c r="J69" i="43"/>
  <c r="G70" i="43"/>
  <c r="D71" i="43"/>
  <c r="L71" i="43"/>
  <c r="K122" i="41"/>
  <c r="E124" i="41"/>
  <c r="AZ129" i="40"/>
  <c r="BH129" i="40"/>
  <c r="BH199" i="40" s="1"/>
  <c r="BE129" i="40"/>
  <c r="J126" i="41"/>
  <c r="M132" i="41"/>
  <c r="I136" i="41"/>
  <c r="K138" i="41"/>
  <c r="H139" i="41"/>
  <c r="J141" i="41"/>
  <c r="L143" i="41"/>
  <c r="AK145" i="40"/>
  <c r="AS145" i="40"/>
  <c r="AP145" i="40"/>
  <c r="I142" i="41"/>
  <c r="BD145" i="40"/>
  <c r="BI145" i="40"/>
  <c r="AZ145" i="40"/>
  <c r="BE145" i="40"/>
  <c r="J113" i="39"/>
  <c r="D113" i="39"/>
  <c r="J85" i="39"/>
  <c r="J71" i="39"/>
  <c r="L29" i="39"/>
  <c r="D29" i="39"/>
  <c r="K65" i="40"/>
  <c r="AB65" i="40"/>
  <c r="U81" i="40"/>
  <c r="AR192" i="40"/>
  <c r="BH188" i="40"/>
  <c r="AL65" i="40"/>
  <c r="BC65" i="40"/>
  <c r="AO81" i="40"/>
  <c r="BF81" i="40"/>
  <c r="BF181" i="40"/>
  <c r="I187" i="40"/>
  <c r="C56" i="41"/>
  <c r="T65" i="40"/>
  <c r="AC65" i="40"/>
  <c r="V81" i="40"/>
  <c r="AM65" i="40"/>
  <c r="BE65" i="40"/>
  <c r="AP81" i="40"/>
  <c r="BG81" i="40"/>
  <c r="L199" i="40"/>
  <c r="U65" i="40"/>
  <c r="AN65" i="40"/>
  <c r="BF65" i="40"/>
  <c r="AQ81" i="40"/>
  <c r="AZ81" i="40"/>
  <c r="BH81" i="40"/>
  <c r="V65" i="40"/>
  <c r="AO65" i="40"/>
  <c r="BG65" i="40"/>
  <c r="AJ81" i="40"/>
  <c r="AR81" i="40"/>
  <c r="BA81" i="40"/>
  <c r="BI81" i="40"/>
  <c r="S65" i="40"/>
  <c r="W65" i="40"/>
  <c r="Z81" i="40"/>
  <c r="AP65" i="40"/>
  <c r="BH65" i="40"/>
  <c r="AK81" i="40"/>
  <c r="AS81" i="40"/>
  <c r="BB81" i="40"/>
  <c r="G65" i="40"/>
  <c r="Y65" i="40"/>
  <c r="AA81" i="40"/>
  <c r="AQ65" i="40"/>
  <c r="AZ65" i="40"/>
  <c r="BI65" i="40"/>
  <c r="AL81" i="40"/>
  <c r="BC81" i="40"/>
  <c r="Z65" i="40"/>
  <c r="AB81" i="40"/>
  <c r="AJ65" i="40"/>
  <c r="AR65" i="40"/>
  <c r="BA65" i="40"/>
  <c r="AM81" i="40"/>
  <c r="BD81" i="40"/>
  <c r="D44" i="41"/>
  <c r="I40" i="41"/>
  <c r="O52" i="40"/>
  <c r="G75" i="41"/>
  <c r="K79" i="41"/>
  <c r="M76" i="41"/>
  <c r="J101" i="41"/>
  <c r="D111" i="41"/>
  <c r="E116" i="41"/>
  <c r="E132" i="41"/>
  <c r="J52" i="28"/>
  <c r="AV56" i="28"/>
  <c r="Z5" i="47" s="1"/>
  <c r="J48" i="28"/>
  <c r="L179" i="39"/>
  <c r="C7" i="35"/>
  <c r="AI183" i="40"/>
  <c r="C8" i="34"/>
  <c r="S184" i="40"/>
  <c r="M181" i="39"/>
  <c r="J193" i="40"/>
  <c r="J17" i="10"/>
  <c r="C13" i="33"/>
  <c r="C189" i="40"/>
  <c r="F185" i="40"/>
  <c r="F9" i="33"/>
  <c r="K186" i="40"/>
  <c r="K10" i="10"/>
  <c r="BE190" i="40"/>
  <c r="E9" i="10"/>
  <c r="E185" i="40"/>
  <c r="D6" i="34"/>
  <c r="T182" i="40"/>
  <c r="J6" i="29"/>
  <c r="Z182" i="40"/>
  <c r="I10" i="29"/>
  <c r="Y186" i="40"/>
  <c r="F11" i="29"/>
  <c r="M15" i="29"/>
  <c r="AC191" i="40"/>
  <c r="M6" i="35"/>
  <c r="AS182" i="40"/>
  <c r="G8" i="35"/>
  <c r="AM184" i="40"/>
  <c r="D9" i="35"/>
  <c r="AJ185" i="40"/>
  <c r="F11" i="35"/>
  <c r="AL187" i="40"/>
  <c r="K8" i="36"/>
  <c r="BD185" i="40"/>
  <c r="H9" i="36"/>
  <c r="E10" i="36"/>
  <c r="BA186" i="40"/>
  <c r="BI186" i="40"/>
  <c r="M10" i="36"/>
  <c r="AZ189" i="40"/>
  <c r="D13" i="36"/>
  <c r="L13" i="36"/>
  <c r="AK190" i="40"/>
  <c r="E14" i="30"/>
  <c r="E8" i="31"/>
  <c r="BB191" i="40"/>
  <c r="J17" i="31"/>
  <c r="BF193" i="40"/>
  <c r="AS190" i="40"/>
  <c r="L9" i="35"/>
  <c r="J11" i="36"/>
  <c r="I16" i="10"/>
  <c r="I45" i="41"/>
  <c r="I6" i="10"/>
  <c r="K42" i="41"/>
  <c r="BI181" i="40"/>
  <c r="D187" i="40"/>
  <c r="I143" i="41"/>
  <c r="I8" i="10"/>
  <c r="O78" i="31"/>
  <c r="O78" i="33"/>
  <c r="I145" i="40"/>
  <c r="O78" i="29"/>
  <c r="I129" i="40"/>
  <c r="I16" i="33"/>
  <c r="O119" i="40"/>
  <c r="I8" i="33"/>
  <c r="I119" i="41"/>
  <c r="I117" i="41"/>
  <c r="I6" i="33"/>
  <c r="I127" i="41"/>
  <c r="M5" i="36"/>
  <c r="C10" i="31"/>
  <c r="C8" i="36"/>
  <c r="AY184" i="40"/>
  <c r="C10" i="35"/>
  <c r="G5" i="35"/>
  <c r="K41" i="10"/>
  <c r="J55" i="10"/>
  <c r="O26" i="40"/>
  <c r="O60" i="40"/>
  <c r="J9" i="30"/>
  <c r="AP185" i="40"/>
  <c r="F8" i="31"/>
  <c r="BA185" i="40"/>
  <c r="E9" i="31"/>
  <c r="G11" i="31"/>
  <c r="BC187" i="40"/>
  <c r="L13" i="31"/>
  <c r="BH189" i="40"/>
  <c r="K17" i="31"/>
  <c r="I7" i="31"/>
  <c r="D178" i="39"/>
  <c r="H8" i="10"/>
  <c r="C184" i="40"/>
  <c r="C8" i="33"/>
  <c r="F183" i="40"/>
  <c r="K71" i="41"/>
  <c r="L71" i="41"/>
  <c r="I104" i="41"/>
  <c r="I21" i="41"/>
  <c r="K23" i="41"/>
  <c r="K31" i="41"/>
  <c r="J21" i="41"/>
  <c r="I24" i="41"/>
  <c r="J29" i="41"/>
  <c r="I32" i="41"/>
  <c r="L36" i="41"/>
  <c r="I37" i="41"/>
  <c r="F38" i="41"/>
  <c r="H40" i="41"/>
  <c r="E41" i="41"/>
  <c r="M41" i="41"/>
  <c r="F46" i="41"/>
  <c r="H48" i="41"/>
  <c r="G38" i="41"/>
  <c r="D39" i="41"/>
  <c r="L39" i="41"/>
  <c r="F41" i="41"/>
  <c r="H43" i="41"/>
  <c r="J45" i="41"/>
  <c r="D47" i="41"/>
  <c r="L47" i="41"/>
  <c r="E47" i="41"/>
  <c r="L52" i="41"/>
  <c r="I53" i="41"/>
  <c r="F54" i="41"/>
  <c r="E57" i="41"/>
  <c r="M57" i="41"/>
  <c r="J58" i="41"/>
  <c r="G59" i="41"/>
  <c r="D60" i="41"/>
  <c r="F62" i="41"/>
  <c r="H64" i="41"/>
  <c r="E52" i="41"/>
  <c r="M52" i="41"/>
  <c r="G54" i="41"/>
  <c r="D55" i="41"/>
  <c r="L55" i="41"/>
  <c r="I56" i="41"/>
  <c r="F57" i="41"/>
  <c r="K58" i="41"/>
  <c r="E60" i="41"/>
  <c r="M60" i="41"/>
  <c r="J61" i="41"/>
  <c r="D63" i="41"/>
  <c r="L63" i="41"/>
  <c r="I64" i="41"/>
  <c r="D68" i="41"/>
  <c r="L68" i="41"/>
  <c r="F70" i="41"/>
  <c r="M73" i="41"/>
  <c r="J74" i="41"/>
  <c r="D76" i="41"/>
  <c r="L76" i="41"/>
  <c r="F78" i="41"/>
  <c r="H80" i="41"/>
  <c r="E68" i="41"/>
  <c r="M68" i="41"/>
  <c r="J69" i="41"/>
  <c r="D71" i="41"/>
  <c r="I72" i="41"/>
  <c r="F73" i="41"/>
  <c r="H75" i="41"/>
  <c r="E76" i="41"/>
  <c r="J77" i="41"/>
  <c r="D79" i="41"/>
  <c r="D84" i="41"/>
  <c r="L84" i="41"/>
  <c r="I85" i="41"/>
  <c r="K87" i="41"/>
  <c r="H88" i="41"/>
  <c r="M89" i="41"/>
  <c r="D92" i="41"/>
  <c r="L92" i="41"/>
  <c r="I93" i="41"/>
  <c r="K95" i="41"/>
  <c r="H96" i="41"/>
  <c r="E84" i="41"/>
  <c r="J85" i="41"/>
  <c r="D87" i="41"/>
  <c r="I88" i="41"/>
  <c r="F89" i="41"/>
  <c r="H91" i="41"/>
  <c r="E92" i="41"/>
  <c r="L95" i="41"/>
  <c r="I96" i="41"/>
  <c r="D100" i="41"/>
  <c r="I101" i="41"/>
  <c r="H104" i="41"/>
  <c r="L108" i="41"/>
  <c r="E100" i="41"/>
  <c r="G102" i="41"/>
  <c r="D103" i="41"/>
  <c r="L103" i="41"/>
  <c r="F105" i="41"/>
  <c r="K106" i="41"/>
  <c r="H107" i="41"/>
  <c r="M108" i="41"/>
  <c r="J109" i="41"/>
  <c r="G110" i="41"/>
  <c r="L111" i="41"/>
  <c r="F103" i="41"/>
  <c r="D116" i="41"/>
  <c r="L116" i="41"/>
  <c r="F118" i="41"/>
  <c r="K119" i="41"/>
  <c r="H120" i="41"/>
  <c r="E121" i="41"/>
  <c r="M121" i="41"/>
  <c r="G123" i="41"/>
  <c r="D124" i="41"/>
  <c r="I125" i="41"/>
  <c r="F126" i="41"/>
  <c r="K127" i="41"/>
  <c r="H128" i="41"/>
  <c r="M116" i="41"/>
  <c r="J117" i="41"/>
  <c r="G118" i="41"/>
  <c r="D119" i="41"/>
  <c r="L119" i="41"/>
  <c r="I120" i="41"/>
  <c r="F121" i="41"/>
  <c r="H123" i="41"/>
  <c r="M124" i="41"/>
  <c r="J125" i="41"/>
  <c r="G126" i="41"/>
  <c r="D127" i="41"/>
  <c r="L127" i="41"/>
  <c r="I128" i="41"/>
  <c r="D132" i="41"/>
  <c r="I133" i="41"/>
  <c r="F134" i="41"/>
  <c r="K135" i="41"/>
  <c r="E137" i="41"/>
  <c r="M137" i="41"/>
  <c r="J138" i="41"/>
  <c r="G139" i="41"/>
  <c r="D140" i="41"/>
  <c r="L140" i="41"/>
  <c r="I141" i="41"/>
  <c r="F142" i="41"/>
  <c r="H144" i="41"/>
  <c r="J133" i="41"/>
  <c r="G134" i="41"/>
  <c r="D135" i="41"/>
  <c r="L135" i="41"/>
  <c r="F137" i="41"/>
  <c r="E140" i="41"/>
  <c r="M140" i="41"/>
  <c r="G142" i="41"/>
  <c r="D143" i="41"/>
  <c r="I144" i="41"/>
  <c r="L141" i="41"/>
  <c r="I80" i="41"/>
  <c r="L79" i="41"/>
  <c r="J37" i="41"/>
  <c r="J42" i="41"/>
  <c r="BA181" i="40"/>
  <c r="BH182" i="40"/>
  <c r="I61" i="41"/>
  <c r="D36" i="41"/>
  <c r="K55" i="41"/>
  <c r="E187" i="40"/>
  <c r="F95" i="41"/>
  <c r="H59" i="41"/>
  <c r="M92" i="41"/>
  <c r="G91" i="41"/>
  <c r="L44" i="41"/>
  <c r="K63" i="41"/>
  <c r="L15" i="41"/>
  <c r="L175" i="41" s="1"/>
  <c r="BD193" i="40"/>
  <c r="J93" i="41"/>
  <c r="G78" i="41"/>
  <c r="D7" i="41"/>
  <c r="D167" i="41" s="1"/>
  <c r="F9" i="41"/>
  <c r="F169" i="41" s="1"/>
  <c r="L31" i="41"/>
  <c r="K47" i="41"/>
  <c r="G107" i="41"/>
  <c r="I52" i="28"/>
  <c r="I48" i="28"/>
  <c r="I42" i="28"/>
  <c r="I44" i="28" s="1"/>
  <c r="BE33" i="40"/>
  <c r="I8" i="31"/>
  <c r="BE184" i="40"/>
  <c r="AO97" i="40"/>
  <c r="AO187" i="40"/>
  <c r="I90" i="41"/>
  <c r="I87" i="41"/>
  <c r="AO33" i="40"/>
  <c r="C155" i="34"/>
  <c r="AK185" i="40"/>
  <c r="J10" i="29"/>
  <c r="Z186" i="40"/>
  <c r="AB188" i="40"/>
  <c r="L16" i="29"/>
  <c r="AB192" i="40"/>
  <c r="M9" i="35"/>
  <c r="AS185" i="40"/>
  <c r="AO189" i="40"/>
  <c r="K15" i="35"/>
  <c r="AS193" i="40"/>
  <c r="M17" i="35"/>
  <c r="BE185" i="40"/>
  <c r="F10" i="36"/>
  <c r="BB186" i="40"/>
  <c r="H12" i="36"/>
  <c r="BD188" i="40"/>
  <c r="E13" i="36"/>
  <c r="BA189" i="40"/>
  <c r="BF190" i="40"/>
  <c r="J14" i="36"/>
  <c r="BC191" i="40"/>
  <c r="G15" i="36"/>
  <c r="M7" i="30"/>
  <c r="AS183" i="40"/>
  <c r="L8" i="30"/>
  <c r="AR187" i="40"/>
  <c r="L11" i="30"/>
  <c r="BG185" i="40"/>
  <c r="E11" i="31"/>
  <c r="BI187" i="40"/>
  <c r="M11" i="31"/>
  <c r="BG188" i="40"/>
  <c r="K12" i="31"/>
  <c r="K16" i="31"/>
  <c r="BG192" i="40"/>
  <c r="I177" i="39"/>
  <c r="D184" i="40"/>
  <c r="AL189" i="40"/>
  <c r="I9" i="36"/>
  <c r="F13" i="30"/>
  <c r="C174" i="34"/>
  <c r="E10" i="33"/>
  <c r="BI189" i="40"/>
  <c r="K9" i="31"/>
  <c r="E186" i="40"/>
  <c r="BI177" i="40"/>
  <c r="H17" i="31"/>
  <c r="N55" i="35"/>
  <c r="J31" i="41"/>
  <c r="L22" i="41"/>
  <c r="E12" i="41"/>
  <c r="E172" i="41" s="1"/>
  <c r="E4" i="41"/>
  <c r="E164" i="41" s="1"/>
  <c r="I29" i="41"/>
  <c r="I23" i="41"/>
  <c r="K15" i="41"/>
  <c r="K175" i="41" s="1"/>
  <c r="F11" i="41"/>
  <c r="F171" i="41" s="1"/>
  <c r="F24" i="41"/>
  <c r="I13" i="41"/>
  <c r="I173" i="41" s="1"/>
  <c r="G55" i="35"/>
  <c r="L30" i="41"/>
  <c r="D22" i="41"/>
  <c r="I10" i="41"/>
  <c r="K28" i="41"/>
  <c r="G22" i="41"/>
  <c r="H10" i="41"/>
  <c r="F16" i="41"/>
  <c r="F176" i="41" s="1"/>
  <c r="J4" i="41"/>
  <c r="J164" i="41" s="1"/>
  <c r="D6" i="41"/>
  <c r="D166" i="41" s="1"/>
  <c r="F8" i="41"/>
  <c r="F168" i="41" s="1"/>
  <c r="E11" i="41"/>
  <c r="E171" i="41" s="1"/>
  <c r="J12" i="41"/>
  <c r="H5" i="41"/>
  <c r="H165" i="41" s="1"/>
  <c r="J15" i="41"/>
  <c r="J175" i="41" s="1"/>
  <c r="D4" i="41"/>
  <c r="D164" i="41" s="1"/>
  <c r="I5" i="41"/>
  <c r="I165" i="41" s="1"/>
  <c r="F6" i="41"/>
  <c r="F166" i="41" s="1"/>
  <c r="H8" i="41"/>
  <c r="H168" i="41" s="1"/>
  <c r="E9" i="41"/>
  <c r="M9" i="41"/>
  <c r="J10" i="41"/>
  <c r="J170" i="41" s="1"/>
  <c r="G11" i="41"/>
  <c r="G171" i="41" s="1"/>
  <c r="L12" i="41"/>
  <c r="G6" i="41"/>
  <c r="G166" i="41" s="1"/>
  <c r="H11" i="41"/>
  <c r="H171" i="41" s="1"/>
  <c r="G14" i="41"/>
  <c r="G174" i="41" s="1"/>
  <c r="D15" i="41"/>
  <c r="D175" i="41" s="1"/>
  <c r="G21" i="41"/>
  <c r="H26" i="41"/>
  <c r="J28" i="41"/>
  <c r="H21" i="41"/>
  <c r="L25" i="41"/>
  <c r="H29" i="41"/>
  <c r="J26" i="41"/>
  <c r="G27" i="41"/>
  <c r="L28" i="41"/>
  <c r="M20" i="41"/>
  <c r="D23" i="41"/>
  <c r="L23" i="41"/>
  <c r="F25" i="41"/>
  <c r="H27" i="41"/>
  <c r="D31" i="41"/>
  <c r="G37" i="41"/>
  <c r="K41" i="41"/>
  <c r="E38" i="41"/>
  <c r="I42" i="41"/>
  <c r="E46" i="41"/>
  <c r="K39" i="41"/>
  <c r="G43" i="41"/>
  <c r="M36" i="41"/>
  <c r="E44" i="41"/>
  <c r="M44" i="41"/>
  <c r="I48" i="41"/>
  <c r="J52" i="41"/>
  <c r="H58" i="41"/>
  <c r="L62" i="41"/>
  <c r="J55" i="41"/>
  <c r="F59" i="41"/>
  <c r="H61" i="41"/>
  <c r="J63" i="41"/>
  <c r="D52" i="41"/>
  <c r="H56" i="41"/>
  <c r="L60" i="41"/>
  <c r="J53" i="41"/>
  <c r="G62" i="41"/>
  <c r="D70" i="41"/>
  <c r="G77" i="41"/>
  <c r="I79" i="41"/>
  <c r="F80" i="41"/>
  <c r="K68" i="41"/>
  <c r="G72" i="41"/>
  <c r="K76" i="41"/>
  <c r="G80" i="41"/>
  <c r="I69" i="41"/>
  <c r="H72" i="41"/>
  <c r="E73" i="41"/>
  <c r="I77" i="41"/>
  <c r="G70" i="41"/>
  <c r="K74" i="41"/>
  <c r="L86" i="41"/>
  <c r="J92" i="41"/>
  <c r="D89" i="41"/>
  <c r="L89" i="41"/>
  <c r="AY185" i="40"/>
  <c r="BG181" i="40"/>
  <c r="E30" i="41"/>
  <c r="E22" i="41"/>
  <c r="D20" i="41"/>
  <c r="I8" i="41"/>
  <c r="I168" i="41" s="1"/>
  <c r="E27" i="41"/>
  <c r="K20" i="41"/>
  <c r="H16" i="41"/>
  <c r="H176" i="41" s="1"/>
  <c r="L6" i="41"/>
  <c r="L166" i="41" s="1"/>
  <c r="F14" i="41"/>
  <c r="F174" i="41" s="1"/>
  <c r="G5" i="41"/>
  <c r="G29" i="41"/>
  <c r="D28" i="41"/>
  <c r="I16" i="41"/>
  <c r="I176" i="41" s="1"/>
  <c r="K7" i="41"/>
  <c r="K167" i="41" s="1"/>
  <c r="K26" i="41"/>
  <c r="O14" i="40"/>
  <c r="L14" i="41"/>
  <c r="L174" i="41" s="1"/>
  <c r="J5" i="41"/>
  <c r="H13" i="41"/>
  <c r="H173" i="41" s="1"/>
  <c r="M28" i="41"/>
  <c r="F27" i="41"/>
  <c r="E14" i="41"/>
  <c r="E174" i="41" s="1"/>
  <c r="M6" i="41"/>
  <c r="M166" i="41" s="1"/>
  <c r="G32" i="41"/>
  <c r="M25" i="41"/>
  <c r="D14" i="41"/>
  <c r="L4" i="41"/>
  <c r="L164" i="41" s="1"/>
  <c r="L9" i="41"/>
  <c r="L169" i="41" s="1"/>
  <c r="E36" i="41"/>
  <c r="F30" i="41"/>
  <c r="K10" i="41"/>
  <c r="K170" i="41" s="1"/>
  <c r="L55" i="35"/>
  <c r="I26" i="41"/>
  <c r="H24" i="41"/>
  <c r="G13" i="41"/>
  <c r="G173" i="41" s="1"/>
  <c r="E6" i="41"/>
  <c r="I31" i="41"/>
  <c r="E25" i="41"/>
  <c r="J13" i="41"/>
  <c r="D9" i="41"/>
  <c r="F32" i="41"/>
  <c r="F22" i="41"/>
  <c r="M55" i="35"/>
  <c r="H32" i="41"/>
  <c r="J23" i="41"/>
  <c r="M12" i="41"/>
  <c r="M4" i="41"/>
  <c r="G30" i="41"/>
  <c r="L20" i="41"/>
  <c r="D12" i="41"/>
  <c r="D172" i="41" s="1"/>
  <c r="L7" i="41"/>
  <c r="L167" i="41" s="1"/>
  <c r="M38" i="41"/>
  <c r="K111" i="41"/>
  <c r="E102" i="41"/>
  <c r="J90" i="41"/>
  <c r="F86" i="41"/>
  <c r="I106" i="41"/>
  <c r="K103" i="41"/>
  <c r="O88" i="40"/>
  <c r="D95" i="41"/>
  <c r="L87" i="41"/>
  <c r="I112" i="41"/>
  <c r="E108" i="41"/>
  <c r="E110" i="41"/>
  <c r="M100" i="41"/>
  <c r="AQ51" i="40"/>
  <c r="AQ163" i="40"/>
  <c r="S51" i="40"/>
  <c r="Y67" i="40"/>
  <c r="S99" i="40"/>
  <c r="Y115" i="40"/>
  <c r="S163" i="40"/>
  <c r="BA19" i="40"/>
  <c r="BG35" i="40"/>
  <c r="BA67" i="40"/>
  <c r="BG83" i="40"/>
  <c r="BG147" i="40"/>
  <c r="AJ83" i="40"/>
  <c r="T51" i="40"/>
  <c r="Z67" i="40"/>
  <c r="T99" i="40"/>
  <c r="Z115" i="40"/>
  <c r="T163" i="40"/>
  <c r="BB19" i="40"/>
  <c r="BH35" i="40"/>
  <c r="BB67" i="40"/>
  <c r="BH83" i="40"/>
  <c r="BH147" i="40"/>
  <c r="AQ83" i="40"/>
  <c r="S19" i="40"/>
  <c r="Y35" i="40"/>
  <c r="S67" i="40"/>
  <c r="Y83" i="40"/>
  <c r="Y147" i="40"/>
  <c r="AQ147" i="40"/>
  <c r="AQ99" i="40"/>
  <c r="AQ35" i="40"/>
  <c r="BA35" i="40"/>
  <c r="BG51" i="40"/>
  <c r="BA115" i="40"/>
  <c r="BG131" i="40"/>
  <c r="BA147" i="40"/>
  <c r="BG163" i="40"/>
  <c r="AJ115" i="40"/>
  <c r="T19" i="40"/>
  <c r="Z35" i="40"/>
  <c r="T67" i="40"/>
  <c r="Z83" i="40"/>
  <c r="Z147" i="40"/>
  <c r="AJ147" i="40"/>
  <c r="AJ99" i="40"/>
  <c r="AJ35" i="40"/>
  <c r="BB35" i="40"/>
  <c r="BH51" i="40"/>
  <c r="BB115" i="40"/>
  <c r="BH131" i="40"/>
  <c r="BB147" i="40"/>
  <c r="BH163" i="40"/>
  <c r="BA163" i="40"/>
  <c r="S35" i="40"/>
  <c r="Y51" i="40"/>
  <c r="S115" i="40"/>
  <c r="Y131" i="40"/>
  <c r="BG19" i="40"/>
  <c r="BA83" i="40"/>
  <c r="BG99" i="40"/>
  <c r="T35" i="40"/>
  <c r="Z51" i="40"/>
  <c r="T115" i="40"/>
  <c r="Z131" i="40"/>
  <c r="BH19" i="40"/>
  <c r="BB83" i="40"/>
  <c r="BH99" i="40"/>
  <c r="K11" i="34"/>
  <c r="AL193" i="40"/>
  <c r="BI192" i="40"/>
  <c r="H41" i="34"/>
  <c r="G55" i="34"/>
  <c r="AL183" i="40"/>
  <c r="AR184" i="40"/>
  <c r="BB190" i="40"/>
  <c r="K13" i="35"/>
  <c r="H187" i="40"/>
  <c r="L7" i="34"/>
  <c r="H33" i="40"/>
  <c r="G20" i="41"/>
  <c r="AT150" i="40"/>
  <c r="AT154" i="40"/>
  <c r="AT157" i="40"/>
  <c r="BD65" i="40"/>
  <c r="AN97" i="40"/>
  <c r="BD97" i="40"/>
  <c r="O117" i="40"/>
  <c r="G43" i="39"/>
  <c r="M11" i="41"/>
  <c r="M171" i="41" s="1"/>
  <c r="I15" i="41"/>
  <c r="I175" i="41" s="1"/>
  <c r="G8" i="41"/>
  <c r="G168" i="41" s="1"/>
  <c r="G16" i="41"/>
  <c r="G176" i="41" s="1"/>
  <c r="D25" i="41"/>
  <c r="H5" i="10"/>
  <c r="H52" i="28"/>
  <c r="AT56" i="28"/>
  <c r="H53" i="28" s="1"/>
  <c r="BI54" i="28"/>
  <c r="BI55" i="28"/>
  <c r="AN193" i="40"/>
  <c r="BD184" i="40"/>
  <c r="H16" i="31"/>
  <c r="H11" i="10"/>
  <c r="H97" i="40"/>
  <c r="O84" i="40"/>
  <c r="X97" i="40"/>
  <c r="X65" i="40"/>
  <c r="X81" i="40"/>
  <c r="H5" i="34"/>
  <c r="X190" i="40"/>
  <c r="H191" i="40"/>
  <c r="X189" i="40"/>
  <c r="H190" i="40"/>
  <c r="O30" i="40"/>
  <c r="H14" i="33"/>
  <c r="N55" i="31"/>
  <c r="V55" i="31"/>
  <c r="AD55" i="31"/>
  <c r="AL55" i="31"/>
  <c r="H55" i="31"/>
  <c r="P55" i="31"/>
  <c r="X55" i="31"/>
  <c r="AF55" i="31"/>
  <c r="H85" i="41"/>
  <c r="H14" i="31"/>
  <c r="I55" i="31"/>
  <c r="Q55" i="31"/>
  <c r="Y55" i="31"/>
  <c r="AG55" i="31"/>
  <c r="J55" i="31"/>
  <c r="R55" i="31"/>
  <c r="Z55" i="31"/>
  <c r="AH55" i="31"/>
  <c r="K55" i="31"/>
  <c r="S55" i="31"/>
  <c r="AA55" i="31"/>
  <c r="AI55" i="31"/>
  <c r="L55" i="31"/>
  <c r="T55" i="31"/>
  <c r="AB55" i="31"/>
  <c r="AJ55" i="31"/>
  <c r="H93" i="41"/>
  <c r="AN33" i="40"/>
  <c r="AU28" i="40"/>
  <c r="G55" i="30"/>
  <c r="H55" i="30"/>
  <c r="H6" i="30"/>
  <c r="I55" i="30"/>
  <c r="AN182" i="40"/>
  <c r="J55" i="30"/>
  <c r="K55" i="30"/>
  <c r="H16" i="29"/>
  <c r="H81" i="40"/>
  <c r="H5" i="29"/>
  <c r="X181" i="40"/>
  <c r="X193" i="40"/>
  <c r="X33" i="40"/>
  <c r="H17" i="34"/>
  <c r="X17" i="40"/>
  <c r="H15" i="10"/>
  <c r="H10" i="10"/>
  <c r="H7" i="10"/>
  <c r="H17" i="40"/>
  <c r="H13" i="33"/>
  <c r="H5" i="33"/>
  <c r="O12" i="40"/>
  <c r="AI188" i="40"/>
  <c r="C12" i="30"/>
  <c r="J5" i="35"/>
  <c r="F16" i="10"/>
  <c r="F192" i="40"/>
  <c r="AY181" i="40"/>
  <c r="C5" i="36"/>
  <c r="C59" i="36" s="1"/>
  <c r="F8" i="10"/>
  <c r="F184" i="40"/>
  <c r="K16" i="10"/>
  <c r="D11" i="33"/>
  <c r="S189" i="40"/>
  <c r="C13" i="29"/>
  <c r="E6" i="32"/>
  <c r="E17" i="33"/>
  <c r="E193" i="40"/>
  <c r="G186" i="40"/>
  <c r="G10" i="33"/>
  <c r="J189" i="40"/>
  <c r="H184" i="40"/>
  <c r="H8" i="33"/>
  <c r="H8" i="2"/>
  <c r="M186" i="40"/>
  <c r="M177" i="40"/>
  <c r="M10" i="33"/>
  <c r="E5" i="30"/>
  <c r="AS181" i="40"/>
  <c r="M5" i="35"/>
  <c r="I5" i="29"/>
  <c r="I193" i="40"/>
  <c r="I17" i="10"/>
  <c r="I14" i="10"/>
  <c r="I190" i="40"/>
  <c r="I11" i="10"/>
  <c r="M184" i="40"/>
  <c r="M8" i="10"/>
  <c r="T181" i="40"/>
  <c r="D5" i="29"/>
  <c r="D59" i="29" s="1"/>
  <c r="K193" i="40"/>
  <c r="M183" i="40"/>
  <c r="J186" i="40"/>
  <c r="C193" i="40"/>
  <c r="H188" i="40"/>
  <c r="AI191" i="40"/>
  <c r="E5" i="31"/>
  <c r="D181" i="40"/>
  <c r="I189" i="40"/>
  <c r="D189" i="40"/>
  <c r="I13" i="10"/>
  <c r="C9" i="31"/>
  <c r="D5" i="34"/>
  <c r="E5" i="36"/>
  <c r="W190" i="40"/>
  <c r="BG182" i="40"/>
  <c r="F4" i="41"/>
  <c r="K5" i="41"/>
  <c r="H6" i="41"/>
  <c r="E7" i="41"/>
  <c r="M7" i="41"/>
  <c r="J8" i="41"/>
  <c r="D10" i="41"/>
  <c r="L10" i="41"/>
  <c r="I11" i="41"/>
  <c r="F12" i="41"/>
  <c r="K13" i="41"/>
  <c r="H14" i="41"/>
  <c r="E15" i="41"/>
  <c r="M15" i="41"/>
  <c r="J16" i="41"/>
  <c r="G4" i="41"/>
  <c r="D5" i="41"/>
  <c r="L5" i="41"/>
  <c r="I6" i="41"/>
  <c r="F7" i="41"/>
  <c r="K8" i="41"/>
  <c r="H9" i="41"/>
  <c r="E10" i="41"/>
  <c r="M10" i="41"/>
  <c r="J11" i="41"/>
  <c r="G12" i="41"/>
  <c r="D13" i="41"/>
  <c r="L13" i="41"/>
  <c r="I14" i="41"/>
  <c r="F15" i="41"/>
  <c r="K16" i="41"/>
  <c r="H4" i="41"/>
  <c r="J6" i="41"/>
  <c r="G7" i="41"/>
  <c r="D8" i="41"/>
  <c r="L8" i="41"/>
  <c r="I9" i="41"/>
  <c r="F10" i="41"/>
  <c r="K11" i="41"/>
  <c r="H12" i="41"/>
  <c r="J14" i="41"/>
  <c r="J174" i="41" s="1"/>
  <c r="G15" i="41"/>
  <c r="D16" i="41"/>
  <c r="L16" i="41"/>
  <c r="I4" i="41"/>
  <c r="F5" i="41"/>
  <c r="H7" i="41"/>
  <c r="E8" i="41"/>
  <c r="M8" i="41"/>
  <c r="J9" i="41"/>
  <c r="D11" i="41"/>
  <c r="L11" i="41"/>
  <c r="I12" i="41"/>
  <c r="F13" i="41"/>
  <c r="H15" i="41"/>
  <c r="E16" i="41"/>
  <c r="M16" i="41"/>
  <c r="F20" i="41"/>
  <c r="K21" i="41"/>
  <c r="H22" i="41"/>
  <c r="E23" i="41"/>
  <c r="M23" i="41"/>
  <c r="J24" i="41"/>
  <c r="D26" i="41"/>
  <c r="L26" i="41"/>
  <c r="I27" i="41"/>
  <c r="F28" i="41"/>
  <c r="K29" i="41"/>
  <c r="H30" i="41"/>
  <c r="E31" i="41"/>
  <c r="M31" i="41"/>
  <c r="J32" i="41"/>
  <c r="D21" i="41"/>
  <c r="L21" i="41"/>
  <c r="I22" i="41"/>
  <c r="F23" i="41"/>
  <c r="K24" i="41"/>
  <c r="H25" i="41"/>
  <c r="E26" i="41"/>
  <c r="M26" i="41"/>
  <c r="J27" i="41"/>
  <c r="D29" i="41"/>
  <c r="L29" i="41"/>
  <c r="I30" i="41"/>
  <c r="F31" i="41"/>
  <c r="K32" i="41"/>
  <c r="H20" i="41"/>
  <c r="E21" i="41"/>
  <c r="M21" i="41"/>
  <c r="G23" i="41"/>
  <c r="D24" i="41"/>
  <c r="L24" i="41"/>
  <c r="I25" i="41"/>
  <c r="F26" i="41"/>
  <c r="K27" i="41"/>
  <c r="H28" i="41"/>
  <c r="E29" i="41"/>
  <c r="M29" i="41"/>
  <c r="J30" i="41"/>
  <c r="G31" i="41"/>
  <c r="D32" i="41"/>
  <c r="L32" i="41"/>
  <c r="I20" i="41"/>
  <c r="F21" i="41"/>
  <c r="K22" i="41"/>
  <c r="E24" i="41"/>
  <c r="M24" i="41"/>
  <c r="J25" i="41"/>
  <c r="D27" i="41"/>
  <c r="L27" i="41"/>
  <c r="I28" i="41"/>
  <c r="F29" i="41"/>
  <c r="K30" i="41"/>
  <c r="E32" i="41"/>
  <c r="M32" i="41"/>
  <c r="AE20" i="40"/>
  <c r="BK28" i="40"/>
  <c r="F36" i="41"/>
  <c r="K37" i="41"/>
  <c r="H38" i="41"/>
  <c r="E39" i="41"/>
  <c r="M39" i="41"/>
  <c r="J40" i="41"/>
  <c r="G41" i="41"/>
  <c r="D42" i="41"/>
  <c r="L42" i="41"/>
  <c r="I43" i="41"/>
  <c r="F44" i="41"/>
  <c r="K45" i="41"/>
  <c r="H46" i="41"/>
  <c r="M47" i="41"/>
  <c r="J48" i="41"/>
  <c r="G36" i="41"/>
  <c r="D37" i="41"/>
  <c r="L37" i="41"/>
  <c r="I38" i="41"/>
  <c r="F39" i="41"/>
  <c r="K40" i="41"/>
  <c r="H41" i="41"/>
  <c r="E42" i="41"/>
  <c r="M42" i="41"/>
  <c r="J43" i="41"/>
  <c r="G44" i="41"/>
  <c r="D45" i="41"/>
  <c r="L45" i="41"/>
  <c r="I46" i="41"/>
  <c r="F47" i="41"/>
  <c r="K48" i="41"/>
  <c r="H36" i="41"/>
  <c r="E37" i="41"/>
  <c r="M37" i="41"/>
  <c r="J38" i="41"/>
  <c r="G39" i="41"/>
  <c r="D40" i="41"/>
  <c r="L40" i="41"/>
  <c r="I41" i="41"/>
  <c r="F42" i="41"/>
  <c r="K43" i="41"/>
  <c r="H44" i="41"/>
  <c r="E45" i="41"/>
  <c r="M45" i="41"/>
  <c r="J46" i="41"/>
  <c r="G47" i="41"/>
  <c r="D48" i="41"/>
  <c r="L48" i="41"/>
  <c r="I36" i="41"/>
  <c r="F37" i="41"/>
  <c r="K38" i="41"/>
  <c r="H39" i="41"/>
  <c r="E40" i="41"/>
  <c r="M40" i="41"/>
  <c r="J41" i="41"/>
  <c r="G42" i="41"/>
  <c r="D43" i="41"/>
  <c r="L43" i="41"/>
  <c r="I44" i="41"/>
  <c r="F45" i="41"/>
  <c r="K46" i="41"/>
  <c r="H47" i="41"/>
  <c r="E48" i="41"/>
  <c r="M48" i="41"/>
  <c r="AT151" i="40"/>
  <c r="AT152" i="40"/>
  <c r="AT153" i="40"/>
  <c r="AT155" i="40"/>
  <c r="AT156" i="40"/>
  <c r="AT158" i="40"/>
  <c r="N47" i="41"/>
  <c r="AT159" i="40"/>
  <c r="AT160" i="40"/>
  <c r="F52" i="41"/>
  <c r="K53" i="41"/>
  <c r="H54" i="41"/>
  <c r="E55" i="41"/>
  <c r="M55" i="41"/>
  <c r="J56" i="41"/>
  <c r="G57" i="41"/>
  <c r="D58" i="41"/>
  <c r="L58" i="41"/>
  <c r="I59" i="41"/>
  <c r="F60" i="41"/>
  <c r="K61" i="41"/>
  <c r="H62" i="41"/>
  <c r="E63" i="41"/>
  <c r="M63" i="41"/>
  <c r="J64" i="41"/>
  <c r="G52" i="41"/>
  <c r="D53" i="41"/>
  <c r="L53" i="41"/>
  <c r="I54" i="41"/>
  <c r="F55" i="41"/>
  <c r="K56" i="41"/>
  <c r="H57" i="41"/>
  <c r="E58" i="41"/>
  <c r="M58" i="41"/>
  <c r="J59" i="41"/>
  <c r="D61" i="41"/>
  <c r="L61" i="41"/>
  <c r="F63" i="41"/>
  <c r="K64" i="41"/>
  <c r="H52" i="41"/>
  <c r="E53" i="41"/>
  <c r="M53" i="41"/>
  <c r="J54" i="41"/>
  <c r="G55" i="41"/>
  <c r="D56" i="41"/>
  <c r="L56" i="41"/>
  <c r="I57" i="41"/>
  <c r="F58" i="41"/>
  <c r="K59" i="41"/>
  <c r="H60" i="41"/>
  <c r="E61" i="41"/>
  <c r="M61" i="41"/>
  <c r="J62" i="41"/>
  <c r="G63" i="41"/>
  <c r="D64" i="41"/>
  <c r="L64" i="41"/>
  <c r="I52" i="41"/>
  <c r="F53" i="41"/>
  <c r="K54" i="41"/>
  <c r="H55" i="41"/>
  <c r="E56" i="41"/>
  <c r="M56" i="41"/>
  <c r="J57" i="41"/>
  <c r="G58" i="41"/>
  <c r="D59" i="41"/>
  <c r="L59" i="41"/>
  <c r="I60" i="41"/>
  <c r="F61" i="41"/>
  <c r="K62" i="41"/>
  <c r="H63" i="41"/>
  <c r="E64" i="41"/>
  <c r="M64" i="41"/>
  <c r="AE54" i="40"/>
  <c r="AU64" i="40"/>
  <c r="F68" i="41"/>
  <c r="K69" i="41"/>
  <c r="H70" i="41"/>
  <c r="E71" i="41"/>
  <c r="M71" i="41"/>
  <c r="J72" i="41"/>
  <c r="G73" i="41"/>
  <c r="D74" i="41"/>
  <c r="L74" i="41"/>
  <c r="I75" i="41"/>
  <c r="F76" i="41"/>
  <c r="K77" i="41"/>
  <c r="H78" i="41"/>
  <c r="E79" i="41"/>
  <c r="M79" i="41"/>
  <c r="J80" i="41"/>
  <c r="G68" i="41"/>
  <c r="D69" i="41"/>
  <c r="L69" i="41"/>
  <c r="I70" i="41"/>
  <c r="F71" i="41"/>
  <c r="K72" i="41"/>
  <c r="H73" i="41"/>
  <c r="E74" i="41"/>
  <c r="M74" i="41"/>
  <c r="J75" i="41"/>
  <c r="G76" i="41"/>
  <c r="D77" i="41"/>
  <c r="L77" i="41"/>
  <c r="I78" i="41"/>
  <c r="F79" i="41"/>
  <c r="K80" i="41"/>
  <c r="H68" i="41"/>
  <c r="E69" i="41"/>
  <c r="M69" i="41"/>
  <c r="J70" i="41"/>
  <c r="G71" i="41"/>
  <c r="D72" i="41"/>
  <c r="L72" i="41"/>
  <c r="I73" i="41"/>
  <c r="F74" i="41"/>
  <c r="K75" i="41"/>
  <c r="H76" i="41"/>
  <c r="E77" i="41"/>
  <c r="M77" i="41"/>
  <c r="J78" i="41"/>
  <c r="G79" i="41"/>
  <c r="D80" i="41"/>
  <c r="L80" i="41"/>
  <c r="I68" i="41"/>
  <c r="F69" i="41"/>
  <c r="K70" i="41"/>
  <c r="H71" i="41"/>
  <c r="E72" i="41"/>
  <c r="M72" i="41"/>
  <c r="J73" i="41"/>
  <c r="G74" i="41"/>
  <c r="D75" i="41"/>
  <c r="L75" i="41"/>
  <c r="I76" i="41"/>
  <c r="F77" i="41"/>
  <c r="K78" i="41"/>
  <c r="H79" i="41"/>
  <c r="E80" i="41"/>
  <c r="M80" i="41"/>
  <c r="BK69" i="40"/>
  <c r="AE71" i="40"/>
  <c r="AE72" i="40"/>
  <c r="BK74" i="40"/>
  <c r="AE75" i="40"/>
  <c r="O77" i="40"/>
  <c r="AU79" i="40"/>
  <c r="F84" i="41"/>
  <c r="K85" i="41"/>
  <c r="H86" i="41"/>
  <c r="E87" i="41"/>
  <c r="M87" i="41"/>
  <c r="J88" i="41"/>
  <c r="L90" i="41"/>
  <c r="I91" i="41"/>
  <c r="F92" i="41"/>
  <c r="K93" i="41"/>
  <c r="H94" i="41"/>
  <c r="E95" i="41"/>
  <c r="M95" i="41"/>
  <c r="J96" i="41"/>
  <c r="D85" i="41"/>
  <c r="L85" i="41"/>
  <c r="I86" i="41"/>
  <c r="F87" i="41"/>
  <c r="K88" i="41"/>
  <c r="H89" i="41"/>
  <c r="E90" i="41"/>
  <c r="M90" i="41"/>
  <c r="J91" i="41"/>
  <c r="D93" i="41"/>
  <c r="L93" i="41"/>
  <c r="I94" i="41"/>
  <c r="K96" i="41"/>
  <c r="H84" i="41"/>
  <c r="E85" i="41"/>
  <c r="J86" i="41"/>
  <c r="G87" i="41"/>
  <c r="D88" i="41"/>
  <c r="L88" i="41"/>
  <c r="I89" i="41"/>
  <c r="F90" i="41"/>
  <c r="K91" i="41"/>
  <c r="H92" i="41"/>
  <c r="E93" i="41"/>
  <c r="M93" i="41"/>
  <c r="J94" i="41"/>
  <c r="D96" i="41"/>
  <c r="L96" i="41"/>
  <c r="I84" i="41"/>
  <c r="F85" i="41"/>
  <c r="K86" i="41"/>
  <c r="E88" i="41"/>
  <c r="M88" i="41"/>
  <c r="J89" i="41"/>
  <c r="G90" i="41"/>
  <c r="L91" i="41"/>
  <c r="I92" i="41"/>
  <c r="F93" i="41"/>
  <c r="H95" i="41"/>
  <c r="E96" i="41"/>
  <c r="M96" i="41"/>
  <c r="AE87" i="40"/>
  <c r="O93" i="40"/>
  <c r="F100" i="41"/>
  <c r="K101" i="41"/>
  <c r="H102" i="41"/>
  <c r="E103" i="41"/>
  <c r="M103" i="41"/>
  <c r="J104" i="41"/>
  <c r="G105" i="41"/>
  <c r="D106" i="41"/>
  <c r="L106" i="41"/>
  <c r="I107" i="41"/>
  <c r="F108" i="41"/>
  <c r="K109" i="41"/>
  <c r="H110" i="41"/>
  <c r="E111" i="41"/>
  <c r="M111" i="41"/>
  <c r="J112" i="41"/>
  <c r="G100" i="41"/>
  <c r="D101" i="41"/>
  <c r="L101" i="41"/>
  <c r="I102" i="41"/>
  <c r="K104" i="41"/>
  <c r="H105" i="41"/>
  <c r="E106" i="41"/>
  <c r="M106" i="41"/>
  <c r="J107" i="41"/>
  <c r="G108" i="41"/>
  <c r="D109" i="41"/>
  <c r="L109" i="41"/>
  <c r="I110" i="41"/>
  <c r="F111" i="41"/>
  <c r="K112" i="41"/>
  <c r="H100" i="41"/>
  <c r="E101" i="41"/>
  <c r="M101" i="41"/>
  <c r="J102" i="41"/>
  <c r="G103" i="41"/>
  <c r="D104" i="41"/>
  <c r="L104" i="41"/>
  <c r="I105" i="41"/>
  <c r="F106" i="41"/>
  <c r="K107" i="41"/>
  <c r="H108" i="41"/>
  <c r="E109" i="41"/>
  <c r="M109" i="41"/>
  <c r="J110" i="41"/>
  <c r="G111" i="41"/>
  <c r="D112" i="41"/>
  <c r="L112" i="41"/>
  <c r="I100" i="41"/>
  <c r="F101" i="41"/>
  <c r="K102" i="41"/>
  <c r="H103" i="41"/>
  <c r="E104" i="41"/>
  <c r="M104" i="41"/>
  <c r="J105" i="41"/>
  <c r="G106" i="41"/>
  <c r="D107" i="41"/>
  <c r="L107" i="41"/>
  <c r="I108" i="41"/>
  <c r="F109" i="41"/>
  <c r="K110" i="41"/>
  <c r="H111" i="41"/>
  <c r="E112" i="41"/>
  <c r="M112" i="41"/>
  <c r="F116" i="41"/>
  <c r="K117" i="41"/>
  <c r="H118" i="41"/>
  <c r="E119" i="41"/>
  <c r="M119" i="41"/>
  <c r="J120" i="41"/>
  <c r="G121" i="41"/>
  <c r="D122" i="41"/>
  <c r="L122" i="41"/>
  <c r="I123" i="41"/>
  <c r="F124" i="41"/>
  <c r="K125" i="41"/>
  <c r="H126" i="41"/>
  <c r="E127" i="41"/>
  <c r="M127" i="41"/>
  <c r="J128" i="41"/>
  <c r="G116" i="41"/>
  <c r="D117" i="41"/>
  <c r="L117" i="41"/>
  <c r="I118" i="41"/>
  <c r="F119" i="41"/>
  <c r="K120" i="41"/>
  <c r="H121" i="41"/>
  <c r="E122" i="41"/>
  <c r="M122" i="41"/>
  <c r="J123" i="41"/>
  <c r="G124" i="41"/>
  <c r="D125" i="41"/>
  <c r="L125" i="41"/>
  <c r="I126" i="41"/>
  <c r="F127" i="41"/>
  <c r="K128" i="41"/>
  <c r="H116" i="41"/>
  <c r="E117" i="41"/>
  <c r="M117" i="41"/>
  <c r="J118" i="41"/>
  <c r="G119" i="41"/>
  <c r="D120" i="41"/>
  <c r="L120" i="41"/>
  <c r="I121" i="41"/>
  <c r="F122" i="41"/>
  <c r="K123" i="41"/>
  <c r="H124" i="41"/>
  <c r="E125" i="41"/>
  <c r="M125" i="41"/>
  <c r="G127" i="41"/>
  <c r="D128" i="41"/>
  <c r="L128" i="41"/>
  <c r="I116" i="41"/>
  <c r="F117" i="41"/>
  <c r="K118" i="41"/>
  <c r="H119" i="41"/>
  <c r="E120" i="41"/>
  <c r="M120" i="41"/>
  <c r="J121" i="41"/>
  <c r="G122" i="41"/>
  <c r="D123" i="41"/>
  <c r="L123" i="41"/>
  <c r="I124" i="41"/>
  <c r="F125" i="41"/>
  <c r="K126" i="41"/>
  <c r="H127" i="41"/>
  <c r="E128" i="41"/>
  <c r="M128" i="41"/>
  <c r="I62" i="41"/>
  <c r="D90" i="41"/>
  <c r="G60" i="41"/>
  <c r="F132" i="41"/>
  <c r="K133" i="41"/>
  <c r="H134" i="41"/>
  <c r="E135" i="41"/>
  <c r="J136" i="41"/>
  <c r="G137" i="41"/>
  <c r="D138" i="41"/>
  <c r="L138" i="41"/>
  <c r="I139" i="41"/>
  <c r="F140" i="41"/>
  <c r="K141" i="41"/>
  <c r="H142" i="41"/>
  <c r="M143" i="41"/>
  <c r="J144" i="41"/>
  <c r="D133" i="41"/>
  <c r="L133" i="41"/>
  <c r="I134" i="41"/>
  <c r="F135" i="41"/>
  <c r="K136" i="41"/>
  <c r="H137" i="41"/>
  <c r="E138" i="41"/>
  <c r="M138" i="41"/>
  <c r="J139" i="41"/>
  <c r="G140" i="41"/>
  <c r="D141" i="41"/>
  <c r="F143" i="41"/>
  <c r="H132" i="41"/>
  <c r="J134" i="41"/>
  <c r="G135" i="41"/>
  <c r="D136" i="41"/>
  <c r="L136" i="41"/>
  <c r="I137" i="41"/>
  <c r="F138" i="41"/>
  <c r="K139" i="41"/>
  <c r="H140" i="41"/>
  <c r="E141" i="41"/>
  <c r="J142" i="41"/>
  <c r="G143" i="41"/>
  <c r="D144" i="41"/>
  <c r="L144" i="41"/>
  <c r="I132" i="41"/>
  <c r="F133" i="41"/>
  <c r="K134" i="41"/>
  <c r="H135" i="41"/>
  <c r="M136" i="41"/>
  <c r="J137" i="41"/>
  <c r="G138" i="41"/>
  <c r="D139" i="41"/>
  <c r="L139" i="41"/>
  <c r="I140" i="41"/>
  <c r="F141" i="41"/>
  <c r="K142" i="41"/>
  <c r="H143" i="41"/>
  <c r="E144" i="41"/>
  <c r="M144" i="41"/>
  <c r="BK135" i="40"/>
  <c r="AU136" i="40"/>
  <c r="O137" i="40"/>
  <c r="AE140" i="40"/>
  <c r="AE143" i="40"/>
  <c r="G168" i="39"/>
  <c r="G166" i="39"/>
  <c r="G13" i="32" s="1"/>
  <c r="G164" i="39"/>
  <c r="O8" i="39"/>
  <c r="E5" i="41"/>
  <c r="M5" i="41"/>
  <c r="E13" i="41"/>
  <c r="E173" i="41" s="1"/>
  <c r="M13" i="41"/>
  <c r="M173" i="41" s="1"/>
  <c r="K6" i="41"/>
  <c r="K14" i="41"/>
  <c r="K174" i="41" s="1"/>
  <c r="J22" i="41"/>
  <c r="H23" i="41"/>
  <c r="H31" i="41"/>
  <c r="O32" i="39"/>
  <c r="O42" i="39"/>
  <c r="G175" i="39"/>
  <c r="O34" i="39"/>
  <c r="O36" i="39"/>
  <c r="G29" i="39"/>
  <c r="O23" i="39"/>
  <c r="O12" i="39"/>
  <c r="G15" i="39"/>
  <c r="G5" i="2"/>
  <c r="G8" i="2"/>
  <c r="S161" i="40"/>
  <c r="AR193" i="40"/>
  <c r="L176" i="39"/>
  <c r="H182" i="40"/>
  <c r="J5" i="33"/>
  <c r="C183" i="40"/>
  <c r="AR189" i="40"/>
  <c r="BB185" i="40"/>
  <c r="BF186" i="40"/>
  <c r="M193" i="40"/>
  <c r="I181" i="40"/>
  <c r="BF189" i="40"/>
  <c r="F5" i="35"/>
  <c r="L191" i="40"/>
  <c r="I7" i="41"/>
  <c r="G10" i="41"/>
  <c r="G170" i="41" s="1"/>
  <c r="M165" i="39"/>
  <c r="M12" i="32" s="1"/>
  <c r="G9" i="41"/>
  <c r="G169" i="41" s="1"/>
  <c r="G25" i="41"/>
  <c r="W181" i="40"/>
  <c r="W189" i="40"/>
  <c r="G26" i="41"/>
  <c r="G86" i="41"/>
  <c r="G92" i="41"/>
  <c r="G38" i="28"/>
  <c r="G40" i="28" s="1"/>
  <c r="BI40" i="28"/>
  <c r="G50" i="28"/>
  <c r="G52" i="28" s="1"/>
  <c r="AS56" i="28"/>
  <c r="G5" i="10"/>
  <c r="G181" i="40"/>
  <c r="BK84" i="40"/>
  <c r="BK87" i="40"/>
  <c r="BK95" i="40"/>
  <c r="BC97" i="40"/>
  <c r="G95" i="41"/>
  <c r="G84" i="41"/>
  <c r="G89" i="41"/>
  <c r="AM97" i="40"/>
  <c r="AM186" i="40"/>
  <c r="AU89" i="40"/>
  <c r="AJ55" i="29"/>
  <c r="G15" i="29"/>
  <c r="G14" i="29"/>
  <c r="W97" i="40"/>
  <c r="G94" i="41"/>
  <c r="L55" i="29"/>
  <c r="T55" i="29"/>
  <c r="AB55" i="29"/>
  <c r="M55" i="29"/>
  <c r="U55" i="29"/>
  <c r="AC55" i="29"/>
  <c r="AK55" i="29"/>
  <c r="N55" i="29"/>
  <c r="V55" i="29"/>
  <c r="AD55" i="29"/>
  <c r="AL55" i="29"/>
  <c r="G55" i="29"/>
  <c r="O55" i="29"/>
  <c r="W55" i="29"/>
  <c r="AE55" i="29"/>
  <c r="AM55" i="29"/>
  <c r="H55" i="29"/>
  <c r="P55" i="29"/>
  <c r="X55" i="29"/>
  <c r="AF55" i="29"/>
  <c r="I55" i="29"/>
  <c r="Q55" i="29"/>
  <c r="Y55" i="29"/>
  <c r="AG55" i="29"/>
  <c r="G28" i="41"/>
  <c r="W33" i="40"/>
  <c r="J55" i="29"/>
  <c r="R55" i="29"/>
  <c r="Z55" i="29"/>
  <c r="AH55" i="29"/>
  <c r="K55" i="29"/>
  <c r="S55" i="29"/>
  <c r="AA55" i="29"/>
  <c r="AI55" i="29"/>
  <c r="AK181" i="40"/>
  <c r="AC181" i="40"/>
  <c r="M5" i="34"/>
  <c r="M188" i="40"/>
  <c r="M12" i="10"/>
  <c r="I7" i="10"/>
  <c r="I183" i="40"/>
  <c r="M9" i="33"/>
  <c r="M185" i="40"/>
  <c r="L188" i="40"/>
  <c r="D7" i="33"/>
  <c r="D183" i="40"/>
  <c r="G190" i="40"/>
  <c r="G14" i="33"/>
  <c r="K12" i="10"/>
  <c r="K188" i="40"/>
  <c r="C13" i="35"/>
  <c r="C11" i="29"/>
  <c r="M12" i="31"/>
  <c r="G14" i="31"/>
  <c r="D15" i="31"/>
  <c r="AZ191" i="40"/>
  <c r="L15" i="31"/>
  <c r="BH191" i="40"/>
  <c r="BE192" i="40"/>
  <c r="I16" i="31"/>
  <c r="F17" i="31"/>
  <c r="BB193" i="40"/>
  <c r="J192" i="40"/>
  <c r="K10" i="31"/>
  <c r="BG186" i="40"/>
  <c r="BD187" i="40"/>
  <c r="BB188" i="40"/>
  <c r="F12" i="31"/>
  <c r="K15" i="30"/>
  <c r="AQ191" i="40"/>
  <c r="D17" i="30"/>
  <c r="AJ193" i="40"/>
  <c r="I6" i="31"/>
  <c r="BE182" i="40"/>
  <c r="BB183" i="40"/>
  <c r="F7" i="31"/>
  <c r="K8" i="31"/>
  <c r="BG184" i="40"/>
  <c r="D5" i="2"/>
  <c r="K11" i="30"/>
  <c r="AQ187" i="40"/>
  <c r="AM188" i="40"/>
  <c r="D13" i="30"/>
  <c r="D67" i="30" s="1"/>
  <c r="AJ189" i="40"/>
  <c r="AN190" i="40"/>
  <c r="H14" i="30"/>
  <c r="D155" i="39"/>
  <c r="C169" i="36"/>
  <c r="C150" i="36"/>
  <c r="J5" i="36"/>
  <c r="C192" i="40"/>
  <c r="C16" i="10"/>
  <c r="S185" i="40"/>
  <c r="C9" i="29"/>
  <c r="E5" i="35"/>
  <c r="H9" i="35"/>
  <c r="AN185" i="40"/>
  <c r="AJ186" i="40"/>
  <c r="H13" i="35"/>
  <c r="AN189" i="40"/>
  <c r="AJ190" i="40"/>
  <c r="AN191" i="40"/>
  <c r="D16" i="35"/>
  <c r="AJ192" i="40"/>
  <c r="AZ182" i="40"/>
  <c r="D6" i="36"/>
  <c r="D60" i="36" s="1"/>
  <c r="AZ177" i="40"/>
  <c r="BD183" i="40"/>
  <c r="H7" i="36"/>
  <c r="D8" i="36"/>
  <c r="AZ184" i="40"/>
  <c r="BH184" i="40"/>
  <c r="L8" i="36"/>
  <c r="D10" i="36"/>
  <c r="H11" i="36"/>
  <c r="D12" i="36"/>
  <c r="D66" i="36" s="1"/>
  <c r="AZ188" i="40"/>
  <c r="AL182" i="40"/>
  <c r="F6" i="30"/>
  <c r="AR183" i="40"/>
  <c r="L7" i="30"/>
  <c r="F181" i="40"/>
  <c r="F5" i="10"/>
  <c r="D12" i="10"/>
  <c r="K14" i="33"/>
  <c r="K13" i="10"/>
  <c r="K14" i="10"/>
  <c r="K190" i="40"/>
  <c r="Z187" i="40"/>
  <c r="J11" i="34"/>
  <c r="F12" i="34"/>
  <c r="V188" i="40"/>
  <c r="J13" i="34"/>
  <c r="F14" i="34"/>
  <c r="V190" i="40"/>
  <c r="J15" i="34"/>
  <c r="Z191" i="40"/>
  <c r="F6" i="29"/>
  <c r="W184" i="40"/>
  <c r="K9" i="29"/>
  <c r="AA185" i="40"/>
  <c r="AB189" i="40"/>
  <c r="L13" i="29"/>
  <c r="F15" i="29"/>
  <c r="V193" i="40"/>
  <c r="F17" i="29"/>
  <c r="V161" i="40"/>
  <c r="C7" i="33"/>
  <c r="I12" i="34"/>
  <c r="AZ199" i="40"/>
  <c r="E8" i="33"/>
  <c r="I10" i="34"/>
  <c r="AA186" i="40"/>
  <c r="J184" i="40"/>
  <c r="K191" i="40"/>
  <c r="AB199" i="40"/>
  <c r="AQ190" i="40"/>
  <c r="M135" i="41"/>
  <c r="E143" i="41"/>
  <c r="G132" i="41"/>
  <c r="K144" i="41"/>
  <c r="E133" i="41"/>
  <c r="M133" i="41"/>
  <c r="M141" i="41"/>
  <c r="N7" i="32"/>
  <c r="F182" i="39"/>
  <c r="F10" i="2"/>
  <c r="F6" i="2"/>
  <c r="F5" i="2"/>
  <c r="F179" i="39"/>
  <c r="F85" i="39"/>
  <c r="O25" i="39"/>
  <c r="O24" i="39"/>
  <c r="F29" i="39"/>
  <c r="F15" i="39"/>
  <c r="O14" i="39"/>
  <c r="F181" i="39"/>
  <c r="O83" i="39"/>
  <c r="O79" i="39"/>
  <c r="O75" i="39"/>
  <c r="AY189" i="40"/>
  <c r="F5" i="31"/>
  <c r="BI198" i="40"/>
  <c r="D199" i="40"/>
  <c r="AC185" i="40"/>
  <c r="AC193" i="40"/>
  <c r="C181" i="40"/>
  <c r="K127" i="39"/>
  <c r="H141" i="39"/>
  <c r="C164" i="39"/>
  <c r="C162" i="39"/>
  <c r="C9" i="32" s="1"/>
  <c r="O91" i="39"/>
  <c r="F48" i="28"/>
  <c r="BI48" i="28"/>
  <c r="H9" i="33"/>
  <c r="H185" i="40"/>
  <c r="G188" i="40"/>
  <c r="G177" i="40"/>
  <c r="D9" i="32"/>
  <c r="D177" i="39"/>
  <c r="C23" i="33"/>
  <c r="D59" i="33" s="1"/>
  <c r="O132" i="39"/>
  <c r="M14" i="32"/>
  <c r="M182" i="39"/>
  <c r="K12" i="32"/>
  <c r="C9" i="2"/>
  <c r="M6" i="33"/>
  <c r="J5" i="31"/>
  <c r="BB198" i="40"/>
  <c r="H17" i="33"/>
  <c r="H193" i="40"/>
  <c r="AC199" i="40"/>
  <c r="AP190" i="40"/>
  <c r="AP192" i="40"/>
  <c r="J181" i="40"/>
  <c r="K15" i="33"/>
  <c r="F199" i="40"/>
  <c r="X185" i="40"/>
  <c r="L12" i="33"/>
  <c r="M181" i="40"/>
  <c r="V192" i="40"/>
  <c r="AQ183" i="40"/>
  <c r="AM187" i="40"/>
  <c r="BB182" i="40"/>
  <c r="D188" i="40"/>
  <c r="W183" i="40"/>
  <c r="F193" i="40"/>
  <c r="E12" i="34"/>
  <c r="W192" i="40"/>
  <c r="AB182" i="40"/>
  <c r="H87" i="41"/>
  <c r="D91" i="41"/>
  <c r="C141" i="39"/>
  <c r="K166" i="39"/>
  <c r="H166" i="39"/>
  <c r="F12" i="2"/>
  <c r="G127" i="39"/>
  <c r="E86" i="41"/>
  <c r="O38" i="39"/>
  <c r="N9" i="32"/>
  <c r="M163" i="39"/>
  <c r="J159" i="39"/>
  <c r="I163" i="39"/>
  <c r="I10" i="32" s="1"/>
  <c r="E167" i="39"/>
  <c r="E14" i="32" s="1"/>
  <c r="O18" i="39"/>
  <c r="E165" i="39"/>
  <c r="E12" i="32" s="1"/>
  <c r="E43" i="39"/>
  <c r="E15" i="39"/>
  <c r="E161" i="39"/>
  <c r="E8" i="32" s="1"/>
  <c r="E9" i="2"/>
  <c r="E163" i="39"/>
  <c r="O37" i="39"/>
  <c r="O39" i="39"/>
  <c r="O26" i="39"/>
  <c r="O7" i="39"/>
  <c r="D12" i="2"/>
  <c r="J10" i="32"/>
  <c r="J178" i="39"/>
  <c r="J183" i="39"/>
  <c r="J15" i="2"/>
  <c r="O68" i="39"/>
  <c r="L6" i="32"/>
  <c r="L174" i="39"/>
  <c r="J12" i="2"/>
  <c r="K9" i="2"/>
  <c r="K177" i="39"/>
  <c r="L180" i="39"/>
  <c r="C15" i="10"/>
  <c r="C191" i="40"/>
  <c r="N15" i="39"/>
  <c r="D6" i="32"/>
  <c r="J7" i="2"/>
  <c r="C164" i="31"/>
  <c r="C145" i="31"/>
  <c r="H10" i="2"/>
  <c r="K5" i="35"/>
  <c r="AQ181" i="40"/>
  <c r="BI188" i="40"/>
  <c r="M12" i="36"/>
  <c r="BE189" i="40"/>
  <c r="I13" i="36"/>
  <c r="E14" i="36"/>
  <c r="BA190" i="40"/>
  <c r="M14" i="36"/>
  <c r="BI190" i="40"/>
  <c r="BE191" i="40"/>
  <c r="E16" i="36"/>
  <c r="BA192" i="40"/>
  <c r="M16" i="36"/>
  <c r="I17" i="36"/>
  <c r="BE193" i="40"/>
  <c r="D10" i="10"/>
  <c r="D64" i="10" s="1"/>
  <c r="Y161" i="40"/>
  <c r="C172" i="36"/>
  <c r="C153" i="36"/>
  <c r="G15" i="10"/>
  <c r="G191" i="40"/>
  <c r="G17" i="33"/>
  <c r="X187" i="40"/>
  <c r="E17" i="30"/>
  <c r="AK193" i="40"/>
  <c r="BI183" i="40"/>
  <c r="F188" i="40"/>
  <c r="F12" i="10"/>
  <c r="F161" i="40"/>
  <c r="J185" i="40"/>
  <c r="J9" i="10"/>
  <c r="G17" i="10"/>
  <c r="G193" i="40"/>
  <c r="H5" i="35"/>
  <c r="L185" i="40"/>
  <c r="L9" i="10"/>
  <c r="L187" i="40"/>
  <c r="L11" i="33"/>
  <c r="AZ181" i="40"/>
  <c r="K8" i="10"/>
  <c r="AA192" i="40"/>
  <c r="I9" i="30"/>
  <c r="AO185" i="40"/>
  <c r="AQ189" i="40"/>
  <c r="K13" i="30"/>
  <c r="K183" i="40"/>
  <c r="K7" i="10"/>
  <c r="H10" i="33"/>
  <c r="H186" i="40"/>
  <c r="Y198" i="40"/>
  <c r="E12" i="10"/>
  <c r="V182" i="40"/>
  <c r="F6" i="34"/>
  <c r="J7" i="34"/>
  <c r="Z183" i="40"/>
  <c r="V184" i="40"/>
  <c r="AO184" i="40"/>
  <c r="I7" i="29"/>
  <c r="Y183" i="40"/>
  <c r="I12" i="29"/>
  <c r="H8" i="35"/>
  <c r="AP182" i="40"/>
  <c r="F15" i="34"/>
  <c r="V191" i="40"/>
  <c r="J16" i="34"/>
  <c r="F17" i="34"/>
  <c r="X182" i="40"/>
  <c r="H6" i="29"/>
  <c r="E15" i="29"/>
  <c r="U191" i="40"/>
  <c r="E7" i="35"/>
  <c r="BD191" i="40"/>
  <c r="H15" i="36"/>
  <c r="BH192" i="40"/>
  <c r="AO186" i="40"/>
  <c r="J13" i="31"/>
  <c r="J15" i="31"/>
  <c r="AA183" i="40"/>
  <c r="K7" i="34"/>
  <c r="L14" i="34"/>
  <c r="M10" i="29"/>
  <c r="AC186" i="40"/>
  <c r="AJ184" i="40"/>
  <c r="D8" i="30"/>
  <c r="D9" i="30"/>
  <c r="E13" i="30"/>
  <c r="AK189" i="40"/>
  <c r="BF182" i="40"/>
  <c r="C143" i="29"/>
  <c r="G7" i="33"/>
  <c r="F10" i="33"/>
  <c r="K9" i="33"/>
  <c r="L9" i="29"/>
  <c r="K11" i="36"/>
  <c r="BG187" i="40"/>
  <c r="G12" i="36"/>
  <c r="BC188" i="40"/>
  <c r="E8" i="30"/>
  <c r="AM192" i="40"/>
  <c r="I14" i="33"/>
  <c r="K16" i="29"/>
  <c r="D12" i="35"/>
  <c r="G15" i="35"/>
  <c r="AM191" i="40"/>
  <c r="J7" i="30"/>
  <c r="AP183" i="40"/>
  <c r="AJ188" i="40"/>
  <c r="D12" i="30"/>
  <c r="E6" i="31"/>
  <c r="BA182" i="40"/>
  <c r="AA189" i="40"/>
  <c r="D8" i="29"/>
  <c r="J8" i="29"/>
  <c r="Z184" i="40"/>
  <c r="F10" i="35"/>
  <c r="AL186" i="40"/>
  <c r="I11" i="35"/>
  <c r="AS188" i="40"/>
  <c r="M12" i="35"/>
  <c r="AK183" i="40"/>
  <c r="E7" i="30"/>
  <c r="K12" i="30"/>
  <c r="AQ188" i="40"/>
  <c r="AO190" i="40"/>
  <c r="I14" i="30"/>
  <c r="AS191" i="40"/>
  <c r="M15" i="30"/>
  <c r="H19" i="43"/>
  <c r="H77" i="43" s="1"/>
  <c r="E11" i="34"/>
  <c r="L11" i="34"/>
  <c r="T189" i="40"/>
  <c r="D13" i="34"/>
  <c r="K8" i="29"/>
  <c r="M11" i="29"/>
  <c r="AC187" i="40"/>
  <c r="H12" i="29"/>
  <c r="X188" i="40"/>
  <c r="K15" i="29"/>
  <c r="J11" i="35"/>
  <c r="AP187" i="40"/>
  <c r="L189" i="40"/>
  <c r="C182" i="40"/>
  <c r="G192" i="40"/>
  <c r="L6" i="29"/>
  <c r="AY183" i="40"/>
  <c r="W185" i="40"/>
  <c r="E184" i="40"/>
  <c r="K11" i="29"/>
  <c r="AA199" i="40"/>
  <c r="G185" i="40"/>
  <c r="AA187" i="40"/>
  <c r="X199" i="40"/>
  <c r="BB181" i="40"/>
  <c r="D14" i="34"/>
  <c r="N127" i="39"/>
  <c r="O78" i="35"/>
  <c r="O78" i="34"/>
  <c r="O78" i="36"/>
  <c r="AA78" i="10"/>
  <c r="M127" i="39"/>
  <c r="C160" i="39"/>
  <c r="O110" i="39"/>
  <c r="M15" i="2"/>
  <c r="O41" i="39"/>
  <c r="J165" i="39"/>
  <c r="J12" i="32" s="1"/>
  <c r="I167" i="39"/>
  <c r="I159" i="39"/>
  <c r="G159" i="39"/>
  <c r="G6" i="32" s="1"/>
  <c r="O27" i="39"/>
  <c r="L168" i="39"/>
  <c r="K141" i="39"/>
  <c r="O22" i="39"/>
  <c r="G158" i="39"/>
  <c r="BA161" i="40"/>
  <c r="O56" i="39"/>
  <c r="O95" i="39"/>
  <c r="O52" i="39"/>
  <c r="L162" i="39"/>
  <c r="G162" i="39"/>
  <c r="E49" i="28"/>
  <c r="BI52" i="28"/>
  <c r="E45" i="28"/>
  <c r="E44" i="28"/>
  <c r="BI44" i="28"/>
  <c r="E56" i="28"/>
  <c r="BA97" i="40"/>
  <c r="E91" i="41"/>
  <c r="BK91" i="40"/>
  <c r="E97" i="40"/>
  <c r="E94" i="41"/>
  <c r="E6" i="10"/>
  <c r="E182" i="40"/>
  <c r="O86" i="40"/>
  <c r="E16" i="10"/>
  <c r="E14" i="29"/>
  <c r="E13" i="29"/>
  <c r="U97" i="40"/>
  <c r="U161" i="40"/>
  <c r="E89" i="41"/>
  <c r="E9" i="29"/>
  <c r="U185" i="40"/>
  <c r="AO80" i="35"/>
  <c r="E188" i="40"/>
  <c r="G55" i="10"/>
  <c r="H55" i="10"/>
  <c r="E192" i="40"/>
  <c r="I55" i="10"/>
  <c r="AO78" i="29"/>
  <c r="AO79" i="29"/>
  <c r="AO80" i="29"/>
  <c r="AO78" i="30"/>
  <c r="AO79" i="30"/>
  <c r="AO80" i="30"/>
  <c r="AO78" i="31"/>
  <c r="AO79" i="31"/>
  <c r="AO80" i="31"/>
  <c r="AO78" i="33"/>
  <c r="AO79" i="33"/>
  <c r="AO80" i="33"/>
  <c r="AO78" i="34"/>
  <c r="AO79" i="34"/>
  <c r="AO80" i="34"/>
  <c r="AO78" i="35"/>
  <c r="AO79" i="35"/>
  <c r="AO78" i="36"/>
  <c r="AO79" i="36"/>
  <c r="AO80" i="36"/>
  <c r="E20" i="41"/>
  <c r="E33" i="40"/>
  <c r="E28" i="41"/>
  <c r="C174" i="29"/>
  <c r="C155" i="29"/>
  <c r="L183" i="40"/>
  <c r="L7" i="10"/>
  <c r="K6" i="33"/>
  <c r="K182" i="40"/>
  <c r="K13" i="33"/>
  <c r="K189" i="40"/>
  <c r="I5" i="30"/>
  <c r="AO181" i="40"/>
  <c r="H14" i="10"/>
  <c r="C164" i="36"/>
  <c r="C145" i="36"/>
  <c r="V198" i="40"/>
  <c r="I192" i="40"/>
  <c r="H192" i="40"/>
  <c r="H16" i="10"/>
  <c r="L6" i="35"/>
  <c r="AN183" i="40"/>
  <c r="M16" i="35"/>
  <c r="I17" i="35"/>
  <c r="AO193" i="40"/>
  <c r="AO177" i="40"/>
  <c r="E6" i="36"/>
  <c r="AK187" i="40"/>
  <c r="E11" i="30"/>
  <c r="M16" i="30"/>
  <c r="AS192" i="40"/>
  <c r="C23" i="10"/>
  <c r="D59" i="10" s="1"/>
  <c r="G184" i="40"/>
  <c r="G8" i="33"/>
  <c r="I186" i="40"/>
  <c r="I10" i="33"/>
  <c r="I5" i="36"/>
  <c r="C169" i="29"/>
  <c r="C150" i="29"/>
  <c r="F198" i="40"/>
  <c r="BD189" i="40"/>
  <c r="G182" i="40"/>
  <c r="F12" i="33"/>
  <c r="E199" i="40"/>
  <c r="H7" i="33"/>
  <c r="S183" i="40"/>
  <c r="C7" i="29"/>
  <c r="C61" i="29" s="1"/>
  <c r="C143" i="31"/>
  <c r="J5" i="34"/>
  <c r="J6" i="33"/>
  <c r="I9" i="33"/>
  <c r="U182" i="40"/>
  <c r="E6" i="35"/>
  <c r="AK182" i="40"/>
  <c r="AP191" i="40"/>
  <c r="J15" i="35"/>
  <c r="C163" i="36"/>
  <c r="J5" i="29"/>
  <c r="Z181" i="40"/>
  <c r="M14" i="10"/>
  <c r="K9" i="10"/>
  <c r="G13" i="33"/>
  <c r="BF198" i="40"/>
  <c r="D191" i="40"/>
  <c r="D15" i="10"/>
  <c r="L14" i="33"/>
  <c r="L190" i="40"/>
  <c r="BH198" i="40"/>
  <c r="C15" i="30"/>
  <c r="AI187" i="40"/>
  <c r="C8" i="30"/>
  <c r="C62" i="30" s="1"/>
  <c r="AI184" i="40"/>
  <c r="D161" i="40"/>
  <c r="C11" i="35"/>
  <c r="C65" i="35" s="1"/>
  <c r="D15" i="34"/>
  <c r="AA191" i="40"/>
  <c r="K15" i="34"/>
  <c r="Y189" i="40"/>
  <c r="I13" i="29"/>
  <c r="D15" i="29"/>
  <c r="T191" i="40"/>
  <c r="T193" i="40"/>
  <c r="D17" i="29"/>
  <c r="D71" i="29" s="1"/>
  <c r="Y193" i="40"/>
  <c r="I17" i="29"/>
  <c r="G12" i="33"/>
  <c r="M17" i="33"/>
  <c r="E5" i="34"/>
  <c r="U177" i="40"/>
  <c r="AY182" i="40"/>
  <c r="G16" i="34"/>
  <c r="AC188" i="40"/>
  <c r="Z190" i="40"/>
  <c r="AB191" i="40"/>
  <c r="H16" i="34"/>
  <c r="X192" i="40"/>
  <c r="D17" i="34"/>
  <c r="D71" i="34" s="1"/>
  <c r="K17" i="34"/>
  <c r="AA193" i="40"/>
  <c r="T161" i="40"/>
  <c r="J13" i="29"/>
  <c r="Z189" i="40"/>
  <c r="T190" i="40"/>
  <c r="D14" i="29"/>
  <c r="I14" i="29"/>
  <c r="Y190" i="40"/>
  <c r="E16" i="29"/>
  <c r="J16" i="29"/>
  <c r="Z192" i="40"/>
  <c r="D15" i="33"/>
  <c r="D69" i="33" s="1"/>
  <c r="L9" i="33"/>
  <c r="H15" i="33"/>
  <c r="S192" i="40"/>
  <c r="C16" i="34"/>
  <c r="C70" i="34" s="1"/>
  <c r="E12" i="29"/>
  <c r="U188" i="40"/>
  <c r="AA188" i="40"/>
  <c r="G6" i="33"/>
  <c r="L5" i="33"/>
  <c r="L181" i="40"/>
  <c r="C16" i="31"/>
  <c r="C70" i="31" s="1"/>
  <c r="AY192" i="40"/>
  <c r="G5" i="29"/>
  <c r="AN181" i="40"/>
  <c r="L8" i="29"/>
  <c r="AB184" i="40"/>
  <c r="G6" i="31"/>
  <c r="BC182" i="40"/>
  <c r="BC183" i="40"/>
  <c r="G7" i="31"/>
  <c r="M187" i="40"/>
  <c r="M15" i="34"/>
  <c r="I16" i="34"/>
  <c r="G8" i="29"/>
  <c r="H9" i="34"/>
  <c r="W188" i="40"/>
  <c r="L13" i="35"/>
  <c r="M192" i="40"/>
  <c r="F8" i="34"/>
  <c r="M11" i="34"/>
  <c r="H12" i="34"/>
  <c r="G11" i="29"/>
  <c r="M10" i="35"/>
  <c r="D7" i="34"/>
  <c r="G8" i="34"/>
  <c r="L10" i="34"/>
  <c r="E7" i="34"/>
  <c r="H8" i="34"/>
  <c r="G10" i="35"/>
  <c r="G9" i="36"/>
  <c r="J13" i="36"/>
  <c r="F14" i="36"/>
  <c r="I15" i="36"/>
  <c r="J6" i="34"/>
  <c r="F7" i="34"/>
  <c r="H17" i="35"/>
  <c r="L6" i="36"/>
  <c r="AP199" i="40"/>
  <c r="N104" i="41"/>
  <c r="AK67" i="28" l="1"/>
  <c r="I46" i="32"/>
  <c r="J35" i="32"/>
  <c r="AB87" i="33"/>
  <c r="AB87" i="31"/>
  <c r="AB87" i="29"/>
  <c r="AB87" i="30"/>
  <c r="AB87" i="36"/>
  <c r="AB87" i="35"/>
  <c r="AB87" i="34"/>
  <c r="K36" i="2"/>
  <c r="J46" i="2"/>
  <c r="V5" i="47"/>
  <c r="F53" i="28"/>
  <c r="F56" i="28" s="1"/>
  <c r="M61" i="28"/>
  <c r="BB36" i="28"/>
  <c r="D54" i="28"/>
  <c r="G69" i="28"/>
  <c r="G77" i="28" s="1"/>
  <c r="O67" i="28"/>
  <c r="C53" i="28"/>
  <c r="C56" i="28" s="1"/>
  <c r="S5" i="47"/>
  <c r="AE67" i="28"/>
  <c r="AM67" i="28"/>
  <c r="W67" i="28"/>
  <c r="H89" i="28"/>
  <c r="H97" i="28" s="1"/>
  <c r="H105" i="28" s="1"/>
  <c r="T5" i="47"/>
  <c r="F89" i="28"/>
  <c r="F97" i="28" s="1"/>
  <c r="F105" i="28" s="1"/>
  <c r="Q69" i="28"/>
  <c r="Q77" i="28" s="1"/>
  <c r="Q89" i="28"/>
  <c r="Q97" i="28" s="1"/>
  <c r="Q105" i="28" s="1"/>
  <c r="P69" i="28"/>
  <c r="P77" i="28" s="1"/>
  <c r="P89" i="28"/>
  <c r="P97" i="28" s="1"/>
  <c r="P105" i="28" s="1"/>
  <c r="I54" i="28"/>
  <c r="I53" i="28"/>
  <c r="E69" i="28"/>
  <c r="E77" i="28" s="1"/>
  <c r="E89" i="28"/>
  <c r="E97" i="28" s="1"/>
  <c r="E105" i="28" s="1"/>
  <c r="M69" i="28"/>
  <c r="M77" i="28" s="1"/>
  <c r="M89" i="28"/>
  <c r="M97" i="28" s="1"/>
  <c r="M105" i="28" s="1"/>
  <c r="I89" i="28"/>
  <c r="I97" i="28" s="1"/>
  <c r="I105" i="28" s="1"/>
  <c r="I69" i="28"/>
  <c r="I77" i="28" s="1"/>
  <c r="O89" i="28"/>
  <c r="O97" i="28" s="1"/>
  <c r="O105" i="28" s="1"/>
  <c r="O69" i="28"/>
  <c r="O77" i="28" s="1"/>
  <c r="C89" i="28"/>
  <c r="C97" i="28" s="1"/>
  <c r="C105" i="28" s="1"/>
  <c r="C69" i="28"/>
  <c r="C77" i="28" s="1"/>
  <c r="F37" i="43"/>
  <c r="F78" i="43" s="1"/>
  <c r="K37" i="43"/>
  <c r="K78" i="43" s="1"/>
  <c r="K19" i="43"/>
  <c r="K77" i="43" s="1"/>
  <c r="J19" i="43"/>
  <c r="J77" i="43" s="1"/>
  <c r="E166" i="41"/>
  <c r="C27" i="36"/>
  <c r="D63" i="36" s="1"/>
  <c r="E165" i="41"/>
  <c r="H197" i="40"/>
  <c r="G165" i="41"/>
  <c r="H170" i="41"/>
  <c r="G19" i="43"/>
  <c r="G77" i="43" s="1"/>
  <c r="K172" i="41"/>
  <c r="L37" i="43"/>
  <c r="L78" i="43" s="1"/>
  <c r="C149" i="30"/>
  <c r="C199" i="40"/>
  <c r="M164" i="41"/>
  <c r="K169" i="41"/>
  <c r="M172" i="41"/>
  <c r="E169" i="41"/>
  <c r="O197" i="41"/>
  <c r="M37" i="43"/>
  <c r="M78" i="43" s="1"/>
  <c r="BJ175" i="40"/>
  <c r="J169" i="41"/>
  <c r="G175" i="41"/>
  <c r="G167" i="41"/>
  <c r="K165" i="41"/>
  <c r="X197" i="40"/>
  <c r="N160" i="40"/>
  <c r="BE199" i="40"/>
  <c r="J73" i="43"/>
  <c r="J80" i="43" s="1"/>
  <c r="F197" i="40"/>
  <c r="AY197" i="40"/>
  <c r="AO197" i="40"/>
  <c r="G172" i="41"/>
  <c r="L165" i="41"/>
  <c r="F172" i="41"/>
  <c r="BC197" i="40"/>
  <c r="BJ172" i="40"/>
  <c r="BJ169" i="40"/>
  <c r="M176" i="41"/>
  <c r="M168" i="41"/>
  <c r="J166" i="41"/>
  <c r="J171" i="41"/>
  <c r="D165" i="41"/>
  <c r="I171" i="41"/>
  <c r="F164" i="41"/>
  <c r="I159" i="41"/>
  <c r="BD197" i="40"/>
  <c r="T197" i="40"/>
  <c r="C197" i="40"/>
  <c r="C166" i="41"/>
  <c r="M165" i="41"/>
  <c r="BJ166" i="40"/>
  <c r="E176" i="41"/>
  <c r="E168" i="41"/>
  <c r="H172" i="41"/>
  <c r="H164" i="41"/>
  <c r="M170" i="41"/>
  <c r="G164" i="41"/>
  <c r="L170" i="41"/>
  <c r="AI197" i="40"/>
  <c r="W197" i="40"/>
  <c r="S197" i="40"/>
  <c r="I197" i="40"/>
  <c r="C171" i="41"/>
  <c r="C164" i="41"/>
  <c r="H37" i="43"/>
  <c r="H78" i="43" s="1"/>
  <c r="C167" i="41"/>
  <c r="BJ174" i="40"/>
  <c r="H175" i="41"/>
  <c r="H167" i="41"/>
  <c r="K171" i="41"/>
  <c r="K176" i="41"/>
  <c r="E170" i="41"/>
  <c r="J176" i="41"/>
  <c r="D170" i="41"/>
  <c r="L172" i="41"/>
  <c r="BG197" i="40"/>
  <c r="AK197" i="40"/>
  <c r="L197" i="40"/>
  <c r="J199" i="40"/>
  <c r="BI197" i="40"/>
  <c r="BJ171" i="40"/>
  <c r="BJ165" i="40"/>
  <c r="F173" i="41"/>
  <c r="F165" i="41"/>
  <c r="F170" i="41"/>
  <c r="F175" i="41"/>
  <c r="H169" i="41"/>
  <c r="M175" i="41"/>
  <c r="J168" i="41"/>
  <c r="D174" i="41"/>
  <c r="J165" i="41"/>
  <c r="BB197" i="40"/>
  <c r="AR197" i="40"/>
  <c r="C173" i="41"/>
  <c r="Z197" i="40"/>
  <c r="K197" i="40"/>
  <c r="AS197" i="40"/>
  <c r="V197" i="40"/>
  <c r="J197" i="40"/>
  <c r="I167" i="41"/>
  <c r="BJ173" i="40"/>
  <c r="BJ168" i="40"/>
  <c r="I172" i="41"/>
  <c r="I164" i="41"/>
  <c r="I169" i="41"/>
  <c r="I174" i="41"/>
  <c r="K168" i="41"/>
  <c r="E175" i="41"/>
  <c r="M167" i="41"/>
  <c r="BE197" i="40"/>
  <c r="AN197" i="40"/>
  <c r="AJ197" i="40"/>
  <c r="BF197" i="40"/>
  <c r="AC197" i="40"/>
  <c r="M197" i="40"/>
  <c r="G197" i="40"/>
  <c r="C172" i="41"/>
  <c r="M174" i="41"/>
  <c r="I19" i="43"/>
  <c r="I77" i="43" s="1"/>
  <c r="AP197" i="40"/>
  <c r="N157" i="40"/>
  <c r="N153" i="40"/>
  <c r="BJ176" i="40"/>
  <c r="L171" i="41"/>
  <c r="L176" i="41"/>
  <c r="L168" i="41"/>
  <c r="L173" i="41"/>
  <c r="F167" i="41"/>
  <c r="H174" i="41"/>
  <c r="E167" i="41"/>
  <c r="D169" i="41"/>
  <c r="M169" i="41"/>
  <c r="J172" i="41"/>
  <c r="N150" i="40"/>
  <c r="BH197" i="40"/>
  <c r="AM197" i="40"/>
  <c r="Y197" i="40"/>
  <c r="AL197" i="40"/>
  <c r="D60" i="31"/>
  <c r="BA197" i="40"/>
  <c r="E197" i="40"/>
  <c r="D197" i="40"/>
  <c r="J150" i="41"/>
  <c r="K166" i="41"/>
  <c r="BJ170" i="40"/>
  <c r="BJ167" i="40"/>
  <c r="BJ184" i="40" s="1"/>
  <c r="BL177" i="40"/>
  <c r="BJ164" i="40"/>
  <c r="D171" i="41"/>
  <c r="D176" i="41"/>
  <c r="D168" i="41"/>
  <c r="D173" i="41"/>
  <c r="I166" i="41"/>
  <c r="K173" i="41"/>
  <c r="H166" i="41"/>
  <c r="J173" i="41"/>
  <c r="I170" i="41"/>
  <c r="AZ197" i="40"/>
  <c r="AQ197" i="40"/>
  <c r="AB197" i="40"/>
  <c r="AA197" i="40"/>
  <c r="U197" i="40"/>
  <c r="J167" i="41"/>
  <c r="H54" i="28"/>
  <c r="X5" i="47"/>
  <c r="D56" i="28"/>
  <c r="D151" i="41"/>
  <c r="F152" i="41"/>
  <c r="S199" i="40"/>
  <c r="F158" i="41"/>
  <c r="G156" i="41"/>
  <c r="C167" i="29"/>
  <c r="D70" i="29"/>
  <c r="D70" i="35"/>
  <c r="AD158" i="40"/>
  <c r="BK44" i="40"/>
  <c r="BJ156" i="40"/>
  <c r="BJ189" i="40" s="1"/>
  <c r="AD155" i="40"/>
  <c r="BJ153" i="40"/>
  <c r="BK40" i="40"/>
  <c r="BJ152" i="40"/>
  <c r="AD151" i="40"/>
  <c r="N149" i="40"/>
  <c r="D153" i="41"/>
  <c r="M153" i="41"/>
  <c r="P161" i="40"/>
  <c r="N148" i="40"/>
  <c r="C155" i="41"/>
  <c r="T199" i="40"/>
  <c r="AQ199" i="40"/>
  <c r="C19" i="43"/>
  <c r="C77" i="43" s="1"/>
  <c r="C82" i="43" s="1"/>
  <c r="C173" i="35"/>
  <c r="BJ149" i="40"/>
  <c r="BK149" i="40" s="1"/>
  <c r="AF161" i="40"/>
  <c r="AD148" i="40"/>
  <c r="BK47" i="40"/>
  <c r="BJ159" i="40"/>
  <c r="E156" i="41"/>
  <c r="E190" i="41" s="1"/>
  <c r="BJ160" i="40"/>
  <c r="AD159" i="40"/>
  <c r="BJ157" i="40"/>
  <c r="N14" i="31" s="1"/>
  <c r="O43" i="40"/>
  <c r="N155" i="40"/>
  <c r="N151" i="40"/>
  <c r="BJ158" i="40"/>
  <c r="N15" i="31" s="1"/>
  <c r="O46" i="40"/>
  <c r="N158" i="40"/>
  <c r="D64" i="34"/>
  <c r="G37" i="43"/>
  <c r="G78" i="43" s="1"/>
  <c r="C174" i="36"/>
  <c r="AU37" i="40"/>
  <c r="AT149" i="40"/>
  <c r="BL161" i="40"/>
  <c r="BJ148" i="40"/>
  <c r="C148" i="34"/>
  <c r="N159" i="40"/>
  <c r="AD157" i="40"/>
  <c r="AD156" i="40"/>
  <c r="BJ154" i="40"/>
  <c r="AD153" i="40"/>
  <c r="N10" i="29" s="1"/>
  <c r="AD152" i="40"/>
  <c r="BJ150" i="40"/>
  <c r="BJ155" i="40"/>
  <c r="BK155" i="40" s="1"/>
  <c r="N156" i="40"/>
  <c r="I73" i="43"/>
  <c r="I80" i="43" s="1"/>
  <c r="C154" i="41"/>
  <c r="M150" i="41"/>
  <c r="AD160" i="40"/>
  <c r="AD154" i="40"/>
  <c r="AE38" i="40"/>
  <c r="AD150" i="40"/>
  <c r="AD149" i="40"/>
  <c r="AV161" i="40"/>
  <c r="AT148" i="40"/>
  <c r="BK39" i="40"/>
  <c r="BJ151" i="40"/>
  <c r="N154" i="40"/>
  <c r="O40" i="40"/>
  <c r="N152" i="40"/>
  <c r="C168" i="31"/>
  <c r="BG199" i="40"/>
  <c r="M199" i="40"/>
  <c r="C151" i="41"/>
  <c r="I151" i="41"/>
  <c r="H113" i="41"/>
  <c r="H201" i="41" s="1"/>
  <c r="G152" i="41"/>
  <c r="G186" i="41" s="1"/>
  <c r="K173" i="39"/>
  <c r="C177" i="39"/>
  <c r="F174" i="39"/>
  <c r="E181" i="39"/>
  <c r="M174" i="39"/>
  <c r="H177" i="39"/>
  <c r="C55" i="32"/>
  <c r="H180" i="39"/>
  <c r="D175" i="39"/>
  <c r="AK35" i="32"/>
  <c r="AB36" i="32"/>
  <c r="AA46" i="32"/>
  <c r="W46" i="2"/>
  <c r="X46" i="2"/>
  <c r="Y46" i="2"/>
  <c r="AA35" i="2"/>
  <c r="Z46" i="2"/>
  <c r="T21" i="48"/>
  <c r="T23" i="48" s="1"/>
  <c r="U2" i="48"/>
  <c r="F73" i="43"/>
  <c r="F80" i="43" s="1"/>
  <c r="H73" i="43"/>
  <c r="H80" i="43" s="1"/>
  <c r="C149" i="41"/>
  <c r="C157" i="41"/>
  <c r="J151" i="41"/>
  <c r="I154" i="41"/>
  <c r="G155" i="41"/>
  <c r="L159" i="41"/>
  <c r="E148" i="41"/>
  <c r="G160" i="41"/>
  <c r="C160" i="41"/>
  <c r="C194" i="41" s="1"/>
  <c r="H155" i="41"/>
  <c r="M148" i="41"/>
  <c r="M158" i="41"/>
  <c r="H152" i="41"/>
  <c r="H160" i="41"/>
  <c r="K154" i="41"/>
  <c r="M156" i="41"/>
  <c r="G157" i="41"/>
  <c r="G191" i="41" s="1"/>
  <c r="K148" i="41"/>
  <c r="K182" i="41" s="1"/>
  <c r="C153" i="41"/>
  <c r="C148" i="41"/>
  <c r="L151" i="41"/>
  <c r="H149" i="41"/>
  <c r="H183" i="41" s="1"/>
  <c r="J159" i="41"/>
  <c r="H154" i="41"/>
  <c r="C65" i="41"/>
  <c r="C143" i="34"/>
  <c r="D59" i="34"/>
  <c r="C159" i="41"/>
  <c r="D158" i="41"/>
  <c r="C152" i="41"/>
  <c r="C186" i="41" s="1"/>
  <c r="E158" i="41"/>
  <c r="G153" i="41"/>
  <c r="H159" i="41"/>
  <c r="E153" i="41"/>
  <c r="L150" i="41"/>
  <c r="L184" i="41" s="1"/>
  <c r="K159" i="41"/>
  <c r="H151" i="41"/>
  <c r="G158" i="41"/>
  <c r="D159" i="41"/>
  <c r="J154" i="41"/>
  <c r="J188" i="41" s="1"/>
  <c r="K153" i="41"/>
  <c r="J156" i="41"/>
  <c r="K151" i="41"/>
  <c r="E160" i="41"/>
  <c r="L155" i="41"/>
  <c r="L160" i="41"/>
  <c r="M157" i="41"/>
  <c r="F154" i="41"/>
  <c r="G151" i="41"/>
  <c r="G185" i="41" s="1"/>
  <c r="F156" i="41"/>
  <c r="E155" i="41"/>
  <c r="E189" i="41" s="1"/>
  <c r="H157" i="41"/>
  <c r="J148" i="41"/>
  <c r="F150" i="41"/>
  <c r="G150" i="41"/>
  <c r="G154" i="41"/>
  <c r="F153" i="41"/>
  <c r="L156" i="41"/>
  <c r="L190" i="41" s="1"/>
  <c r="G149" i="41"/>
  <c r="E150" i="41"/>
  <c r="K160" i="41"/>
  <c r="D157" i="41"/>
  <c r="H153" i="41"/>
  <c r="L149" i="41"/>
  <c r="E159" i="41"/>
  <c r="I155" i="41"/>
  <c r="M151" i="41"/>
  <c r="J157" i="41"/>
  <c r="K158" i="41"/>
  <c r="D155" i="41"/>
  <c r="K150" i="41"/>
  <c r="D160" i="41"/>
  <c r="D194" i="41" s="1"/>
  <c r="E157" i="41"/>
  <c r="I153" i="41"/>
  <c r="F148" i="41"/>
  <c r="F160" i="41"/>
  <c r="F194" i="41" s="1"/>
  <c r="L153" i="41"/>
  <c r="K156" i="41"/>
  <c r="I157" i="41"/>
  <c r="I191" i="41" s="1"/>
  <c r="M155" i="41"/>
  <c r="M189" i="41" s="1"/>
  <c r="C156" i="41"/>
  <c r="M149" i="41"/>
  <c r="F159" i="41"/>
  <c r="J155" i="41"/>
  <c r="K152" i="41"/>
  <c r="D149" i="41"/>
  <c r="H158" i="41"/>
  <c r="L154" i="41"/>
  <c r="E151" i="41"/>
  <c r="F155" i="41"/>
  <c r="F189" i="41" s="1"/>
  <c r="I152" i="41"/>
  <c r="I149" i="41"/>
  <c r="F157" i="41"/>
  <c r="J153" i="41"/>
  <c r="F149" i="41"/>
  <c r="G159" i="41"/>
  <c r="H156" i="41"/>
  <c r="L152" i="41"/>
  <c r="D150" i="41"/>
  <c r="D184" i="41" s="1"/>
  <c r="E149" i="41"/>
  <c r="I158" i="41"/>
  <c r="M154" i="41"/>
  <c r="F151" i="41"/>
  <c r="J160" i="41"/>
  <c r="J194" i="41" s="1"/>
  <c r="K157" i="41"/>
  <c r="D154" i="41"/>
  <c r="H150" i="41"/>
  <c r="G148" i="41"/>
  <c r="L148" i="41"/>
  <c r="L182" i="41" s="1"/>
  <c r="L158" i="41"/>
  <c r="J149" i="41"/>
  <c r="C150" i="41"/>
  <c r="M160" i="41"/>
  <c r="I156" i="41"/>
  <c r="M152" i="41"/>
  <c r="I148" i="41"/>
  <c r="J158" i="41"/>
  <c r="K155" i="41"/>
  <c r="D152" i="41"/>
  <c r="D156" i="41"/>
  <c r="E152" i="41"/>
  <c r="J152" i="41"/>
  <c r="H148" i="41"/>
  <c r="L157" i="41"/>
  <c r="E154" i="41"/>
  <c r="I150" i="41"/>
  <c r="M159" i="41"/>
  <c r="K149" i="41"/>
  <c r="K183" i="41" s="1"/>
  <c r="I160" i="41"/>
  <c r="C158" i="41"/>
  <c r="D148" i="41"/>
  <c r="C171" i="36"/>
  <c r="C149" i="36"/>
  <c r="D65" i="36"/>
  <c r="C144" i="31"/>
  <c r="D69" i="31"/>
  <c r="C146" i="31"/>
  <c r="C163" i="31"/>
  <c r="C153" i="31"/>
  <c r="C165" i="31"/>
  <c r="AP177" i="40"/>
  <c r="AN177" i="40"/>
  <c r="G55" i="43"/>
  <c r="G79" i="43" s="1"/>
  <c r="C14" i="35"/>
  <c r="C32" i="35" s="1"/>
  <c r="D11" i="30"/>
  <c r="D65" i="30" s="1"/>
  <c r="AN199" i="40"/>
  <c r="I11" i="30"/>
  <c r="K55" i="43"/>
  <c r="K79" i="43" s="1"/>
  <c r="AN161" i="40"/>
  <c r="AN194" i="40" s="1"/>
  <c r="AS184" i="40"/>
  <c r="I16" i="30"/>
  <c r="C170" i="30"/>
  <c r="AS186" i="40"/>
  <c r="AJ199" i="40"/>
  <c r="AO199" i="40"/>
  <c r="E55" i="43"/>
  <c r="E79" i="43" s="1"/>
  <c r="AO188" i="40"/>
  <c r="AK161" i="40"/>
  <c r="AP181" i="40"/>
  <c r="AM182" i="40"/>
  <c r="AO191" i="40"/>
  <c r="AR182" i="40"/>
  <c r="AP193" i="40"/>
  <c r="D181" i="39"/>
  <c r="D179" i="39"/>
  <c r="K179" i="39"/>
  <c r="J175" i="39"/>
  <c r="H176" i="39"/>
  <c r="C180" i="39"/>
  <c r="BC185" i="40"/>
  <c r="AJ161" i="40"/>
  <c r="AL181" i="40"/>
  <c r="C173" i="30"/>
  <c r="C154" i="30"/>
  <c r="AC183" i="40"/>
  <c r="D190" i="40"/>
  <c r="AB161" i="40"/>
  <c r="U189" i="40"/>
  <c r="Y185" i="40"/>
  <c r="D185" i="40"/>
  <c r="L193" i="40"/>
  <c r="D19" i="43"/>
  <c r="D77" i="43" s="1"/>
  <c r="D82" i="43" s="1"/>
  <c r="E82" i="43" s="1"/>
  <c r="V199" i="40"/>
  <c r="E177" i="40"/>
  <c r="Y187" i="40"/>
  <c r="D66" i="29"/>
  <c r="C170" i="34"/>
  <c r="C151" i="34"/>
  <c r="C67" i="34"/>
  <c r="D67" i="34"/>
  <c r="O55" i="35"/>
  <c r="K55" i="35"/>
  <c r="I55" i="35"/>
  <c r="J55" i="35"/>
  <c r="N11" i="32"/>
  <c r="M173" i="39"/>
  <c r="I181" i="39"/>
  <c r="C183" i="39"/>
  <c r="C174" i="39"/>
  <c r="K180" i="39"/>
  <c r="K183" i="39"/>
  <c r="D169" i="39"/>
  <c r="D184" i="39" s="1"/>
  <c r="D50" i="32"/>
  <c r="J182" i="39"/>
  <c r="D173" i="39"/>
  <c r="G176" i="39"/>
  <c r="D180" i="39"/>
  <c r="H175" i="39"/>
  <c r="I183" i="39"/>
  <c r="E179" i="39"/>
  <c r="C176" i="39"/>
  <c r="J81" i="41"/>
  <c r="J55" i="43"/>
  <c r="J79" i="43" s="1"/>
  <c r="BF177" i="40"/>
  <c r="F55" i="43"/>
  <c r="F79" i="43" s="1"/>
  <c r="G73" i="43"/>
  <c r="G80" i="43" s="1"/>
  <c r="H55" i="43"/>
  <c r="H79" i="43" s="1"/>
  <c r="E37" i="43"/>
  <c r="E78" i="43" s="1"/>
  <c r="F19" i="43"/>
  <c r="F77" i="43" s="1"/>
  <c r="V186" i="40"/>
  <c r="BA199" i="40"/>
  <c r="AM199" i="40"/>
  <c r="C57" i="32"/>
  <c r="U181" i="40"/>
  <c r="BD199" i="40"/>
  <c r="D57" i="32"/>
  <c r="N24" i="41"/>
  <c r="O24" i="41" s="1"/>
  <c r="Y188" i="40"/>
  <c r="U184" i="40"/>
  <c r="O122" i="40"/>
  <c r="H13" i="31"/>
  <c r="M11" i="30"/>
  <c r="M19" i="30" s="1"/>
  <c r="AS161" i="40"/>
  <c r="G13" i="35"/>
  <c r="AM189" i="40"/>
  <c r="Z193" i="40"/>
  <c r="J17" i="34"/>
  <c r="K14" i="34"/>
  <c r="AA177" i="40"/>
  <c r="G10" i="34"/>
  <c r="W186" i="40"/>
  <c r="C10" i="36"/>
  <c r="C19" i="36" s="1"/>
  <c r="C82" i="28" s="1"/>
  <c r="AY177" i="40"/>
  <c r="AY194" i="40" s="1"/>
  <c r="O130" i="39"/>
  <c r="N141" i="39"/>
  <c r="O141" i="39" s="1"/>
  <c r="H10" i="31"/>
  <c r="BD186" i="40"/>
  <c r="E16" i="35"/>
  <c r="AK192" i="40"/>
  <c r="L14" i="31"/>
  <c r="BH190" i="40"/>
  <c r="C152" i="30"/>
  <c r="C171" i="30"/>
  <c r="C11" i="34"/>
  <c r="S187" i="40"/>
  <c r="J7" i="33"/>
  <c r="J183" i="40"/>
  <c r="C12" i="10"/>
  <c r="C19" i="10" s="1"/>
  <c r="C71" i="28" s="1"/>
  <c r="C161" i="40"/>
  <c r="C188" i="40"/>
  <c r="E12" i="35"/>
  <c r="AK188" i="40"/>
  <c r="AK177" i="40"/>
  <c r="C6" i="30"/>
  <c r="C24" i="30" s="1"/>
  <c r="AI182" i="40"/>
  <c r="E11" i="36"/>
  <c r="E19" i="36" s="1"/>
  <c r="E82" i="28" s="1"/>
  <c r="BA177" i="40"/>
  <c r="BA187" i="40"/>
  <c r="I7" i="36"/>
  <c r="BE183" i="40"/>
  <c r="BE177" i="40"/>
  <c r="J11" i="33"/>
  <c r="J187" i="40"/>
  <c r="W191" i="40"/>
  <c r="G15" i="34"/>
  <c r="F15" i="33"/>
  <c r="F191" i="40"/>
  <c r="F177" i="40"/>
  <c r="F194" i="40" s="1"/>
  <c r="D8" i="34"/>
  <c r="T184" i="40"/>
  <c r="C24" i="35"/>
  <c r="C60" i="35"/>
  <c r="K16" i="33"/>
  <c r="K192" i="40"/>
  <c r="I5" i="2"/>
  <c r="I173" i="39"/>
  <c r="C152" i="31"/>
  <c r="AR161" i="40"/>
  <c r="Z199" i="40"/>
  <c r="G11" i="34"/>
  <c r="W187" i="40"/>
  <c r="F10" i="34"/>
  <c r="C165" i="29"/>
  <c r="C146" i="29"/>
  <c r="D15" i="35"/>
  <c r="AJ191" i="40"/>
  <c r="C14" i="32"/>
  <c r="C182" i="39"/>
  <c r="F10" i="32"/>
  <c r="F169" i="39"/>
  <c r="H10" i="32"/>
  <c r="H178" i="39"/>
  <c r="K8" i="32"/>
  <c r="K176" i="39"/>
  <c r="L14" i="32"/>
  <c r="L182" i="39"/>
  <c r="K8" i="33"/>
  <c r="K177" i="40"/>
  <c r="K184" i="40"/>
  <c r="O90" i="40"/>
  <c r="O48" i="40"/>
  <c r="K14" i="2"/>
  <c r="K182" i="39"/>
  <c r="M11" i="2"/>
  <c r="M179" i="39"/>
  <c r="M8" i="2"/>
  <c r="M176" i="39"/>
  <c r="W177" i="40"/>
  <c r="J12" i="36"/>
  <c r="J19" i="36" s="1"/>
  <c r="J82" i="28" s="1"/>
  <c r="BH186" i="40"/>
  <c r="L10" i="36"/>
  <c r="J191" i="40"/>
  <c r="J15" i="10"/>
  <c r="H169" i="39"/>
  <c r="D68" i="31"/>
  <c r="O168" i="39"/>
  <c r="N36" i="41"/>
  <c r="N28" i="41"/>
  <c r="I55" i="43"/>
  <c r="I79" i="43" s="1"/>
  <c r="E182" i="39"/>
  <c r="N72" i="41"/>
  <c r="O72" i="41" s="1"/>
  <c r="AS199" i="40"/>
  <c r="BF199" i="40"/>
  <c r="AL185" i="40"/>
  <c r="D65" i="31"/>
  <c r="C57" i="2"/>
  <c r="D62" i="29"/>
  <c r="O64" i="40"/>
  <c r="BF161" i="40"/>
  <c r="U193" i="40"/>
  <c r="M19" i="43"/>
  <c r="M77" i="43" s="1"/>
  <c r="I199" i="40"/>
  <c r="D9" i="31"/>
  <c r="D193" i="40"/>
  <c r="AK184" i="40"/>
  <c r="V187" i="40"/>
  <c r="BI161" i="40"/>
  <c r="Y199" i="40"/>
  <c r="N39" i="41"/>
  <c r="D49" i="41"/>
  <c r="K73" i="43"/>
  <c r="K80" i="43" s="1"/>
  <c r="M55" i="43"/>
  <c r="M79" i="43" s="1"/>
  <c r="C53" i="2"/>
  <c r="BG193" i="40"/>
  <c r="M73" i="43"/>
  <c r="M80" i="43" s="1"/>
  <c r="BF188" i="40"/>
  <c r="BC199" i="40"/>
  <c r="BI199" i="40"/>
  <c r="AY193" i="40"/>
  <c r="C17" i="31"/>
  <c r="F16" i="36"/>
  <c r="D55" i="43"/>
  <c r="D79" i="43" s="1"/>
  <c r="AJ177" i="40"/>
  <c r="L14" i="36"/>
  <c r="G161" i="40"/>
  <c r="G194" i="40" s="1"/>
  <c r="BG161" i="40"/>
  <c r="BG177" i="40"/>
  <c r="W193" i="40"/>
  <c r="K6" i="35"/>
  <c r="C129" i="41"/>
  <c r="T187" i="40"/>
  <c r="AC161" i="40"/>
  <c r="O22" i="40"/>
  <c r="L73" i="43"/>
  <c r="L80" i="43" s="1"/>
  <c r="D61" i="36"/>
  <c r="AB177" i="40"/>
  <c r="C81" i="41"/>
  <c r="J177" i="39"/>
  <c r="M161" i="40"/>
  <c r="M194" i="40" s="1"/>
  <c r="F14" i="35"/>
  <c r="K145" i="41"/>
  <c r="AO182" i="40"/>
  <c r="I37" i="43"/>
  <c r="I78" i="43" s="1"/>
  <c r="E73" i="43"/>
  <c r="E80" i="43" s="1"/>
  <c r="AQ185" i="40"/>
  <c r="AA182" i="40"/>
  <c r="G113" i="41"/>
  <c r="G201" i="41" s="1"/>
  <c r="D68" i="30"/>
  <c r="D68" i="36"/>
  <c r="U199" i="40"/>
  <c r="L55" i="43"/>
  <c r="L79" i="43" s="1"/>
  <c r="D182" i="39"/>
  <c r="Q41" i="35"/>
  <c r="P55" i="35"/>
  <c r="O28" i="40"/>
  <c r="O94" i="40"/>
  <c r="AQ161" i="40"/>
  <c r="AP161" i="40"/>
  <c r="AL177" i="40"/>
  <c r="V177" i="40"/>
  <c r="V194" i="40" s="1"/>
  <c r="AK186" i="40"/>
  <c r="G17" i="34"/>
  <c r="I180" i="39"/>
  <c r="D71" i="10"/>
  <c r="L161" i="40"/>
  <c r="U183" i="40"/>
  <c r="AQ193" i="40"/>
  <c r="G183" i="39"/>
  <c r="I81" i="41"/>
  <c r="AC184" i="40"/>
  <c r="F15" i="35"/>
  <c r="C145" i="41"/>
  <c r="AE28" i="40"/>
  <c r="L129" i="41"/>
  <c r="L97" i="41"/>
  <c r="J182" i="40"/>
  <c r="N17" i="33"/>
  <c r="AQ192" i="40"/>
  <c r="K199" i="40"/>
  <c r="C113" i="41"/>
  <c r="C201" i="41" s="1"/>
  <c r="D71" i="33"/>
  <c r="AK199" i="40"/>
  <c r="AM177" i="40"/>
  <c r="F113" i="41"/>
  <c r="F201" i="41" s="1"/>
  <c r="E65" i="41"/>
  <c r="D73" i="43"/>
  <c r="D80" i="43" s="1"/>
  <c r="D85" i="43" s="1"/>
  <c r="AL191" i="40"/>
  <c r="C97" i="41"/>
  <c r="M177" i="39"/>
  <c r="D53" i="2"/>
  <c r="F178" i="39"/>
  <c r="E174" i="39"/>
  <c r="K174" i="39"/>
  <c r="AC5" i="47"/>
  <c r="C29" i="33"/>
  <c r="D65" i="33" s="1"/>
  <c r="C65" i="33"/>
  <c r="C28" i="31"/>
  <c r="C64" i="31"/>
  <c r="C29" i="10"/>
  <c r="D65" i="10" s="1"/>
  <c r="C65" i="10"/>
  <c r="C28" i="30"/>
  <c r="C64" i="30"/>
  <c r="C33" i="29"/>
  <c r="D69" i="29" s="1"/>
  <c r="C69" i="29"/>
  <c r="K19" i="36"/>
  <c r="K82" i="28" s="1"/>
  <c r="D16" i="2"/>
  <c r="D70" i="28" s="1"/>
  <c r="D57" i="2"/>
  <c r="AR177" i="40"/>
  <c r="D66" i="35"/>
  <c r="L192" i="40"/>
  <c r="C154" i="36"/>
  <c r="D61" i="30"/>
  <c r="AR190" i="40"/>
  <c r="I175" i="39"/>
  <c r="BG189" i="40"/>
  <c r="C32" i="29"/>
  <c r="C171" i="29" s="1"/>
  <c r="C68" i="29"/>
  <c r="C27" i="33"/>
  <c r="D63" i="33" s="1"/>
  <c r="C63" i="33"/>
  <c r="C33" i="34"/>
  <c r="D69" i="34" s="1"/>
  <c r="C69" i="34"/>
  <c r="D70" i="36"/>
  <c r="M19" i="10"/>
  <c r="L177" i="40"/>
  <c r="Z177" i="40"/>
  <c r="D81" i="41"/>
  <c r="AA190" i="40"/>
  <c r="L182" i="40"/>
  <c r="AQ177" i="40"/>
  <c r="C33" i="10"/>
  <c r="D69" i="10" s="1"/>
  <c r="C69" i="10"/>
  <c r="C21" i="2"/>
  <c r="D51" i="2" s="1"/>
  <c r="C51" i="2"/>
  <c r="C24" i="2"/>
  <c r="D54" i="2" s="1"/>
  <c r="C54" i="2"/>
  <c r="AA161" i="40"/>
  <c r="AJ182" i="40"/>
  <c r="Y181" i="40"/>
  <c r="AN187" i="40"/>
  <c r="T188" i="40"/>
  <c r="AI186" i="40"/>
  <c r="K13" i="31"/>
  <c r="K19" i="31" s="1"/>
  <c r="K74" i="28" s="1"/>
  <c r="C35" i="35"/>
  <c r="C71" i="35"/>
  <c r="BA191" i="40"/>
  <c r="C25" i="34"/>
  <c r="D61" i="34" s="1"/>
  <c r="C61" i="34"/>
  <c r="D71" i="36"/>
  <c r="Z161" i="40"/>
  <c r="D58" i="32"/>
  <c r="C24" i="32"/>
  <c r="D54" i="32" s="1"/>
  <c r="C54" i="32"/>
  <c r="C25" i="33"/>
  <c r="D61" i="33" s="1"/>
  <c r="C61" i="33"/>
  <c r="D6" i="35"/>
  <c r="C27" i="29"/>
  <c r="D63" i="29" s="1"/>
  <c r="C63" i="29"/>
  <c r="J161" i="40"/>
  <c r="C26" i="33"/>
  <c r="D62" i="33" s="1"/>
  <c r="C62" i="33"/>
  <c r="C28" i="35"/>
  <c r="C148" i="35" s="1"/>
  <c r="C64" i="35"/>
  <c r="BA183" i="40"/>
  <c r="E7" i="31"/>
  <c r="F19" i="36"/>
  <c r="F82" i="28" s="1"/>
  <c r="O159" i="39"/>
  <c r="C164" i="30"/>
  <c r="J173" i="39"/>
  <c r="F16" i="32"/>
  <c r="F78" i="28" s="1"/>
  <c r="N38" i="41"/>
  <c r="AB187" i="40"/>
  <c r="I161" i="40"/>
  <c r="X183" i="40"/>
  <c r="Y177" i="40"/>
  <c r="C31" i="33"/>
  <c r="D67" i="33" s="1"/>
  <c r="C67" i="33"/>
  <c r="C26" i="34"/>
  <c r="C62" i="34"/>
  <c r="C162" i="35"/>
  <c r="C27" i="10"/>
  <c r="D63" i="10" s="1"/>
  <c r="C63" i="10"/>
  <c r="C166" i="34"/>
  <c r="BB199" i="40"/>
  <c r="C146" i="35"/>
  <c r="C165" i="35"/>
  <c r="S191" i="40"/>
  <c r="D64" i="29"/>
  <c r="BI191" i="40"/>
  <c r="M15" i="31"/>
  <c r="G17" i="31"/>
  <c r="BC193" i="40"/>
  <c r="N37" i="41"/>
  <c r="L19" i="30"/>
  <c r="U192" i="40"/>
  <c r="O20" i="40"/>
  <c r="U190" i="40"/>
  <c r="N5" i="32"/>
  <c r="N71" i="39"/>
  <c r="O71" i="39" s="1"/>
  <c r="C26" i="2"/>
  <c r="D56" i="2" s="1"/>
  <c r="C56" i="2"/>
  <c r="AL161" i="40"/>
  <c r="L11" i="29"/>
  <c r="L19" i="29" s="1"/>
  <c r="L72" i="28" s="1"/>
  <c r="Z185" i="40"/>
  <c r="C34" i="10"/>
  <c r="D70" i="10" s="1"/>
  <c r="C70" i="10"/>
  <c r="C29" i="29"/>
  <c r="C65" i="29"/>
  <c r="C27" i="31"/>
  <c r="C147" i="31" s="1"/>
  <c r="C63" i="31"/>
  <c r="AS177" i="40"/>
  <c r="C31" i="29"/>
  <c r="C67" i="29"/>
  <c r="C26" i="36"/>
  <c r="C62" i="36"/>
  <c r="C143" i="35"/>
  <c r="AJ183" i="40"/>
  <c r="C32" i="33"/>
  <c r="D68" i="33" s="1"/>
  <c r="C68" i="33"/>
  <c r="D177" i="40"/>
  <c r="D194" i="40" s="1"/>
  <c r="C23" i="30"/>
  <c r="C59" i="30"/>
  <c r="AR191" i="40"/>
  <c r="C31" i="36"/>
  <c r="C67" i="36"/>
  <c r="C31" i="31"/>
  <c r="C67" i="31"/>
  <c r="C21" i="32"/>
  <c r="D51" i="32" s="1"/>
  <c r="C51" i="32"/>
  <c r="J16" i="31"/>
  <c r="BF192" i="40"/>
  <c r="C31" i="35"/>
  <c r="C67" i="35"/>
  <c r="I19" i="34"/>
  <c r="I80" i="28" s="1"/>
  <c r="C33" i="30"/>
  <c r="D69" i="30" s="1"/>
  <c r="C69" i="30"/>
  <c r="AL192" i="40"/>
  <c r="K19" i="35"/>
  <c r="K81" i="28" s="1"/>
  <c r="I191" i="40"/>
  <c r="AN186" i="40"/>
  <c r="C30" i="30"/>
  <c r="D66" i="30" s="1"/>
  <c r="C66" i="30"/>
  <c r="O4" i="40"/>
  <c r="AY186" i="40"/>
  <c r="C25" i="35"/>
  <c r="C145" i="35" s="1"/>
  <c r="C61" i="35"/>
  <c r="C32" i="34"/>
  <c r="D68" i="34" s="1"/>
  <c r="C68" i="34"/>
  <c r="AP189" i="40"/>
  <c r="C33" i="35"/>
  <c r="C69" i="35"/>
  <c r="F187" i="40"/>
  <c r="AA78" i="36"/>
  <c r="C49" i="41"/>
  <c r="O132" i="40"/>
  <c r="AL199" i="40"/>
  <c r="BH185" i="40"/>
  <c r="AS187" i="40"/>
  <c r="AB193" i="40"/>
  <c r="C19" i="33"/>
  <c r="C79" i="28" s="1"/>
  <c r="O92" i="40"/>
  <c r="BH161" i="40"/>
  <c r="AR199" i="40"/>
  <c r="AZ161" i="40"/>
  <c r="AZ194" i="40" s="1"/>
  <c r="J41" i="33"/>
  <c r="I55" i="33"/>
  <c r="N27" i="41"/>
  <c r="N8" i="41"/>
  <c r="N41" i="30"/>
  <c r="M55" i="30"/>
  <c r="N74" i="41"/>
  <c r="T177" i="40"/>
  <c r="T194" i="40" s="1"/>
  <c r="BD181" i="40"/>
  <c r="K40" i="28"/>
  <c r="N6" i="41"/>
  <c r="J11" i="32"/>
  <c r="J179" i="39"/>
  <c r="BE186" i="40"/>
  <c r="I10" i="31"/>
  <c r="C9" i="35"/>
  <c r="AI177" i="40"/>
  <c r="G14" i="2"/>
  <c r="G182" i="39"/>
  <c r="D192" i="40"/>
  <c r="C23" i="36"/>
  <c r="C17" i="41"/>
  <c r="E181" i="40"/>
  <c r="E5" i="33"/>
  <c r="E19" i="33" s="1"/>
  <c r="E79" i="28" s="1"/>
  <c r="AB185" i="40"/>
  <c r="L9" i="34"/>
  <c r="L19" i="34" s="1"/>
  <c r="L80" i="28" s="1"/>
  <c r="BD177" i="40"/>
  <c r="AE122" i="40"/>
  <c r="O6" i="40"/>
  <c r="O136" i="40"/>
  <c r="H5" i="36"/>
  <c r="AR188" i="40"/>
  <c r="L12" i="35"/>
  <c r="C12" i="34"/>
  <c r="S188" i="40"/>
  <c r="AC182" i="40"/>
  <c r="M6" i="34"/>
  <c r="M19" i="34" s="1"/>
  <c r="M80" i="28" s="1"/>
  <c r="J12" i="33"/>
  <c r="J188" i="40"/>
  <c r="D182" i="40"/>
  <c r="S190" i="40"/>
  <c r="BE161" i="40"/>
  <c r="BE194" i="40" s="1"/>
  <c r="O78" i="40"/>
  <c r="BC177" i="40"/>
  <c r="C185" i="40"/>
  <c r="N119" i="41"/>
  <c r="N112" i="41"/>
  <c r="N109" i="41"/>
  <c r="O109" i="41" s="1"/>
  <c r="N108" i="41"/>
  <c r="O108" i="41" s="1"/>
  <c r="N93" i="41"/>
  <c r="N78" i="41"/>
  <c r="N75" i="41"/>
  <c r="N70" i="41"/>
  <c r="N68" i="41"/>
  <c r="N58" i="41"/>
  <c r="X177" i="40"/>
  <c r="O16" i="40"/>
  <c r="D9" i="34"/>
  <c r="D63" i="34" s="1"/>
  <c r="BF191" i="40"/>
  <c r="O106" i="40"/>
  <c r="N11" i="43"/>
  <c r="I182" i="40"/>
  <c r="AC177" i="40"/>
  <c r="N128" i="41"/>
  <c r="N69" i="41"/>
  <c r="T185" i="40"/>
  <c r="AP188" i="40"/>
  <c r="AU94" i="40"/>
  <c r="L7" i="36"/>
  <c r="BH177" i="40"/>
  <c r="I7" i="33"/>
  <c r="N48" i="41"/>
  <c r="N44" i="41"/>
  <c r="O44" i="41" s="1"/>
  <c r="N40" i="41"/>
  <c r="O40" i="41" s="1"/>
  <c r="N25" i="41"/>
  <c r="N10" i="41"/>
  <c r="O10" i="41" s="1"/>
  <c r="C187" i="40"/>
  <c r="X191" i="40"/>
  <c r="C177" i="40"/>
  <c r="F19" i="10"/>
  <c r="F19" i="30"/>
  <c r="AN192" i="40"/>
  <c r="BB177" i="40"/>
  <c r="BB194" i="40" s="1"/>
  <c r="O142" i="40"/>
  <c r="AP186" i="40"/>
  <c r="J10" i="35"/>
  <c r="J129" i="41"/>
  <c r="N11" i="33"/>
  <c r="O170" i="40"/>
  <c r="BK141" i="40"/>
  <c r="O134" i="40"/>
  <c r="O68" i="40"/>
  <c r="E8" i="34"/>
  <c r="E19" i="34" s="1"/>
  <c r="E80" i="28" s="1"/>
  <c r="N17" i="43"/>
  <c r="O112" i="40"/>
  <c r="O76" i="40"/>
  <c r="AY188" i="40"/>
  <c r="C12" i="31"/>
  <c r="BI182" i="40"/>
  <c r="M6" i="31"/>
  <c r="D16" i="33"/>
  <c r="N43" i="41"/>
  <c r="O140" i="40"/>
  <c r="O110" i="40"/>
  <c r="N15" i="43"/>
  <c r="O74" i="40"/>
  <c r="O36" i="40"/>
  <c r="L17" i="31"/>
  <c r="BH193" i="40"/>
  <c r="M16" i="29"/>
  <c r="M19" i="29" s="1"/>
  <c r="AC192" i="40"/>
  <c r="F13" i="29"/>
  <c r="F19" i="29" s="1"/>
  <c r="F72" i="28" s="1"/>
  <c r="V189" i="40"/>
  <c r="K11" i="10"/>
  <c r="K161" i="40"/>
  <c r="L8" i="10"/>
  <c r="L19" i="10" s="1"/>
  <c r="L71" i="28" s="1"/>
  <c r="L184" i="40"/>
  <c r="N23" i="41"/>
  <c r="K33" i="41"/>
  <c r="N5" i="41"/>
  <c r="F17" i="41"/>
  <c r="J17" i="41"/>
  <c r="D65" i="41"/>
  <c r="O38" i="40"/>
  <c r="BB187" i="40"/>
  <c r="F11" i="31"/>
  <c r="F19" i="31" s="1"/>
  <c r="F74" i="28" s="1"/>
  <c r="C9" i="30"/>
  <c r="AI161" i="40"/>
  <c r="AI185" i="40"/>
  <c r="C6" i="29"/>
  <c r="C19" i="29" s="1"/>
  <c r="S182" i="40"/>
  <c r="F8" i="35"/>
  <c r="AL184" i="40"/>
  <c r="F5" i="34"/>
  <c r="V181" i="40"/>
  <c r="J14" i="33"/>
  <c r="J177" i="40"/>
  <c r="N26" i="41"/>
  <c r="N15" i="41"/>
  <c r="O108" i="40"/>
  <c r="N13" i="43"/>
  <c r="O72" i="40"/>
  <c r="AZ193" i="40"/>
  <c r="D17" i="31"/>
  <c r="C33" i="41"/>
  <c r="O10" i="40"/>
  <c r="O144" i="40"/>
  <c r="O104" i="40"/>
  <c r="N9" i="43"/>
  <c r="AU61" i="40"/>
  <c r="C17" i="30"/>
  <c r="AI193" i="40"/>
  <c r="J190" i="40"/>
  <c r="J14" i="10"/>
  <c r="M13" i="33"/>
  <c r="M189" i="40"/>
  <c r="J19" i="30"/>
  <c r="J73" i="28" s="1"/>
  <c r="N16" i="41"/>
  <c r="N176" i="41" s="1"/>
  <c r="BD161" i="40"/>
  <c r="O102" i="40"/>
  <c r="N7" i="43"/>
  <c r="O44" i="40"/>
  <c r="I7" i="30"/>
  <c r="AO183" i="40"/>
  <c r="G7" i="10"/>
  <c r="G19" i="10" s="1"/>
  <c r="G183" i="40"/>
  <c r="O80" i="40"/>
  <c r="O56" i="40"/>
  <c r="N5" i="43"/>
  <c r="O100" i="40"/>
  <c r="BF183" i="40"/>
  <c r="J7" i="31"/>
  <c r="C6" i="34"/>
  <c r="S177" i="40"/>
  <c r="S194" i="40" s="1"/>
  <c r="BI56" i="28"/>
  <c r="J53" i="28"/>
  <c r="J54" i="28"/>
  <c r="N31" i="41"/>
  <c r="N14" i="41"/>
  <c r="D97" i="41"/>
  <c r="H13" i="10"/>
  <c r="H189" i="40"/>
  <c r="BK31" i="40"/>
  <c r="D19" i="10"/>
  <c r="AN184" i="40"/>
  <c r="H8" i="30"/>
  <c r="X161" i="40"/>
  <c r="X186" i="40"/>
  <c r="H10" i="29"/>
  <c r="AE96" i="40"/>
  <c r="AE92" i="40"/>
  <c r="BK89" i="40"/>
  <c r="AE86" i="40"/>
  <c r="N86" i="41"/>
  <c r="BK80" i="40"/>
  <c r="AE70" i="40"/>
  <c r="N105" i="41"/>
  <c r="O105" i="41" s="1"/>
  <c r="AU42" i="40"/>
  <c r="N42" i="41"/>
  <c r="J97" i="41"/>
  <c r="M65" i="41"/>
  <c r="BK22" i="40"/>
  <c r="AU142" i="40"/>
  <c r="N142" i="41"/>
  <c r="AU124" i="40"/>
  <c r="N124" i="41"/>
  <c r="F65" i="41"/>
  <c r="G65" i="41"/>
  <c r="L65" i="41"/>
  <c r="O126" i="40"/>
  <c r="M33" i="41"/>
  <c r="N9" i="41"/>
  <c r="D33" i="41"/>
  <c r="G10" i="2"/>
  <c r="G178" i="39"/>
  <c r="G11" i="32"/>
  <c r="G179" i="39"/>
  <c r="N5" i="33"/>
  <c r="N4" i="41"/>
  <c r="O70" i="40"/>
  <c r="O120" i="39"/>
  <c r="N79" i="41"/>
  <c r="N64" i="41"/>
  <c r="O64" i="41" s="1"/>
  <c r="K49" i="41"/>
  <c r="D19" i="36"/>
  <c r="D82" i="28" s="1"/>
  <c r="N45" i="41"/>
  <c r="O45" i="41" s="1"/>
  <c r="N21" i="41"/>
  <c r="N12" i="41"/>
  <c r="K17" i="41"/>
  <c r="I129" i="41"/>
  <c r="I184" i="40"/>
  <c r="I177" i="40"/>
  <c r="I145" i="41"/>
  <c r="G181" i="39"/>
  <c r="O24" i="40"/>
  <c r="O8" i="40"/>
  <c r="O120" i="40"/>
  <c r="O118" i="40"/>
  <c r="L41" i="10"/>
  <c r="K55" i="10"/>
  <c r="E49" i="41"/>
  <c r="O96" i="40"/>
  <c r="AE117" i="40"/>
  <c r="N143" i="41"/>
  <c r="N140" i="41"/>
  <c r="N137" i="41"/>
  <c r="N136" i="41"/>
  <c r="N135" i="41"/>
  <c r="H145" i="41"/>
  <c r="G145" i="41"/>
  <c r="N127" i="41"/>
  <c r="O127" i="41" s="1"/>
  <c r="K129" i="41"/>
  <c r="E129" i="41"/>
  <c r="H129" i="41"/>
  <c r="N107" i="41"/>
  <c r="O107" i="41" s="1"/>
  <c r="N106" i="41"/>
  <c r="O106" i="41" s="1"/>
  <c r="N103" i="41"/>
  <c r="N102" i="41"/>
  <c r="N101" i="41"/>
  <c r="N100" i="41"/>
  <c r="O100" i="41" s="1"/>
  <c r="N95" i="41"/>
  <c r="N92" i="41"/>
  <c r="N90" i="41"/>
  <c r="N88" i="41"/>
  <c r="O88" i="41" s="1"/>
  <c r="N87" i="41"/>
  <c r="M97" i="41"/>
  <c r="F97" i="41"/>
  <c r="N77" i="41"/>
  <c r="BK150" i="40"/>
  <c r="N62" i="41"/>
  <c r="N61" i="41"/>
  <c r="O61" i="41" s="1"/>
  <c r="N59" i="41"/>
  <c r="N55" i="41"/>
  <c r="O55" i="41" s="1"/>
  <c r="N53" i="41"/>
  <c r="O138" i="40"/>
  <c r="O124" i="40"/>
  <c r="O116" i="40"/>
  <c r="O42" i="40"/>
  <c r="O32" i="40"/>
  <c r="F49" i="41"/>
  <c r="N7" i="41"/>
  <c r="N167" i="41" s="1"/>
  <c r="BE187" i="40"/>
  <c r="I11" i="31"/>
  <c r="I8" i="30"/>
  <c r="AO161" i="40"/>
  <c r="AO194" i="40" s="1"/>
  <c r="I33" i="41"/>
  <c r="I19" i="10"/>
  <c r="I71" i="28" s="1"/>
  <c r="F145" i="41"/>
  <c r="I65" i="41"/>
  <c r="AU118" i="40"/>
  <c r="N118" i="41"/>
  <c r="O118" i="41" s="1"/>
  <c r="M129" i="41"/>
  <c r="N110" i="41"/>
  <c r="E113" i="41"/>
  <c r="E201" i="41" s="1"/>
  <c r="BK160" i="40"/>
  <c r="N96" i="41"/>
  <c r="N94" i="41"/>
  <c r="AE94" i="40"/>
  <c r="N89" i="41"/>
  <c r="AE89" i="40"/>
  <c r="K97" i="41"/>
  <c r="BK76" i="40"/>
  <c r="N76" i="41"/>
  <c r="N8" i="31"/>
  <c r="N71" i="41"/>
  <c r="H81" i="41"/>
  <c r="M81" i="41"/>
  <c r="G81" i="41"/>
  <c r="L81" i="41"/>
  <c r="F81" i="41"/>
  <c r="BK63" i="40"/>
  <c r="N63" i="41"/>
  <c r="N16" i="31"/>
  <c r="N9" i="31"/>
  <c r="N52" i="41"/>
  <c r="J65" i="41"/>
  <c r="AM161" i="40"/>
  <c r="G10" i="30"/>
  <c r="E17" i="41"/>
  <c r="M49" i="41"/>
  <c r="H49" i="41"/>
  <c r="L49" i="41"/>
  <c r="J49" i="41"/>
  <c r="N30" i="41"/>
  <c r="N29" i="41"/>
  <c r="F33" i="41"/>
  <c r="L33" i="41"/>
  <c r="N13" i="41"/>
  <c r="L17" i="41"/>
  <c r="C11" i="32"/>
  <c r="C179" i="39"/>
  <c r="G17" i="41"/>
  <c r="O54" i="40"/>
  <c r="N54" i="41"/>
  <c r="G49" i="41"/>
  <c r="D17" i="41"/>
  <c r="G19" i="36"/>
  <c r="G82" i="28" s="1"/>
  <c r="M17" i="41"/>
  <c r="O58" i="40"/>
  <c r="I19" i="35"/>
  <c r="I81" i="28" s="1"/>
  <c r="I17" i="41"/>
  <c r="O119" i="41"/>
  <c r="N15" i="33"/>
  <c r="E192" i="41"/>
  <c r="F180" i="39"/>
  <c r="J33" i="41"/>
  <c r="K65" i="41"/>
  <c r="O62" i="40"/>
  <c r="N14" i="32"/>
  <c r="N125" i="41"/>
  <c r="O125" i="41" s="1"/>
  <c r="O14" i="41"/>
  <c r="O125" i="40"/>
  <c r="N32" i="43"/>
  <c r="AE109" i="40"/>
  <c r="BK46" i="40"/>
  <c r="BK107" i="40"/>
  <c r="N66" i="43"/>
  <c r="AU45" i="40"/>
  <c r="M19" i="35"/>
  <c r="M81" i="28" s="1"/>
  <c r="O121" i="40"/>
  <c r="AE105" i="40"/>
  <c r="N28" i="43"/>
  <c r="BK73" i="40"/>
  <c r="BK43" i="40"/>
  <c r="AU119" i="40"/>
  <c r="N62" i="43"/>
  <c r="BK103" i="40"/>
  <c r="AE139" i="40"/>
  <c r="AU93" i="40"/>
  <c r="AU38" i="40"/>
  <c r="F19" i="33"/>
  <c r="F79" i="28" s="1"/>
  <c r="M19" i="36"/>
  <c r="M82" i="28" s="1"/>
  <c r="AE135" i="40"/>
  <c r="BK86" i="40"/>
  <c r="N12" i="32"/>
  <c r="O152" i="39"/>
  <c r="F14" i="2"/>
  <c r="W161" i="40"/>
  <c r="W194" i="40" s="1"/>
  <c r="H8" i="31"/>
  <c r="AE126" i="40"/>
  <c r="N51" i="43"/>
  <c r="AU110" i="40"/>
  <c r="AU85" i="40"/>
  <c r="I41" i="34"/>
  <c r="H55" i="34"/>
  <c r="H56" i="28"/>
  <c r="BD192" i="40"/>
  <c r="H161" i="40"/>
  <c r="H183" i="40"/>
  <c r="H65" i="41"/>
  <c r="H177" i="40"/>
  <c r="H17" i="41"/>
  <c r="H13" i="29"/>
  <c r="H181" i="40"/>
  <c r="BD190" i="40"/>
  <c r="H6" i="31"/>
  <c r="BD182" i="40"/>
  <c r="H16" i="30"/>
  <c r="H33" i="41"/>
  <c r="H8" i="29"/>
  <c r="X184" i="40"/>
  <c r="H97" i="41"/>
  <c r="M145" i="41"/>
  <c r="O150" i="40"/>
  <c r="BK133" i="40"/>
  <c r="AU126" i="40"/>
  <c r="N126" i="41"/>
  <c r="BK124" i="40"/>
  <c r="AU123" i="40"/>
  <c r="AU122" i="40"/>
  <c r="AE121" i="40"/>
  <c r="N121" i="41"/>
  <c r="BK119" i="40"/>
  <c r="AE118" i="40"/>
  <c r="N14" i="43"/>
  <c r="O109" i="40"/>
  <c r="AU80" i="40"/>
  <c r="AE79" i="40"/>
  <c r="AE78" i="40"/>
  <c r="BK75" i="40"/>
  <c r="AE73" i="40"/>
  <c r="O71" i="40"/>
  <c r="AD81" i="40"/>
  <c r="AE81" i="40" s="1"/>
  <c r="AE68" i="40"/>
  <c r="E81" i="41"/>
  <c r="K81" i="41"/>
  <c r="AE64" i="40"/>
  <c r="O63" i="40"/>
  <c r="BK61" i="40"/>
  <c r="AU60" i="40"/>
  <c r="AE59" i="40"/>
  <c r="AE58" i="40"/>
  <c r="O57" i="40"/>
  <c r="N57" i="41"/>
  <c r="BK55" i="40"/>
  <c r="BK54" i="40"/>
  <c r="AU53" i="40"/>
  <c r="BK48" i="40"/>
  <c r="AE47" i="40"/>
  <c r="BK45" i="40"/>
  <c r="AU44" i="40"/>
  <c r="AU41" i="40"/>
  <c r="AU40" i="40"/>
  <c r="O39" i="40"/>
  <c r="AE27" i="40"/>
  <c r="AU25" i="40"/>
  <c r="BK23" i="40"/>
  <c r="AE21" i="40"/>
  <c r="AU16" i="40"/>
  <c r="AU13" i="40"/>
  <c r="AE7" i="40"/>
  <c r="AU5" i="40"/>
  <c r="BC161" i="40"/>
  <c r="O156" i="40"/>
  <c r="BK144" i="40"/>
  <c r="AU143" i="40"/>
  <c r="N141" i="41"/>
  <c r="O141" i="40"/>
  <c r="BK139" i="40"/>
  <c r="AU138" i="40"/>
  <c r="AE137" i="40"/>
  <c r="AE136" i="40"/>
  <c r="BK134" i="40"/>
  <c r="N145" i="40"/>
  <c r="O145" i="40" s="1"/>
  <c r="O133" i="40"/>
  <c r="N133" i="41"/>
  <c r="D145" i="41"/>
  <c r="AU128" i="40"/>
  <c r="AE127" i="40"/>
  <c r="BK116" i="40"/>
  <c r="BJ129" i="40"/>
  <c r="N71" i="43"/>
  <c r="BK112" i="40"/>
  <c r="N52" i="43"/>
  <c r="AU111" i="40"/>
  <c r="N33" i="43"/>
  <c r="AE110" i="40"/>
  <c r="N67" i="43"/>
  <c r="BK108" i="40"/>
  <c r="N30" i="43"/>
  <c r="AE107" i="40"/>
  <c r="N29" i="43"/>
  <c r="AE106" i="40"/>
  <c r="N44" i="43"/>
  <c r="AU103" i="40"/>
  <c r="N43" i="43"/>
  <c r="AU102" i="40"/>
  <c r="N42" i="43"/>
  <c r="AU101" i="40"/>
  <c r="BL113" i="40"/>
  <c r="BK100" i="40"/>
  <c r="N59" i="43"/>
  <c r="BJ113" i="40"/>
  <c r="J113" i="41"/>
  <c r="J201" i="41" s="1"/>
  <c r="BK96" i="40"/>
  <c r="AU95" i="40"/>
  <c r="BK92" i="40"/>
  <c r="AU91" i="40"/>
  <c r="AU90" i="40"/>
  <c r="AE88" i="40"/>
  <c r="O87" i="40"/>
  <c r="AE85" i="40"/>
  <c r="AU84" i="40"/>
  <c r="AT97" i="40"/>
  <c r="AU97" i="40" s="1"/>
  <c r="BJ49" i="40"/>
  <c r="BK49" i="40" s="1"/>
  <c r="BK36" i="40"/>
  <c r="AE29" i="40"/>
  <c r="AE15" i="40"/>
  <c r="AU14" i="40"/>
  <c r="BK12" i="40"/>
  <c r="BK11" i="40"/>
  <c r="O11" i="40"/>
  <c r="N11" i="41"/>
  <c r="BK9" i="40"/>
  <c r="AE8" i="40"/>
  <c r="AE6" i="40"/>
  <c r="AD17" i="40"/>
  <c r="AE4" i="40"/>
  <c r="O148" i="40"/>
  <c r="BK125" i="40"/>
  <c r="AE123" i="40"/>
  <c r="N122" i="41"/>
  <c r="O122" i="41" s="1"/>
  <c r="BK120" i="40"/>
  <c r="AE119" i="40"/>
  <c r="BK117" i="40"/>
  <c r="O105" i="40"/>
  <c r="N10" i="43"/>
  <c r="AE80" i="40"/>
  <c r="N80" i="41"/>
  <c r="O80" i="41" s="1"/>
  <c r="BK77" i="40"/>
  <c r="AU75" i="40"/>
  <c r="AU74" i="40"/>
  <c r="BK71" i="40"/>
  <c r="BK70" i="40"/>
  <c r="BK62" i="40"/>
  <c r="AE61" i="40"/>
  <c r="AE60" i="40"/>
  <c r="N60" i="41"/>
  <c r="O59" i="40"/>
  <c r="BK57" i="40"/>
  <c r="BK56" i="40"/>
  <c r="AU55" i="40"/>
  <c r="AU54" i="40"/>
  <c r="AE53" i="40"/>
  <c r="AT65" i="40"/>
  <c r="AU65" i="40" s="1"/>
  <c r="AU52" i="40"/>
  <c r="AU48" i="40"/>
  <c r="O47" i="40"/>
  <c r="AE45" i="40"/>
  <c r="AE44" i="40"/>
  <c r="BK42" i="40"/>
  <c r="AE41" i="40"/>
  <c r="AE40" i="40"/>
  <c r="BK38" i="40"/>
  <c r="BK32" i="40"/>
  <c r="O31" i="40"/>
  <c r="AE30" i="40"/>
  <c r="AE25" i="40"/>
  <c r="AU24" i="40"/>
  <c r="AU23" i="40"/>
  <c r="BK21" i="40"/>
  <c r="AT33" i="40"/>
  <c r="AU33" i="40" s="1"/>
  <c r="AU20" i="40"/>
  <c r="AE16" i="40"/>
  <c r="O166" i="39"/>
  <c r="O158" i="40"/>
  <c r="AU144" i="40"/>
  <c r="AE142" i="40"/>
  <c r="BK140" i="40"/>
  <c r="AU139" i="40"/>
  <c r="AE138" i="40"/>
  <c r="N138" i="41"/>
  <c r="AU134" i="40"/>
  <c r="AU133" i="40"/>
  <c r="BJ145" i="40"/>
  <c r="BK145" i="40" s="1"/>
  <c r="BK132" i="40"/>
  <c r="AE128" i="40"/>
  <c r="O127" i="40"/>
  <c r="N53" i="43"/>
  <c r="AU112" i="40"/>
  <c r="N34" i="43"/>
  <c r="AE111" i="40"/>
  <c r="N68" i="43"/>
  <c r="BK109" i="40"/>
  <c r="N49" i="43"/>
  <c r="AU108" i="40"/>
  <c r="O107" i="40"/>
  <c r="N12" i="43"/>
  <c r="N64" i="43"/>
  <c r="BK105" i="40"/>
  <c r="N63" i="43"/>
  <c r="BK104" i="40"/>
  <c r="N26" i="43"/>
  <c r="AE103" i="40"/>
  <c r="N25" i="43"/>
  <c r="AE102" i="40"/>
  <c r="AV113" i="40"/>
  <c r="N41" i="43"/>
  <c r="AT113" i="40"/>
  <c r="AU100" i="40"/>
  <c r="M113" i="41"/>
  <c r="M201" i="41" s="1"/>
  <c r="L113" i="41"/>
  <c r="L201" i="41" s="1"/>
  <c r="AU96" i="40"/>
  <c r="AE95" i="40"/>
  <c r="BK93" i="40"/>
  <c r="AU92" i="40"/>
  <c r="AE91" i="40"/>
  <c r="AE90" i="40"/>
  <c r="O89" i="40"/>
  <c r="AU86" i="40"/>
  <c r="N85" i="41"/>
  <c r="O85" i="41" s="1"/>
  <c r="N97" i="40"/>
  <c r="O97" i="40" s="1"/>
  <c r="O85" i="40"/>
  <c r="O79" i="40"/>
  <c r="O73" i="40"/>
  <c r="N73" i="41"/>
  <c r="O69" i="40"/>
  <c r="N81" i="40"/>
  <c r="O81" i="40" s="1"/>
  <c r="O27" i="40"/>
  <c r="AE26" i="40"/>
  <c r="N33" i="40"/>
  <c r="O33" i="40" s="1"/>
  <c r="O21" i="40"/>
  <c r="AE148" i="40"/>
  <c r="N20" i="41"/>
  <c r="AD33" i="40"/>
  <c r="AE33" i="40" s="1"/>
  <c r="AE14" i="40"/>
  <c r="AE13" i="40"/>
  <c r="AU12" i="40"/>
  <c r="AU11" i="40"/>
  <c r="BK10" i="40"/>
  <c r="O9" i="40"/>
  <c r="AE5" i="40"/>
  <c r="BK4" i="40"/>
  <c r="BJ17" i="40"/>
  <c r="F11" i="2"/>
  <c r="O7" i="40"/>
  <c r="AU125" i="40"/>
  <c r="AE124" i="40"/>
  <c r="N123" i="41"/>
  <c r="O123" i="40"/>
  <c r="N129" i="40"/>
  <c r="BK121" i="40"/>
  <c r="AU120" i="40"/>
  <c r="BK118" i="40"/>
  <c r="AU117" i="40"/>
  <c r="AU116" i="40"/>
  <c r="AT129" i="40"/>
  <c r="N24" i="43"/>
  <c r="AE101" i="40"/>
  <c r="N84" i="41"/>
  <c r="AD97" i="40"/>
  <c r="AE97" i="40" s="1"/>
  <c r="AE84" i="40"/>
  <c r="BK78" i="40"/>
  <c r="AU77" i="40"/>
  <c r="AU76" i="40"/>
  <c r="AE74" i="40"/>
  <c r="BK72" i="40"/>
  <c r="AU71" i="40"/>
  <c r="AU70" i="40"/>
  <c r="AU69" i="40"/>
  <c r="BJ81" i="40"/>
  <c r="BK81" i="40" s="1"/>
  <c r="BK68" i="40"/>
  <c r="BK64" i="40"/>
  <c r="AU63" i="40"/>
  <c r="AU62" i="40"/>
  <c r="O61" i="40"/>
  <c r="BK59" i="40"/>
  <c r="BK58" i="40"/>
  <c r="AU57" i="40"/>
  <c r="AU56" i="40"/>
  <c r="AE55" i="40"/>
  <c r="N65" i="40"/>
  <c r="O65" i="40" s="1"/>
  <c r="O53" i="40"/>
  <c r="AE48" i="40"/>
  <c r="AU46" i="40"/>
  <c r="AU43" i="40"/>
  <c r="AE42" i="40"/>
  <c r="AU39" i="40"/>
  <c r="AE37" i="40"/>
  <c r="AT49" i="40"/>
  <c r="AU49" i="40" s="1"/>
  <c r="AU36" i="40"/>
  <c r="AU32" i="40"/>
  <c r="AU31" i="40"/>
  <c r="O29" i="40"/>
  <c r="BK27" i="40"/>
  <c r="AE23" i="40"/>
  <c r="AU22" i="40"/>
  <c r="O15" i="40"/>
  <c r="BK7" i="40"/>
  <c r="AE144" i="40"/>
  <c r="N144" i="41"/>
  <c r="O143" i="40"/>
  <c r="AU141" i="40"/>
  <c r="AU140" i="40"/>
  <c r="O139" i="40"/>
  <c r="N139" i="41"/>
  <c r="BK137" i="40"/>
  <c r="BK136" i="40"/>
  <c r="AU135" i="40"/>
  <c r="N134" i="41"/>
  <c r="AE134" i="40"/>
  <c r="AU132" i="40"/>
  <c r="AT145" i="40"/>
  <c r="AU145" i="40" s="1"/>
  <c r="BK127" i="40"/>
  <c r="BK126" i="40"/>
  <c r="D129" i="41"/>
  <c r="N35" i="43"/>
  <c r="AE112" i="40"/>
  <c r="O111" i="40"/>
  <c r="N111" i="41"/>
  <c r="N16" i="43"/>
  <c r="N50" i="43"/>
  <c r="AU109" i="40"/>
  <c r="N31" i="43"/>
  <c r="AE108" i="40"/>
  <c r="N65" i="43"/>
  <c r="BK106" i="40"/>
  <c r="N46" i="43"/>
  <c r="AU105" i="40"/>
  <c r="N45" i="43"/>
  <c r="AU104" i="40"/>
  <c r="O103" i="40"/>
  <c r="N8" i="43"/>
  <c r="N23" i="43"/>
  <c r="AE100" i="40"/>
  <c r="AD113" i="40"/>
  <c r="AF113" i="40"/>
  <c r="I113" i="41"/>
  <c r="I201" i="41" s="1"/>
  <c r="D113" i="41"/>
  <c r="D201" i="41" s="1"/>
  <c r="K113" i="41"/>
  <c r="O95" i="40"/>
  <c r="AE93" i="40"/>
  <c r="O91" i="40"/>
  <c r="N91" i="41"/>
  <c r="BK88" i="40"/>
  <c r="AU87" i="40"/>
  <c r="BK79" i="40"/>
  <c r="AD65" i="40"/>
  <c r="AE65" i="40" s="1"/>
  <c r="AE52" i="40"/>
  <c r="O45" i="40"/>
  <c r="O41" i="40"/>
  <c r="N41" i="41"/>
  <c r="BK30" i="40"/>
  <c r="BK29" i="40"/>
  <c r="O25" i="40"/>
  <c r="AE24" i="40"/>
  <c r="AU21" i="40"/>
  <c r="BK15" i="40"/>
  <c r="AE11" i="40"/>
  <c r="AU10" i="40"/>
  <c r="AU9" i="40"/>
  <c r="BK8" i="40"/>
  <c r="BK6" i="40"/>
  <c r="BK5" i="40"/>
  <c r="AE133" i="40"/>
  <c r="AE125" i="40"/>
  <c r="BK123" i="40"/>
  <c r="BK122" i="40"/>
  <c r="AU121" i="40"/>
  <c r="AE120" i="40"/>
  <c r="N120" i="41"/>
  <c r="N117" i="41"/>
  <c r="N60" i="43"/>
  <c r="BK101" i="40"/>
  <c r="BJ97" i="40"/>
  <c r="BK97" i="40" s="1"/>
  <c r="I97" i="41"/>
  <c r="AU78" i="40"/>
  <c r="AE77" i="40"/>
  <c r="AE76" i="40"/>
  <c r="O75" i="40"/>
  <c r="AU73" i="40"/>
  <c r="AU72" i="40"/>
  <c r="AT81" i="40"/>
  <c r="AU81" i="40" s="1"/>
  <c r="AU68" i="40"/>
  <c r="AE63" i="40"/>
  <c r="AE62" i="40"/>
  <c r="BK60" i="40"/>
  <c r="AU59" i="40"/>
  <c r="AU58" i="40"/>
  <c r="AE57" i="40"/>
  <c r="AE56" i="40"/>
  <c r="N56" i="41"/>
  <c r="O55" i="40"/>
  <c r="AU47" i="40"/>
  <c r="AE46" i="40"/>
  <c r="N46" i="41"/>
  <c r="AE43" i="40"/>
  <c r="BK41" i="40"/>
  <c r="AE39" i="40"/>
  <c r="O37" i="40"/>
  <c r="N49" i="40"/>
  <c r="O49" i="40" s="1"/>
  <c r="N32" i="41"/>
  <c r="AE32" i="40"/>
  <c r="AU27" i="40"/>
  <c r="BK26" i="40"/>
  <c r="BK25" i="40"/>
  <c r="BK16" i="40"/>
  <c r="BK13" i="40"/>
  <c r="O13" i="40"/>
  <c r="AE12" i="40"/>
  <c r="AU7" i="40"/>
  <c r="AU4" i="40"/>
  <c r="AT17" i="40"/>
  <c r="AT197" i="40" s="1"/>
  <c r="BK143" i="40"/>
  <c r="BK142" i="40"/>
  <c r="AE141" i="40"/>
  <c r="BK138" i="40"/>
  <c r="AU137" i="40"/>
  <c r="O135" i="40"/>
  <c r="N132" i="41"/>
  <c r="O132" i="41" s="1"/>
  <c r="AD145" i="40"/>
  <c r="AE145" i="40" s="1"/>
  <c r="AE132" i="40"/>
  <c r="J145" i="41"/>
  <c r="L145" i="41"/>
  <c r="BK128" i="40"/>
  <c r="AU127" i="40"/>
  <c r="AD129" i="40"/>
  <c r="AE116" i="40"/>
  <c r="N116" i="41"/>
  <c r="G129" i="41"/>
  <c r="F129" i="41"/>
  <c r="N70" i="43"/>
  <c r="BK111" i="40"/>
  <c r="N69" i="43"/>
  <c r="BK110" i="40"/>
  <c r="N48" i="43"/>
  <c r="AU107" i="40"/>
  <c r="N47" i="43"/>
  <c r="AU106" i="40"/>
  <c r="N27" i="43"/>
  <c r="AE104" i="40"/>
  <c r="N61" i="43"/>
  <c r="BK102" i="40"/>
  <c r="P113" i="40"/>
  <c r="N6" i="43"/>
  <c r="O101" i="40"/>
  <c r="N113" i="40"/>
  <c r="BK94" i="40"/>
  <c r="BK90" i="40"/>
  <c r="AU88" i="40"/>
  <c r="BK85" i="40"/>
  <c r="AE69" i="40"/>
  <c r="BK53" i="40"/>
  <c r="BK52" i="40"/>
  <c r="BJ65" i="40"/>
  <c r="BK37" i="40"/>
  <c r="AD49" i="40"/>
  <c r="AE49" i="40" s="1"/>
  <c r="AE36" i="40"/>
  <c r="I49" i="41"/>
  <c r="AE31" i="40"/>
  <c r="AU30" i="40"/>
  <c r="AU29" i="40"/>
  <c r="AU26" i="40"/>
  <c r="BK24" i="40"/>
  <c r="O23" i="40"/>
  <c r="AE22" i="40"/>
  <c r="N22" i="41"/>
  <c r="BJ33" i="40"/>
  <c r="BK33" i="40" s="1"/>
  <c r="BK148" i="40"/>
  <c r="BK20" i="40"/>
  <c r="AU15" i="40"/>
  <c r="BK14" i="40"/>
  <c r="AE10" i="40"/>
  <c r="AE9" i="40"/>
  <c r="AU8" i="40"/>
  <c r="AU6" i="40"/>
  <c r="N17" i="40"/>
  <c r="O5" i="40"/>
  <c r="AA78" i="35"/>
  <c r="O15" i="39"/>
  <c r="E145" i="41"/>
  <c r="G13" i="29"/>
  <c r="E177" i="39"/>
  <c r="G54" i="28"/>
  <c r="W5" i="47"/>
  <c r="G53" i="28"/>
  <c r="G97" i="41"/>
  <c r="G33" i="41"/>
  <c r="G13" i="31"/>
  <c r="BC189" i="40"/>
  <c r="G16" i="31"/>
  <c r="BC192" i="40"/>
  <c r="G5" i="31"/>
  <c r="BC181" i="40"/>
  <c r="G8" i="31"/>
  <c r="BC184" i="40"/>
  <c r="O127" i="39"/>
  <c r="O12" i="41"/>
  <c r="F173" i="39"/>
  <c r="F7" i="2"/>
  <c r="F175" i="39"/>
  <c r="O74" i="41"/>
  <c r="D19" i="30"/>
  <c r="AA78" i="31"/>
  <c r="K19" i="30"/>
  <c r="K73" i="28" s="1"/>
  <c r="AA78" i="29"/>
  <c r="AA78" i="33"/>
  <c r="C13" i="2"/>
  <c r="C181" i="39"/>
  <c r="O77" i="39"/>
  <c r="N85" i="39"/>
  <c r="O85" i="39" s="1"/>
  <c r="O186" i="39"/>
  <c r="K181" i="39"/>
  <c r="K13" i="2"/>
  <c r="N7" i="31"/>
  <c r="O128" i="41"/>
  <c r="L13" i="2"/>
  <c r="L181" i="39"/>
  <c r="O38" i="41"/>
  <c r="N11" i="2"/>
  <c r="O163" i="39"/>
  <c r="O110" i="41"/>
  <c r="O164" i="39"/>
  <c r="F19" i="34"/>
  <c r="F80" i="28" s="1"/>
  <c r="L183" i="39"/>
  <c r="H13" i="32"/>
  <c r="H181" i="39"/>
  <c r="N11" i="31"/>
  <c r="BK154" i="40"/>
  <c r="E19" i="30"/>
  <c r="E73" i="28" s="1"/>
  <c r="D16" i="32"/>
  <c r="D78" i="28" s="1"/>
  <c r="K13" i="32"/>
  <c r="K169" i="39"/>
  <c r="C166" i="36"/>
  <c r="C147" i="36"/>
  <c r="N113" i="39"/>
  <c r="O113" i="39" s="1"/>
  <c r="J6" i="32"/>
  <c r="J174" i="39"/>
  <c r="O70" i="41"/>
  <c r="L169" i="39"/>
  <c r="M183" i="39"/>
  <c r="M10" i="32"/>
  <c r="M178" i="39"/>
  <c r="M169" i="39"/>
  <c r="M12" i="2"/>
  <c r="M180" i="39"/>
  <c r="H11" i="2"/>
  <c r="H179" i="39"/>
  <c r="I178" i="39"/>
  <c r="E169" i="39"/>
  <c r="E13" i="2"/>
  <c r="E176" i="39"/>
  <c r="E10" i="32"/>
  <c r="E178" i="39"/>
  <c r="E173" i="39"/>
  <c r="E5" i="2"/>
  <c r="E180" i="39"/>
  <c r="E12" i="2"/>
  <c r="I11" i="2"/>
  <c r="I179" i="39"/>
  <c r="O148" i="39"/>
  <c r="G174" i="39"/>
  <c r="G6" i="2"/>
  <c r="G155" i="39"/>
  <c r="M7" i="2"/>
  <c r="M155" i="39"/>
  <c r="M175" i="39"/>
  <c r="C7" i="32"/>
  <c r="C52" i="32" s="1"/>
  <c r="C169" i="39"/>
  <c r="O160" i="39"/>
  <c r="J8" i="2"/>
  <c r="J176" i="39"/>
  <c r="N8" i="32"/>
  <c r="O161" i="39"/>
  <c r="L19" i="33"/>
  <c r="L79" i="28" s="1"/>
  <c r="E12" i="31"/>
  <c r="G12" i="2"/>
  <c r="G180" i="39"/>
  <c r="E7" i="2"/>
  <c r="E155" i="39"/>
  <c r="E175" i="39"/>
  <c r="O48" i="39"/>
  <c r="N57" i="39"/>
  <c r="O57" i="39" s="1"/>
  <c r="AM78" i="10"/>
  <c r="AA78" i="30"/>
  <c r="AA78" i="34"/>
  <c r="N99" i="39"/>
  <c r="O99" i="39" s="1"/>
  <c r="H19" i="34"/>
  <c r="H80" i="28" s="1"/>
  <c r="D19" i="29"/>
  <c r="D72" i="28" s="1"/>
  <c r="E15" i="2"/>
  <c r="O154" i="39"/>
  <c r="O183" i="39" s="1"/>
  <c r="F8" i="2"/>
  <c r="F176" i="39"/>
  <c r="O147" i="39"/>
  <c r="C78" i="43"/>
  <c r="C83" i="43" s="1"/>
  <c r="D83" i="43" s="1"/>
  <c r="E83" i="43" s="1"/>
  <c r="F83" i="43" s="1"/>
  <c r="F155" i="39"/>
  <c r="F184" i="39" s="1"/>
  <c r="BA188" i="40"/>
  <c r="L155" i="39"/>
  <c r="L7" i="2"/>
  <c r="L175" i="39"/>
  <c r="I6" i="32"/>
  <c r="I169" i="39"/>
  <c r="C5" i="2"/>
  <c r="C50" i="2" s="1"/>
  <c r="C155" i="39"/>
  <c r="C173" i="39"/>
  <c r="J13" i="2"/>
  <c r="J181" i="39"/>
  <c r="G19" i="33"/>
  <c r="G79" i="28" s="1"/>
  <c r="N8" i="2"/>
  <c r="N176" i="39"/>
  <c r="H14" i="2"/>
  <c r="H182" i="39"/>
  <c r="O153" i="39"/>
  <c r="K5" i="2"/>
  <c r="K155" i="39"/>
  <c r="C10" i="2"/>
  <c r="C178" i="39"/>
  <c r="L9" i="32"/>
  <c r="L177" i="39"/>
  <c r="H5" i="2"/>
  <c r="H155" i="39"/>
  <c r="G9" i="2"/>
  <c r="G177" i="39"/>
  <c r="I6" i="2"/>
  <c r="I174" i="39"/>
  <c r="I155" i="39"/>
  <c r="N14" i="2"/>
  <c r="N182" i="39"/>
  <c r="I8" i="2"/>
  <c r="I176" i="39"/>
  <c r="H173" i="39"/>
  <c r="BI194" i="40"/>
  <c r="J155" i="39"/>
  <c r="H19" i="35"/>
  <c r="H81" i="28" s="1"/>
  <c r="G9" i="32"/>
  <c r="O162" i="39"/>
  <c r="G169" i="39"/>
  <c r="G5" i="32"/>
  <c r="G173" i="39"/>
  <c r="I14" i="32"/>
  <c r="I182" i="39"/>
  <c r="O167" i="39"/>
  <c r="K19" i="29"/>
  <c r="K72" i="28" s="1"/>
  <c r="K10" i="2"/>
  <c r="K178" i="39"/>
  <c r="N15" i="2"/>
  <c r="N183" i="39"/>
  <c r="F9" i="2"/>
  <c r="F177" i="39"/>
  <c r="F15" i="2"/>
  <c r="F183" i="39"/>
  <c r="O33" i="39"/>
  <c r="N43" i="39"/>
  <c r="O43" i="39" s="1"/>
  <c r="P169" i="39"/>
  <c r="P170" i="39" s="1"/>
  <c r="G19" i="35"/>
  <c r="G81" i="28" s="1"/>
  <c r="K7" i="2"/>
  <c r="K175" i="39"/>
  <c r="C7" i="2"/>
  <c r="C175" i="39"/>
  <c r="L10" i="2"/>
  <c r="L178" i="39"/>
  <c r="O19" i="39"/>
  <c r="N29" i="39"/>
  <c r="O29" i="39" s="1"/>
  <c r="H6" i="2"/>
  <c r="H174" i="39"/>
  <c r="Y194" i="40"/>
  <c r="E183" i="39"/>
  <c r="J169" i="39"/>
  <c r="J180" i="39"/>
  <c r="E52" i="28"/>
  <c r="E48" i="28"/>
  <c r="E97" i="41"/>
  <c r="E183" i="40"/>
  <c r="E7" i="10"/>
  <c r="E191" i="40"/>
  <c r="E15" i="10"/>
  <c r="E10" i="29"/>
  <c r="U186" i="40"/>
  <c r="E189" i="40"/>
  <c r="E13" i="10"/>
  <c r="E161" i="40"/>
  <c r="E5" i="10"/>
  <c r="E33" i="41"/>
  <c r="O39" i="41"/>
  <c r="C26" i="30"/>
  <c r="D62" i="30" s="1"/>
  <c r="J19" i="29"/>
  <c r="J72" i="28" s="1"/>
  <c r="H19" i="33"/>
  <c r="H79" i="28" s="1"/>
  <c r="C79" i="43"/>
  <c r="C84" i="43" s="1"/>
  <c r="I19" i="36"/>
  <c r="I82" i="28" s="1"/>
  <c r="U194" i="40"/>
  <c r="BA194" i="40"/>
  <c r="O79" i="41"/>
  <c r="C34" i="34"/>
  <c r="D70" i="34" s="1"/>
  <c r="C25" i="29"/>
  <c r="D61" i="29" s="1"/>
  <c r="H19" i="36"/>
  <c r="C34" i="31"/>
  <c r="D70" i="31" s="1"/>
  <c r="C29" i="35"/>
  <c r="D65" i="35" s="1"/>
  <c r="J19" i="34"/>
  <c r="J80" i="28" s="1"/>
  <c r="L19" i="35"/>
  <c r="L81" i="28" s="1"/>
  <c r="K19" i="33"/>
  <c r="O47" i="41"/>
  <c r="O104" i="41"/>
  <c r="I19" i="29"/>
  <c r="I72" i="28" s="1"/>
  <c r="K19" i="34"/>
  <c r="K80" i="28" s="1"/>
  <c r="G71" i="28" l="1"/>
  <c r="D71" i="28"/>
  <c r="G83" i="43"/>
  <c r="H83" i="43" s="1"/>
  <c r="I83" i="43" s="1"/>
  <c r="J83" i="43" s="1"/>
  <c r="M72" i="28"/>
  <c r="K35" i="32"/>
  <c r="J46" i="32"/>
  <c r="L36" i="2"/>
  <c r="K46" i="2"/>
  <c r="I56" i="28"/>
  <c r="E184" i="41"/>
  <c r="O86" i="41"/>
  <c r="C164" i="35"/>
  <c r="N172" i="41"/>
  <c r="N6" i="31"/>
  <c r="O75" i="41"/>
  <c r="BJ182" i="40"/>
  <c r="I194" i="40"/>
  <c r="BH194" i="40"/>
  <c r="C66" i="10"/>
  <c r="D187" i="41"/>
  <c r="E194" i="40"/>
  <c r="BJ190" i="40"/>
  <c r="BK157" i="40"/>
  <c r="BK156" i="40"/>
  <c r="C64" i="36"/>
  <c r="M71" i="28"/>
  <c r="J191" i="41"/>
  <c r="N13" i="31"/>
  <c r="AP194" i="40"/>
  <c r="C189" i="41"/>
  <c r="F190" i="41"/>
  <c r="G195" i="41"/>
  <c r="G200" i="41"/>
  <c r="N165" i="41"/>
  <c r="N168" i="41"/>
  <c r="J19" i="31"/>
  <c r="J74" i="28" s="1"/>
  <c r="J66" i="28" s="1"/>
  <c r="N166" i="41"/>
  <c r="O166" i="41" s="1"/>
  <c r="N197" i="40"/>
  <c r="H195" i="41"/>
  <c r="H200" i="41"/>
  <c r="M200" i="41"/>
  <c r="M195" i="41"/>
  <c r="K195" i="41"/>
  <c r="K200" i="41"/>
  <c r="AD197" i="40"/>
  <c r="L200" i="41"/>
  <c r="L195" i="41"/>
  <c r="O9" i="41"/>
  <c r="N169" i="41"/>
  <c r="O169" i="41" s="1"/>
  <c r="D200" i="41"/>
  <c r="D195" i="41"/>
  <c r="N173" i="41"/>
  <c r="O173" i="41" s="1"/>
  <c r="N164" i="41"/>
  <c r="O164" i="41" s="1"/>
  <c r="G19" i="34"/>
  <c r="G80" i="28" s="1"/>
  <c r="E200" i="41"/>
  <c r="E195" i="41"/>
  <c r="N174" i="41"/>
  <c r="N175" i="41"/>
  <c r="BK17" i="40"/>
  <c r="BJ197" i="40"/>
  <c r="J195" i="41"/>
  <c r="J200" i="41"/>
  <c r="C195" i="41"/>
  <c r="C200" i="41"/>
  <c r="N171" i="41"/>
  <c r="I195" i="41"/>
  <c r="I200" i="41"/>
  <c r="F195" i="41"/>
  <c r="F200" i="41"/>
  <c r="N170" i="41"/>
  <c r="P177" i="41"/>
  <c r="O176" i="39"/>
  <c r="G56" i="28"/>
  <c r="H189" i="41"/>
  <c r="O95" i="41"/>
  <c r="J185" i="41"/>
  <c r="D186" i="41"/>
  <c r="O142" i="41"/>
  <c r="O36" i="41"/>
  <c r="C182" i="41"/>
  <c r="C166" i="31"/>
  <c r="D73" i="28"/>
  <c r="D84" i="43"/>
  <c r="E84" i="43" s="1"/>
  <c r="F84" i="43" s="1"/>
  <c r="G84" i="43" s="1"/>
  <c r="H84" i="43" s="1"/>
  <c r="I84" i="43" s="1"/>
  <c r="J84" i="43" s="1"/>
  <c r="K84" i="43" s="1"/>
  <c r="L84" i="43" s="1"/>
  <c r="M84" i="43" s="1"/>
  <c r="F73" i="28"/>
  <c r="F192" i="41"/>
  <c r="AS194" i="40"/>
  <c r="K202" i="41"/>
  <c r="O136" i="41"/>
  <c r="F182" i="41"/>
  <c r="O137" i="41"/>
  <c r="C202" i="41"/>
  <c r="C203" i="41" s="1"/>
  <c r="L192" i="41"/>
  <c r="K186" i="41"/>
  <c r="H185" i="41"/>
  <c r="C187" i="41"/>
  <c r="AA194" i="40"/>
  <c r="G188" i="41"/>
  <c r="M184" i="41"/>
  <c r="C185" i="41"/>
  <c r="C188" i="41"/>
  <c r="I188" i="41"/>
  <c r="I194" i="41"/>
  <c r="C19" i="35"/>
  <c r="C68" i="35"/>
  <c r="O77" i="41"/>
  <c r="N150" i="41"/>
  <c r="O150" i="41" s="1"/>
  <c r="K194" i="40"/>
  <c r="L191" i="41"/>
  <c r="J189" i="41"/>
  <c r="H191" i="41"/>
  <c r="K193" i="41"/>
  <c r="C192" i="41"/>
  <c r="L202" i="41"/>
  <c r="L203" i="41" s="1"/>
  <c r="C184" i="41"/>
  <c r="L188" i="41"/>
  <c r="L183" i="41"/>
  <c r="C191" i="41"/>
  <c r="D189" i="41"/>
  <c r="G202" i="41"/>
  <c r="C37" i="33"/>
  <c r="C190" i="41"/>
  <c r="P161" i="41"/>
  <c r="C30" i="10"/>
  <c r="D66" i="10" s="1"/>
  <c r="J193" i="41"/>
  <c r="L185" i="41"/>
  <c r="C193" i="41"/>
  <c r="O181" i="39"/>
  <c r="H184" i="39"/>
  <c r="O177" i="39"/>
  <c r="O182" i="39"/>
  <c r="AC36" i="32"/>
  <c r="AB46" i="32"/>
  <c r="AL35" i="32"/>
  <c r="AB35" i="2"/>
  <c r="AA46" i="2"/>
  <c r="U21" i="48"/>
  <c r="U23" i="48" s="1"/>
  <c r="V2" i="48"/>
  <c r="O53" i="41"/>
  <c r="C144" i="30"/>
  <c r="C163" i="30"/>
  <c r="D60" i="30"/>
  <c r="O59" i="41"/>
  <c r="C60" i="30"/>
  <c r="O133" i="41"/>
  <c r="O135" i="41"/>
  <c r="O94" i="41"/>
  <c r="O90" i="41"/>
  <c r="D68" i="29"/>
  <c r="C152" i="29"/>
  <c r="AB194" i="40"/>
  <c r="N154" i="41"/>
  <c r="O154" i="41" s="1"/>
  <c r="C194" i="40"/>
  <c r="N148" i="41"/>
  <c r="O148" i="41" s="1"/>
  <c r="O29" i="41"/>
  <c r="N157" i="41"/>
  <c r="O157" i="41" s="1"/>
  <c r="N149" i="41"/>
  <c r="O149" i="41" s="1"/>
  <c r="N155" i="41"/>
  <c r="O155" i="41" s="1"/>
  <c r="N158" i="41"/>
  <c r="O158" i="41" s="1"/>
  <c r="N159" i="41"/>
  <c r="N156" i="41"/>
  <c r="O156" i="41" s="1"/>
  <c r="N152" i="41"/>
  <c r="N160" i="41"/>
  <c r="N151" i="41"/>
  <c r="N153" i="41"/>
  <c r="N187" i="41" s="1"/>
  <c r="O13" i="41"/>
  <c r="O7" i="41"/>
  <c r="O8" i="41"/>
  <c r="O16" i="41"/>
  <c r="O15" i="41"/>
  <c r="O175" i="41"/>
  <c r="AR194" i="40"/>
  <c r="X194" i="40"/>
  <c r="D63" i="31"/>
  <c r="H184" i="41"/>
  <c r="E187" i="41"/>
  <c r="H188" i="41"/>
  <c r="AK194" i="40"/>
  <c r="AQ194" i="40"/>
  <c r="E19" i="35"/>
  <c r="E81" i="28" s="1"/>
  <c r="K65" i="28"/>
  <c r="I184" i="41"/>
  <c r="I186" i="41"/>
  <c r="J192" i="41"/>
  <c r="E202" i="41"/>
  <c r="M73" i="28"/>
  <c r="M65" i="28" s="1"/>
  <c r="I187" i="41"/>
  <c r="AJ194" i="40"/>
  <c r="D182" i="41"/>
  <c r="M192" i="41"/>
  <c r="J186" i="41"/>
  <c r="I183" i="41"/>
  <c r="J182" i="41"/>
  <c r="BF194" i="40"/>
  <c r="I192" i="41"/>
  <c r="H190" i="41"/>
  <c r="O91" i="41"/>
  <c r="O52" i="41"/>
  <c r="O93" i="41"/>
  <c r="BC194" i="40"/>
  <c r="E193" i="41"/>
  <c r="G189" i="41"/>
  <c r="D192" i="41"/>
  <c r="I193" i="41"/>
  <c r="C73" i="33"/>
  <c r="C107" i="28" s="1"/>
  <c r="J190" i="41"/>
  <c r="Z194" i="40"/>
  <c r="K192" i="41"/>
  <c r="E85" i="43"/>
  <c r="F85" i="43" s="1"/>
  <c r="G85" i="43" s="1"/>
  <c r="H85" i="43" s="1"/>
  <c r="I85" i="43" s="1"/>
  <c r="J85" i="43" s="1"/>
  <c r="K85" i="43" s="1"/>
  <c r="L85" i="43" s="1"/>
  <c r="M85" i="43" s="1"/>
  <c r="M193" i="41"/>
  <c r="G183" i="41"/>
  <c r="C19" i="31"/>
  <c r="G194" i="41"/>
  <c r="H186" i="41"/>
  <c r="C177" i="41"/>
  <c r="BK151" i="40"/>
  <c r="N6" i="32"/>
  <c r="N16" i="32" s="1"/>
  <c r="N78" i="28" s="1"/>
  <c r="E186" i="41"/>
  <c r="K194" i="41"/>
  <c r="M185" i="41"/>
  <c r="D60" i="35"/>
  <c r="D193" i="41"/>
  <c r="C28" i="36"/>
  <c r="D64" i="36" s="1"/>
  <c r="O124" i="41"/>
  <c r="D62" i="28"/>
  <c r="F82" i="43"/>
  <c r="G82" i="43" s="1"/>
  <c r="H82" i="43" s="1"/>
  <c r="I82" i="43" s="1"/>
  <c r="J82" i="43" s="1"/>
  <c r="K82" i="43" s="1"/>
  <c r="L82" i="43" s="1"/>
  <c r="M82" i="43" s="1"/>
  <c r="O87" i="41"/>
  <c r="G184" i="41"/>
  <c r="L193" i="41"/>
  <c r="O37" i="41"/>
  <c r="O28" i="41"/>
  <c r="F71" i="28"/>
  <c r="F63" i="28" s="1"/>
  <c r="C153" i="30"/>
  <c r="C172" i="30"/>
  <c r="O6" i="41"/>
  <c r="C147" i="29"/>
  <c r="H194" i="41"/>
  <c r="K66" i="28"/>
  <c r="O176" i="41"/>
  <c r="D185" i="41"/>
  <c r="O21" i="41"/>
  <c r="C166" i="29"/>
  <c r="E185" i="41"/>
  <c r="M187" i="41"/>
  <c r="O176" i="40"/>
  <c r="K185" i="41"/>
  <c r="BD194" i="40"/>
  <c r="F186" i="41"/>
  <c r="F66" i="28"/>
  <c r="O140" i="41"/>
  <c r="O143" i="41"/>
  <c r="N180" i="39"/>
  <c r="M19" i="31"/>
  <c r="M74" i="28" s="1"/>
  <c r="M66" i="28" s="1"/>
  <c r="F177" i="41"/>
  <c r="C29" i="32"/>
  <c r="D59" i="32" s="1"/>
  <c r="C59" i="32"/>
  <c r="I19" i="30"/>
  <c r="I73" i="28" s="1"/>
  <c r="I65" i="28" s="1"/>
  <c r="BG194" i="40"/>
  <c r="K191" i="41"/>
  <c r="AC194" i="40"/>
  <c r="C163" i="35"/>
  <c r="C144" i="35"/>
  <c r="AL194" i="40"/>
  <c r="K190" i="41"/>
  <c r="I202" i="41"/>
  <c r="C29" i="34"/>
  <c r="C65" i="34"/>
  <c r="O69" i="41"/>
  <c r="M183" i="41"/>
  <c r="I185" i="41"/>
  <c r="J194" i="40"/>
  <c r="O158" i="39"/>
  <c r="K184" i="41"/>
  <c r="C161" i="41"/>
  <c r="O103" i="41"/>
  <c r="M191" i="41"/>
  <c r="K187" i="41"/>
  <c r="BK152" i="40"/>
  <c r="O20" i="41"/>
  <c r="O5" i="41"/>
  <c r="E188" i="41"/>
  <c r="E194" i="41"/>
  <c r="F185" i="41"/>
  <c r="F193" i="41"/>
  <c r="L73" i="28"/>
  <c r="L65" i="28" s="1"/>
  <c r="O25" i="41"/>
  <c r="BJ185" i="40"/>
  <c r="O96" i="41"/>
  <c r="F188" i="41"/>
  <c r="BJ192" i="40"/>
  <c r="C71" i="31"/>
  <c r="C35" i="31"/>
  <c r="D71" i="31" s="1"/>
  <c r="G190" i="41"/>
  <c r="BK159" i="40"/>
  <c r="O102" i="41"/>
  <c r="G193" i="41"/>
  <c r="AM194" i="40"/>
  <c r="I190" i="41"/>
  <c r="G187" i="41"/>
  <c r="M182" i="41"/>
  <c r="L194" i="40"/>
  <c r="AE153" i="40"/>
  <c r="O27" i="41"/>
  <c r="F183" i="41"/>
  <c r="D161" i="41"/>
  <c r="C73" i="10"/>
  <c r="C99" i="28" s="1"/>
  <c r="R41" i="35"/>
  <c r="Q55" i="35"/>
  <c r="M190" i="41"/>
  <c r="M64" i="28"/>
  <c r="D19" i="31"/>
  <c r="D74" i="28" s="1"/>
  <c r="D75" i="28" s="1"/>
  <c r="C146" i="36"/>
  <c r="C165" i="36"/>
  <c r="K161" i="41"/>
  <c r="N169" i="39"/>
  <c r="O169" i="39" s="1"/>
  <c r="D10" i="47" s="1"/>
  <c r="O43" i="41"/>
  <c r="C24" i="34"/>
  <c r="D60" i="34" s="1"/>
  <c r="C60" i="34"/>
  <c r="J19" i="10"/>
  <c r="J71" i="28" s="1"/>
  <c r="C170" i="29"/>
  <c r="D67" i="29"/>
  <c r="C151" i="29"/>
  <c r="C174" i="35"/>
  <c r="C155" i="35"/>
  <c r="D71" i="35"/>
  <c r="D191" i="41"/>
  <c r="C24" i="29"/>
  <c r="D60" i="29" s="1"/>
  <c r="C60" i="29"/>
  <c r="C30" i="31"/>
  <c r="D66" i="31" s="1"/>
  <c r="C66" i="31"/>
  <c r="C151" i="35"/>
  <c r="D67" i="35"/>
  <c r="C170" i="35"/>
  <c r="C170" i="31"/>
  <c r="D67" i="31"/>
  <c r="C151" i="31"/>
  <c r="D59" i="30"/>
  <c r="C143" i="30"/>
  <c r="C162" i="30"/>
  <c r="C168" i="29"/>
  <c r="C149" i="29"/>
  <c r="D19" i="35"/>
  <c r="D81" i="28" s="1"/>
  <c r="D65" i="28" s="1"/>
  <c r="C167" i="30"/>
  <c r="D64" i="30"/>
  <c r="C148" i="30"/>
  <c r="D64" i="31"/>
  <c r="C167" i="31"/>
  <c r="C148" i="31"/>
  <c r="C30" i="34"/>
  <c r="D66" i="34" s="1"/>
  <c r="C66" i="34"/>
  <c r="L16" i="32"/>
  <c r="L78" i="28" s="1"/>
  <c r="D19" i="34"/>
  <c r="D80" i="28" s="1"/>
  <c r="D64" i="28" s="1"/>
  <c r="N181" i="39"/>
  <c r="J16" i="32"/>
  <c r="J78" i="28" s="1"/>
  <c r="O112" i="41"/>
  <c r="O58" i="41"/>
  <c r="F191" i="41"/>
  <c r="D183" i="41"/>
  <c r="G19" i="30"/>
  <c r="G73" i="28" s="1"/>
  <c r="G65" i="28" s="1"/>
  <c r="M19" i="33"/>
  <c r="M79" i="28" s="1"/>
  <c r="M63" i="28" s="1"/>
  <c r="F19" i="35"/>
  <c r="F81" i="28" s="1"/>
  <c r="F83" i="28" s="1"/>
  <c r="L19" i="31"/>
  <c r="L74" i="28" s="1"/>
  <c r="I19" i="33"/>
  <c r="I79" i="28" s="1"/>
  <c r="I63" i="28" s="1"/>
  <c r="C152" i="34"/>
  <c r="C171" i="34"/>
  <c r="C165" i="34"/>
  <c r="C146" i="34"/>
  <c r="D62" i="34"/>
  <c r="D61" i="35"/>
  <c r="C25" i="2"/>
  <c r="D55" i="2" s="1"/>
  <c r="C55" i="2"/>
  <c r="E19" i="31"/>
  <c r="E74" i="28" s="1"/>
  <c r="E66" i="28" s="1"/>
  <c r="N13" i="2"/>
  <c r="G19" i="29"/>
  <c r="G72" i="28" s="1"/>
  <c r="G64" i="28" s="1"/>
  <c r="H19" i="10"/>
  <c r="H71" i="28" s="1"/>
  <c r="H63" i="28" s="1"/>
  <c r="I19" i="31"/>
  <c r="I74" i="28" s="1"/>
  <c r="I66" i="28" s="1"/>
  <c r="C150" i="30"/>
  <c r="C35" i="30"/>
  <c r="D71" i="30" s="1"/>
  <c r="C71" i="30"/>
  <c r="D19" i="33"/>
  <c r="D79" i="28" s="1"/>
  <c r="D63" i="28" s="1"/>
  <c r="D70" i="33"/>
  <c r="C172" i="35"/>
  <c r="C153" i="35"/>
  <c r="D69" i="35"/>
  <c r="D62" i="36"/>
  <c r="C164" i="34"/>
  <c r="C145" i="34"/>
  <c r="I64" i="28"/>
  <c r="C22" i="2"/>
  <c r="D52" i="2" s="1"/>
  <c r="C52" i="2"/>
  <c r="M16" i="32"/>
  <c r="M78" i="28" s="1"/>
  <c r="O76" i="41"/>
  <c r="G182" i="41"/>
  <c r="C169" i="30"/>
  <c r="J19" i="33"/>
  <c r="J79" i="28" s="1"/>
  <c r="C171" i="35"/>
  <c r="C152" i="35"/>
  <c r="C167" i="35"/>
  <c r="D64" i="35"/>
  <c r="D65" i="29"/>
  <c r="N97" i="41"/>
  <c r="H16" i="32"/>
  <c r="H78" i="28" s="1"/>
  <c r="C28" i="2"/>
  <c r="D58" i="2" s="1"/>
  <c r="C58" i="2"/>
  <c r="O89" i="41"/>
  <c r="C26" i="32"/>
  <c r="D56" i="32" s="1"/>
  <c r="C56" i="32"/>
  <c r="J19" i="35"/>
  <c r="J81" i="28" s="1"/>
  <c r="J65" i="28" s="1"/>
  <c r="D59" i="36"/>
  <c r="C170" i="36"/>
  <c r="C151" i="36"/>
  <c r="D67" i="36"/>
  <c r="D68" i="35"/>
  <c r="C172" i="34"/>
  <c r="C153" i="34"/>
  <c r="E19" i="29"/>
  <c r="E72" i="28" s="1"/>
  <c r="E64" i="28" s="1"/>
  <c r="E16" i="32"/>
  <c r="E78" i="28" s="1"/>
  <c r="K16" i="32"/>
  <c r="K78" i="28" s="1"/>
  <c r="H19" i="30"/>
  <c r="H73" i="28" s="1"/>
  <c r="H65" i="28" s="1"/>
  <c r="J183" i="41"/>
  <c r="C27" i="30"/>
  <c r="D63" i="30" s="1"/>
  <c r="C63" i="30"/>
  <c r="K19" i="10"/>
  <c r="K71" i="28" s="1"/>
  <c r="L19" i="36"/>
  <c r="L82" i="28" s="1"/>
  <c r="C27" i="35"/>
  <c r="C37" i="35" s="1"/>
  <c r="C63" i="35"/>
  <c r="C73" i="35" s="1"/>
  <c r="C172" i="29"/>
  <c r="C153" i="29"/>
  <c r="L161" i="41"/>
  <c r="N13" i="33"/>
  <c r="O172" i="40"/>
  <c r="O189" i="40" s="1"/>
  <c r="N17" i="41"/>
  <c r="O63" i="41"/>
  <c r="O101" i="41"/>
  <c r="G177" i="41"/>
  <c r="C19" i="30"/>
  <c r="C73" i="28" s="1"/>
  <c r="C19" i="34"/>
  <c r="C80" i="28" s="1"/>
  <c r="O68" i="41"/>
  <c r="O73" i="41"/>
  <c r="G203" i="41"/>
  <c r="O164" i="40"/>
  <c r="O181" i="40" s="1"/>
  <c r="O26" i="41"/>
  <c r="O48" i="41"/>
  <c r="O167" i="41"/>
  <c r="C183" i="41"/>
  <c r="K41" i="33"/>
  <c r="J55" i="33"/>
  <c r="P113" i="41"/>
  <c r="N113" i="41"/>
  <c r="O113" i="41" s="1"/>
  <c r="J161" i="41"/>
  <c r="K188" i="41"/>
  <c r="M194" i="41"/>
  <c r="D190" i="41"/>
  <c r="G192" i="41"/>
  <c r="E191" i="41"/>
  <c r="F161" i="41"/>
  <c r="M177" i="41"/>
  <c r="M202" i="41"/>
  <c r="M161" i="41"/>
  <c r="J184" i="41"/>
  <c r="BJ191" i="40"/>
  <c r="O41" i="30"/>
  <c r="N55" i="30"/>
  <c r="K189" i="41"/>
  <c r="K201" i="41"/>
  <c r="K64" i="28"/>
  <c r="O31" i="41"/>
  <c r="N33" i="41"/>
  <c r="O33" i="41" s="1"/>
  <c r="BK158" i="40"/>
  <c r="O92" i="41"/>
  <c r="O78" i="41"/>
  <c r="F184" i="41"/>
  <c r="N81" i="41"/>
  <c r="O165" i="39"/>
  <c r="O151" i="39"/>
  <c r="O180" i="39" s="1"/>
  <c r="O150" i="39"/>
  <c r="O179" i="39" s="1"/>
  <c r="N12" i="2"/>
  <c r="O170" i="41"/>
  <c r="O4" i="41"/>
  <c r="O62" i="41"/>
  <c r="M188" i="41"/>
  <c r="L184" i="39"/>
  <c r="O42" i="41"/>
  <c r="I189" i="41"/>
  <c r="L187" i="41"/>
  <c r="N7" i="33"/>
  <c r="O166" i="40"/>
  <c r="O183" i="40" s="1"/>
  <c r="BJ193" i="40"/>
  <c r="O71" i="41"/>
  <c r="O23" i="41"/>
  <c r="J202" i="41"/>
  <c r="H187" i="41"/>
  <c r="N179" i="39"/>
  <c r="N17" i="31"/>
  <c r="F202" i="41"/>
  <c r="L189" i="41"/>
  <c r="BJ183" i="40"/>
  <c r="H19" i="31"/>
  <c r="H74" i="28" s="1"/>
  <c r="AI194" i="40"/>
  <c r="BJ161" i="40"/>
  <c r="BK161" i="40" s="1"/>
  <c r="D24" i="47" s="1"/>
  <c r="N49" i="41"/>
  <c r="O172" i="41"/>
  <c r="BJ187" i="40"/>
  <c r="M186" i="41"/>
  <c r="C162" i="36"/>
  <c r="C73" i="36"/>
  <c r="C74" i="36" s="1"/>
  <c r="C143" i="36"/>
  <c r="J177" i="41"/>
  <c r="G19" i="31"/>
  <c r="G74" i="28" s="1"/>
  <c r="G66" i="28" s="1"/>
  <c r="O168" i="41"/>
  <c r="O60" i="41"/>
  <c r="H194" i="40"/>
  <c r="O121" i="41"/>
  <c r="O126" i="41"/>
  <c r="F187" i="41"/>
  <c r="K83" i="43"/>
  <c r="L83" i="43" s="1"/>
  <c r="M83" i="43" s="1"/>
  <c r="J56" i="28"/>
  <c r="H19" i="29"/>
  <c r="H72" i="28" s="1"/>
  <c r="H64" i="28" s="1"/>
  <c r="L64" i="28"/>
  <c r="O30" i="41"/>
  <c r="L194" i="41"/>
  <c r="O116" i="41"/>
  <c r="D177" i="41"/>
  <c r="BL178" i="40"/>
  <c r="P178" i="40"/>
  <c r="Q161" i="41"/>
  <c r="I182" i="41"/>
  <c r="I177" i="41"/>
  <c r="N129" i="41"/>
  <c r="O129" i="41" s="1"/>
  <c r="N65" i="41"/>
  <c r="N9" i="33"/>
  <c r="O168" i="40"/>
  <c r="Q177" i="41"/>
  <c r="O46" i="41"/>
  <c r="O141" i="41"/>
  <c r="O174" i="41"/>
  <c r="O84" i="41"/>
  <c r="H202" i="41"/>
  <c r="L177" i="41"/>
  <c r="I184" i="39"/>
  <c r="K184" i="39"/>
  <c r="F64" i="28"/>
  <c r="O57" i="41"/>
  <c r="J187" i="41"/>
  <c r="D202" i="41"/>
  <c r="O165" i="41"/>
  <c r="D188" i="41"/>
  <c r="M41" i="10"/>
  <c r="L55" i="10"/>
  <c r="AV178" i="40"/>
  <c r="I161" i="41"/>
  <c r="O174" i="40"/>
  <c r="O191" i="40" s="1"/>
  <c r="L63" i="28"/>
  <c r="O139" i="41"/>
  <c r="O54" i="41"/>
  <c r="O117" i="41"/>
  <c r="N145" i="41"/>
  <c r="O145" i="41" s="1"/>
  <c r="L186" i="41"/>
  <c r="E177" i="41"/>
  <c r="AF178" i="40"/>
  <c r="M184" i="39"/>
  <c r="K177" i="41"/>
  <c r="J41" i="34"/>
  <c r="I55" i="34"/>
  <c r="O111" i="41"/>
  <c r="H161" i="41"/>
  <c r="H193" i="41"/>
  <c r="H192" i="41"/>
  <c r="H177" i="41"/>
  <c r="AU175" i="40"/>
  <c r="N16" i="35"/>
  <c r="N14" i="36"/>
  <c r="BK173" i="40"/>
  <c r="BK190" i="40" s="1"/>
  <c r="N12" i="30"/>
  <c r="AT188" i="40"/>
  <c r="AU155" i="40"/>
  <c r="N6" i="36"/>
  <c r="BK165" i="40"/>
  <c r="BK182" i="40" s="1"/>
  <c r="N16" i="33"/>
  <c r="O175" i="40"/>
  <c r="N14" i="10"/>
  <c r="N190" i="40"/>
  <c r="O157" i="40"/>
  <c r="N12" i="35"/>
  <c r="AU171" i="40"/>
  <c r="N6" i="10"/>
  <c r="O149" i="40"/>
  <c r="N182" i="40"/>
  <c r="O138" i="41"/>
  <c r="N17" i="34"/>
  <c r="AE176" i="40"/>
  <c r="AE17" i="40"/>
  <c r="AE197" i="40" s="1"/>
  <c r="N9" i="34"/>
  <c r="AE168" i="40"/>
  <c r="N15" i="35"/>
  <c r="AU174" i="40"/>
  <c r="O134" i="41"/>
  <c r="AT183" i="40"/>
  <c r="N7" i="35"/>
  <c r="AU166" i="40"/>
  <c r="O22" i="41"/>
  <c r="O152" i="40"/>
  <c r="N9" i="10"/>
  <c r="N185" i="40"/>
  <c r="AU169" i="40"/>
  <c r="N10" i="35"/>
  <c r="AU149" i="40"/>
  <c r="AT182" i="40"/>
  <c r="N6" i="30"/>
  <c r="O144" i="41"/>
  <c r="AE174" i="40"/>
  <c r="N15" i="34"/>
  <c r="O41" i="41"/>
  <c r="AD177" i="40"/>
  <c r="N5" i="34"/>
  <c r="AE164" i="40"/>
  <c r="AE181" i="40" s="1"/>
  <c r="N12" i="36"/>
  <c r="BK171" i="40"/>
  <c r="BK188" i="40" s="1"/>
  <c r="N14" i="35"/>
  <c r="AU173" i="40"/>
  <c r="AD188" i="40"/>
  <c r="AE155" i="40"/>
  <c r="N12" i="29"/>
  <c r="AE170" i="40"/>
  <c r="N11" i="34"/>
  <c r="AU17" i="40"/>
  <c r="AU197" i="40" s="1"/>
  <c r="AE172" i="40"/>
  <c r="N13" i="34"/>
  <c r="N17" i="36"/>
  <c r="BK176" i="40"/>
  <c r="BK193" i="40" s="1"/>
  <c r="N16" i="36"/>
  <c r="BK175" i="40"/>
  <c r="N8" i="29"/>
  <c r="AD184" i="40"/>
  <c r="AE151" i="40"/>
  <c r="N16" i="30"/>
  <c r="AT192" i="40"/>
  <c r="AU159" i="40"/>
  <c r="N5" i="36"/>
  <c r="BJ177" i="40"/>
  <c r="BK177" i="40" s="1"/>
  <c r="D25" i="47" s="1"/>
  <c r="BK164" i="40"/>
  <c r="BK181" i="40" s="1"/>
  <c r="AD189" i="40"/>
  <c r="AE156" i="40"/>
  <c r="N13" i="29"/>
  <c r="N6" i="29"/>
  <c r="AE149" i="40"/>
  <c r="AD182" i="40"/>
  <c r="O17" i="40"/>
  <c r="O197" i="40" s="1"/>
  <c r="N7" i="29"/>
  <c r="AE150" i="40"/>
  <c r="AD183" i="40"/>
  <c r="N11" i="30"/>
  <c r="AT187" i="40"/>
  <c r="AU154" i="40"/>
  <c r="N16" i="29"/>
  <c r="AD192" i="40"/>
  <c r="AE159" i="40"/>
  <c r="N198" i="40"/>
  <c r="O113" i="40"/>
  <c r="AD199" i="40"/>
  <c r="AE129" i="40"/>
  <c r="N10" i="31"/>
  <c r="BK153" i="40"/>
  <c r="BJ186" i="40"/>
  <c r="N7" i="36"/>
  <c r="BK166" i="40"/>
  <c r="BK183" i="40" s="1"/>
  <c r="N8" i="33"/>
  <c r="O167" i="40"/>
  <c r="N10" i="33"/>
  <c r="O169" i="40"/>
  <c r="N13" i="35"/>
  <c r="AU172" i="40"/>
  <c r="H182" i="41"/>
  <c r="N8" i="30"/>
  <c r="AT184" i="40"/>
  <c r="AU151" i="40"/>
  <c r="N15" i="29"/>
  <c r="AE158" i="40"/>
  <c r="AD191" i="40"/>
  <c r="N161" i="40"/>
  <c r="N5" i="10"/>
  <c r="N181" i="40"/>
  <c r="N193" i="40"/>
  <c r="N17" i="10"/>
  <c r="O160" i="40"/>
  <c r="N10" i="36"/>
  <c r="BK169" i="40"/>
  <c r="AE175" i="40"/>
  <c r="N16" i="34"/>
  <c r="N14" i="29"/>
  <c r="AD190" i="40"/>
  <c r="AE157" i="40"/>
  <c r="N189" i="40"/>
  <c r="N13" i="10"/>
  <c r="E183" i="41"/>
  <c r="N6" i="35"/>
  <c r="AU165" i="40"/>
  <c r="N7" i="10"/>
  <c r="N183" i="40"/>
  <c r="O123" i="41"/>
  <c r="N6" i="33"/>
  <c r="N177" i="40"/>
  <c r="O177" i="40" s="1"/>
  <c r="D13" i="47" s="1"/>
  <c r="O165" i="40"/>
  <c r="N9" i="35"/>
  <c r="AU168" i="40"/>
  <c r="N5" i="35"/>
  <c r="AT177" i="40"/>
  <c r="AU177" i="40" s="1"/>
  <c r="D21" i="47" s="1"/>
  <c r="AU164" i="40"/>
  <c r="N14" i="33"/>
  <c r="O173" i="40"/>
  <c r="AD193" i="40"/>
  <c r="N17" i="29"/>
  <c r="AE160" i="40"/>
  <c r="N11" i="35"/>
  <c r="AU170" i="40"/>
  <c r="AD185" i="40"/>
  <c r="N9" i="29"/>
  <c r="AE152" i="40"/>
  <c r="O120" i="41"/>
  <c r="N12" i="31"/>
  <c r="BJ188" i="40"/>
  <c r="N17" i="30"/>
  <c r="AU160" i="40"/>
  <c r="AT193" i="40"/>
  <c r="AT199" i="40"/>
  <c r="AU129" i="40"/>
  <c r="N11" i="29"/>
  <c r="AD187" i="40"/>
  <c r="AE154" i="40"/>
  <c r="N11" i="10"/>
  <c r="N187" i="40"/>
  <c r="O154" i="40"/>
  <c r="O187" i="40" s="1"/>
  <c r="BJ198" i="40"/>
  <c r="BK113" i="40"/>
  <c r="N17" i="35"/>
  <c r="AU176" i="40"/>
  <c r="N15" i="36"/>
  <c r="BK174" i="40"/>
  <c r="N5" i="31"/>
  <c r="BJ181" i="40"/>
  <c r="N8" i="10"/>
  <c r="N184" i="40"/>
  <c r="O151" i="40"/>
  <c r="AT190" i="40"/>
  <c r="N14" i="30"/>
  <c r="AU157" i="40"/>
  <c r="BK65" i="40"/>
  <c r="N19" i="43"/>
  <c r="N8" i="36"/>
  <c r="BK167" i="40"/>
  <c r="N11" i="36"/>
  <c r="BK170" i="40"/>
  <c r="BK187" i="40" s="1"/>
  <c r="N5" i="29"/>
  <c r="AD181" i="40"/>
  <c r="AD161" i="40"/>
  <c r="AE161" i="40" s="1"/>
  <c r="D16" i="47" s="1"/>
  <c r="N15" i="10"/>
  <c r="N191" i="40"/>
  <c r="N5" i="30"/>
  <c r="AT181" i="40"/>
  <c r="AU148" i="40"/>
  <c r="AT161" i="40"/>
  <c r="N7" i="34"/>
  <c r="AE166" i="40"/>
  <c r="O11" i="41"/>
  <c r="O171" i="41"/>
  <c r="N13" i="36"/>
  <c r="BK172" i="40"/>
  <c r="N73" i="43"/>
  <c r="N13" i="30"/>
  <c r="AT189" i="40"/>
  <c r="AU156" i="40"/>
  <c r="N9" i="36"/>
  <c r="BK168" i="40"/>
  <c r="N10" i="10"/>
  <c r="O153" i="40"/>
  <c r="N186" i="40"/>
  <c r="AD198" i="40"/>
  <c r="AE113" i="40"/>
  <c r="N14" i="34"/>
  <c r="AE173" i="40"/>
  <c r="N188" i="40"/>
  <c r="N12" i="10"/>
  <c r="O155" i="40"/>
  <c r="AT198" i="40"/>
  <c r="AU113" i="40"/>
  <c r="N9" i="30"/>
  <c r="AT185" i="40"/>
  <c r="AU152" i="40"/>
  <c r="N192" i="40"/>
  <c r="N16" i="10"/>
  <c r="O159" i="40"/>
  <c r="AE167" i="40"/>
  <c r="N8" i="34"/>
  <c r="N10" i="30"/>
  <c r="AT186" i="40"/>
  <c r="AU153" i="40"/>
  <c r="AD186" i="40"/>
  <c r="N10" i="34"/>
  <c r="AE169" i="40"/>
  <c r="AT191" i="40"/>
  <c r="N15" i="30"/>
  <c r="AU158" i="40"/>
  <c r="N8" i="35"/>
  <c r="AU167" i="40"/>
  <c r="O56" i="41"/>
  <c r="AE171" i="40"/>
  <c r="N12" i="34"/>
  <c r="N7" i="30"/>
  <c r="AU150" i="40"/>
  <c r="N199" i="40"/>
  <c r="O129" i="40"/>
  <c r="AE165" i="40"/>
  <c r="N6" i="34"/>
  <c r="N55" i="43"/>
  <c r="N37" i="43"/>
  <c r="N12" i="33"/>
  <c r="O171" i="40"/>
  <c r="BK129" i="40"/>
  <c r="BJ199" i="40"/>
  <c r="O32" i="41"/>
  <c r="G63" i="28"/>
  <c r="G161" i="41"/>
  <c r="J16" i="2"/>
  <c r="M16" i="2"/>
  <c r="M70" i="28" s="1"/>
  <c r="K79" i="28"/>
  <c r="G16" i="2"/>
  <c r="G70" i="28" s="1"/>
  <c r="K16" i="2"/>
  <c r="G16" i="32"/>
  <c r="G78" i="28" s="1"/>
  <c r="G83" i="28" s="1"/>
  <c r="G184" i="39"/>
  <c r="H16" i="2"/>
  <c r="H70" i="28" s="1"/>
  <c r="E184" i="39"/>
  <c r="E16" i="2"/>
  <c r="C22" i="32"/>
  <c r="D52" i="32" s="1"/>
  <c r="C16" i="32"/>
  <c r="C78" i="28" s="1"/>
  <c r="C184" i="39"/>
  <c r="F16" i="2"/>
  <c r="F70" i="28" s="1"/>
  <c r="J184" i="39"/>
  <c r="H82" i="28"/>
  <c r="C20" i="2"/>
  <c r="D50" i="2" s="1"/>
  <c r="C16" i="2"/>
  <c r="C70" i="28" s="1"/>
  <c r="N9" i="2"/>
  <c r="N177" i="39"/>
  <c r="N10" i="2"/>
  <c r="N178" i="39"/>
  <c r="O146" i="39"/>
  <c r="O175" i="39" s="1"/>
  <c r="N175" i="39"/>
  <c r="N7" i="2"/>
  <c r="I16" i="32"/>
  <c r="I78" i="28" s="1"/>
  <c r="N174" i="39"/>
  <c r="N6" i="2"/>
  <c r="AM78" i="36"/>
  <c r="AM78" i="35"/>
  <c r="AM78" i="31"/>
  <c r="AM78" i="34"/>
  <c r="AM78" i="30"/>
  <c r="AM78" i="29"/>
  <c r="AM78" i="33"/>
  <c r="I16" i="2"/>
  <c r="I70" i="28" s="1"/>
  <c r="O149" i="39"/>
  <c r="O178" i="39" s="1"/>
  <c r="N5" i="2"/>
  <c r="N173" i="39"/>
  <c r="N155" i="39"/>
  <c r="L16" i="2"/>
  <c r="L70" i="28" s="1"/>
  <c r="O145" i="39"/>
  <c r="O174" i="39" s="1"/>
  <c r="O144" i="39"/>
  <c r="E19" i="10"/>
  <c r="E161" i="41"/>
  <c r="E182" i="41"/>
  <c r="C145" i="29"/>
  <c r="C164" i="29"/>
  <c r="C63" i="28"/>
  <c r="C74" i="28"/>
  <c r="C66" i="28" s="1"/>
  <c r="C72" i="28"/>
  <c r="C173" i="34"/>
  <c r="C154" i="34"/>
  <c r="C173" i="31"/>
  <c r="C154" i="31"/>
  <c r="J64" i="28"/>
  <c r="C165" i="30"/>
  <c r="C146" i="30"/>
  <c r="N201" i="41"/>
  <c r="C81" i="28"/>
  <c r="C168" i="35"/>
  <c r="C149" i="35"/>
  <c r="L35" i="32" l="1"/>
  <c r="K46" i="32"/>
  <c r="M36" i="2"/>
  <c r="L46" i="2"/>
  <c r="H66" i="28"/>
  <c r="C37" i="36"/>
  <c r="C148" i="36"/>
  <c r="C157" i="36" s="1"/>
  <c r="C189" i="36" s="1"/>
  <c r="C191" i="36" s="1"/>
  <c r="O189" i="41"/>
  <c r="O192" i="41"/>
  <c r="O188" i="41"/>
  <c r="C37" i="10"/>
  <c r="AU190" i="40"/>
  <c r="BK189" i="40"/>
  <c r="O190" i="41"/>
  <c r="O186" i="41"/>
  <c r="BK197" i="40"/>
  <c r="O185" i="41"/>
  <c r="O191" i="41"/>
  <c r="O187" i="41"/>
  <c r="N195" i="41"/>
  <c r="N200" i="41"/>
  <c r="O193" i="41"/>
  <c r="O182" i="41"/>
  <c r="O194" i="41"/>
  <c r="O183" i="41"/>
  <c r="O184" i="41"/>
  <c r="K83" i="28"/>
  <c r="C169" i="34"/>
  <c r="C167" i="36"/>
  <c r="C150" i="34"/>
  <c r="F65" i="28"/>
  <c r="O173" i="39"/>
  <c r="N184" i="39"/>
  <c r="E83" i="28"/>
  <c r="J70" i="28"/>
  <c r="J75" i="28" s="1"/>
  <c r="E70" i="28"/>
  <c r="E62" i="28" s="1"/>
  <c r="K70" i="28"/>
  <c r="K62" i="28" s="1"/>
  <c r="AM35" i="32"/>
  <c r="AD36" i="32"/>
  <c r="AC46" i="32"/>
  <c r="AC35" i="2"/>
  <c r="AB46" i="2"/>
  <c r="W2" i="48"/>
  <c r="V21" i="48"/>
  <c r="V23" i="48" s="1"/>
  <c r="C74" i="33"/>
  <c r="E203" i="41"/>
  <c r="E65" i="28"/>
  <c r="N193" i="41"/>
  <c r="C166" i="30"/>
  <c r="C147" i="30"/>
  <c r="M203" i="41"/>
  <c r="C37" i="29"/>
  <c r="C163" i="29"/>
  <c r="C176" i="29" s="1"/>
  <c r="C183" i="29" s="1"/>
  <c r="C144" i="29"/>
  <c r="C157" i="29" s="1"/>
  <c r="D203" i="41"/>
  <c r="BK192" i="40"/>
  <c r="O159" i="41"/>
  <c r="N194" i="41"/>
  <c r="AE186" i="40"/>
  <c r="BK185" i="40"/>
  <c r="H62" i="28"/>
  <c r="H67" i="28" s="1"/>
  <c r="L83" i="28"/>
  <c r="N183" i="41"/>
  <c r="J63" i="28"/>
  <c r="O193" i="40"/>
  <c r="O32" i="32"/>
  <c r="BK184" i="40"/>
  <c r="O97" i="41"/>
  <c r="O17" i="41"/>
  <c r="L66" i="28"/>
  <c r="O49" i="41"/>
  <c r="J203" i="41"/>
  <c r="C37" i="34"/>
  <c r="C37" i="30"/>
  <c r="N189" i="41"/>
  <c r="C149" i="34"/>
  <c r="D65" i="34"/>
  <c r="C168" i="34"/>
  <c r="I203" i="41"/>
  <c r="C155" i="30"/>
  <c r="O185" i="40"/>
  <c r="C144" i="34"/>
  <c r="C174" i="30"/>
  <c r="C163" i="34"/>
  <c r="AE183" i="40"/>
  <c r="F203" i="41"/>
  <c r="C174" i="31"/>
  <c r="C155" i="31"/>
  <c r="C74" i="10"/>
  <c r="C110" i="28"/>
  <c r="N190" i="41"/>
  <c r="N186" i="41"/>
  <c r="S41" i="35"/>
  <c r="R55" i="35"/>
  <c r="J83" i="28"/>
  <c r="M83" i="28"/>
  <c r="C37" i="31"/>
  <c r="C169" i="31"/>
  <c r="C176" i="36"/>
  <c r="C183" i="36" s="1"/>
  <c r="C185" i="36" s="1"/>
  <c r="D63" i="35"/>
  <c r="C147" i="35"/>
  <c r="C157" i="35" s="1"/>
  <c r="C166" i="35"/>
  <c r="C176" i="35" s="1"/>
  <c r="C183" i="35" s="1"/>
  <c r="C185" i="35" s="1"/>
  <c r="I83" i="28"/>
  <c r="D83" i="28"/>
  <c r="D66" i="28"/>
  <c r="D67" i="28" s="1"/>
  <c r="O81" i="41"/>
  <c r="N19" i="31"/>
  <c r="N74" i="28" s="1"/>
  <c r="O152" i="41"/>
  <c r="G75" i="28"/>
  <c r="O160" i="41"/>
  <c r="C150" i="31"/>
  <c r="O192" i="40"/>
  <c r="P178" i="41"/>
  <c r="N182" i="41"/>
  <c r="N192" i="41"/>
  <c r="AU191" i="40"/>
  <c r="O38" i="31"/>
  <c r="K203" i="41"/>
  <c r="C73" i="30"/>
  <c r="C101" i="28" s="1"/>
  <c r="L41" i="33"/>
  <c r="K55" i="33"/>
  <c r="N161" i="41"/>
  <c r="O161" i="41" s="1"/>
  <c r="D28" i="47" s="1"/>
  <c r="O153" i="41"/>
  <c r="C73" i="31"/>
  <c r="C74" i="31" s="1"/>
  <c r="P41" i="30"/>
  <c r="O55" i="30"/>
  <c r="BK191" i="40"/>
  <c r="N184" i="41"/>
  <c r="N188" i="41"/>
  <c r="C73" i="29"/>
  <c r="C100" i="28" s="1"/>
  <c r="C73" i="34"/>
  <c r="C108" i="28" s="1"/>
  <c r="N191" i="41"/>
  <c r="AU189" i="40"/>
  <c r="N177" i="41"/>
  <c r="O177" i="41" s="1"/>
  <c r="E29" i="47" s="1"/>
  <c r="N185" i="41"/>
  <c r="O151" i="41"/>
  <c r="O202" i="41"/>
  <c r="K63" i="28"/>
  <c r="AU181" i="40"/>
  <c r="AU187" i="40"/>
  <c r="AU192" i="40"/>
  <c r="AU193" i="40"/>
  <c r="Q178" i="41"/>
  <c r="D22" i="32"/>
  <c r="E52" i="32" s="1"/>
  <c r="H203" i="41"/>
  <c r="O38" i="10"/>
  <c r="AU185" i="40"/>
  <c r="N41" i="10"/>
  <c r="M55" i="10"/>
  <c r="O65" i="41"/>
  <c r="N202" i="41"/>
  <c r="O38" i="29"/>
  <c r="O188" i="40"/>
  <c r="K41" i="34"/>
  <c r="J55" i="34"/>
  <c r="D20" i="32"/>
  <c r="K75" i="28"/>
  <c r="D29" i="32"/>
  <c r="E59" i="32" s="1"/>
  <c r="D24" i="32"/>
  <c r="E54" i="32" s="1"/>
  <c r="D26" i="32"/>
  <c r="E56" i="32" s="1"/>
  <c r="D25" i="32"/>
  <c r="E55" i="32" s="1"/>
  <c r="D23" i="32"/>
  <c r="E53" i="32" s="1"/>
  <c r="AU188" i="40"/>
  <c r="D28" i="32"/>
  <c r="E58" i="32" s="1"/>
  <c r="D21" i="32"/>
  <c r="E51" i="32" s="1"/>
  <c r="D27" i="32"/>
  <c r="E57" i="32" s="1"/>
  <c r="O184" i="40"/>
  <c r="AE185" i="40"/>
  <c r="AE193" i="40"/>
  <c r="AE188" i="40"/>
  <c r="AE190" i="40"/>
  <c r="AE187" i="40"/>
  <c r="O199" i="40"/>
  <c r="P56" i="43"/>
  <c r="AU198" i="40"/>
  <c r="D22" i="47"/>
  <c r="AE198" i="40"/>
  <c r="D18" i="47"/>
  <c r="P38" i="43"/>
  <c r="N19" i="30"/>
  <c r="O38" i="30"/>
  <c r="AU199" i="40"/>
  <c r="AE199" i="40"/>
  <c r="O38" i="36"/>
  <c r="AE189" i="40"/>
  <c r="AU182" i="40"/>
  <c r="BK186" i="40"/>
  <c r="N19" i="35"/>
  <c r="N79" i="43"/>
  <c r="N84" i="43" s="1"/>
  <c r="O84" i="43" s="1"/>
  <c r="P84" i="43" s="1"/>
  <c r="Q84" i="43" s="1"/>
  <c r="R84" i="43" s="1"/>
  <c r="S84" i="43" s="1"/>
  <c r="T84" i="43" s="1"/>
  <c r="U84" i="43" s="1"/>
  <c r="V84" i="43" s="1"/>
  <c r="W84" i="43" s="1"/>
  <c r="X84" i="43" s="1"/>
  <c r="Y84" i="43" s="1"/>
  <c r="Z84" i="43" s="1"/>
  <c r="AA84" i="43" s="1"/>
  <c r="AB84" i="43" s="1"/>
  <c r="AC84" i="43" s="1"/>
  <c r="AD84" i="43" s="1"/>
  <c r="AE84" i="43" s="1"/>
  <c r="AF84" i="43" s="1"/>
  <c r="AG84" i="43" s="1"/>
  <c r="AH84" i="43" s="1"/>
  <c r="AI84" i="43" s="1"/>
  <c r="AJ84" i="43" s="1"/>
  <c r="AK84" i="43" s="1"/>
  <c r="AL84" i="43" s="1"/>
  <c r="AM84" i="43" s="1"/>
  <c r="N56" i="43"/>
  <c r="AU186" i="40"/>
  <c r="BK199" i="40"/>
  <c r="O38" i="35"/>
  <c r="O186" i="40"/>
  <c r="AE192" i="40"/>
  <c r="AE182" i="40"/>
  <c r="AE184" i="40"/>
  <c r="O182" i="40"/>
  <c r="N19" i="36"/>
  <c r="N78" i="43"/>
  <c r="N83" i="43" s="1"/>
  <c r="O83" i="43" s="1"/>
  <c r="P83" i="43" s="1"/>
  <c r="Q83" i="43" s="1"/>
  <c r="R83" i="43" s="1"/>
  <c r="S83" i="43" s="1"/>
  <c r="T83" i="43" s="1"/>
  <c r="U83" i="43" s="1"/>
  <c r="V83" i="43" s="1"/>
  <c r="W83" i="43" s="1"/>
  <c r="X83" i="43" s="1"/>
  <c r="Y83" i="43" s="1"/>
  <c r="Z83" i="43" s="1"/>
  <c r="AA83" i="43" s="1"/>
  <c r="AB83" i="43" s="1"/>
  <c r="AC83" i="43" s="1"/>
  <c r="AD83" i="43" s="1"/>
  <c r="AE83" i="43" s="1"/>
  <c r="AF83" i="43" s="1"/>
  <c r="AG83" i="43" s="1"/>
  <c r="AH83" i="43" s="1"/>
  <c r="AI83" i="43" s="1"/>
  <c r="AJ83" i="43" s="1"/>
  <c r="AK83" i="43" s="1"/>
  <c r="AL83" i="43" s="1"/>
  <c r="AM83" i="43" s="1"/>
  <c r="N38" i="43"/>
  <c r="N19" i="34"/>
  <c r="D14" i="47"/>
  <c r="O198" i="40"/>
  <c r="P20" i="43"/>
  <c r="AU183" i="40"/>
  <c r="BJ194" i="40"/>
  <c r="N80" i="43"/>
  <c r="N85" i="43" s="1"/>
  <c r="O85" i="43" s="1"/>
  <c r="P85" i="43" s="1"/>
  <c r="Q85" i="43" s="1"/>
  <c r="R85" i="43" s="1"/>
  <c r="S85" i="43" s="1"/>
  <c r="T85" i="43" s="1"/>
  <c r="U85" i="43" s="1"/>
  <c r="V85" i="43" s="1"/>
  <c r="W85" i="43" s="1"/>
  <c r="X85" i="43" s="1"/>
  <c r="Y85" i="43" s="1"/>
  <c r="Z85" i="43" s="1"/>
  <c r="AA85" i="43" s="1"/>
  <c r="AB85" i="43" s="1"/>
  <c r="AC85" i="43" s="1"/>
  <c r="AD85" i="43" s="1"/>
  <c r="AE85" i="43" s="1"/>
  <c r="AF85" i="43" s="1"/>
  <c r="AG85" i="43" s="1"/>
  <c r="AH85" i="43" s="1"/>
  <c r="AI85" i="43" s="1"/>
  <c r="AJ85" i="43" s="1"/>
  <c r="AK85" i="43" s="1"/>
  <c r="AL85" i="43" s="1"/>
  <c r="AM85" i="43" s="1"/>
  <c r="N74" i="43"/>
  <c r="AT194" i="40"/>
  <c r="AU161" i="40"/>
  <c r="N77" i="43"/>
  <c r="N82" i="43" s="1"/>
  <c r="O82" i="43" s="1"/>
  <c r="P82" i="43" s="1"/>
  <c r="Q82" i="43" s="1"/>
  <c r="R82" i="43" s="1"/>
  <c r="S82" i="43" s="1"/>
  <c r="T82" i="43" s="1"/>
  <c r="U82" i="43" s="1"/>
  <c r="V82" i="43" s="1"/>
  <c r="W82" i="43" s="1"/>
  <c r="X82" i="43" s="1"/>
  <c r="Y82" i="43" s="1"/>
  <c r="Z82" i="43" s="1"/>
  <c r="AA82" i="43" s="1"/>
  <c r="AB82" i="43" s="1"/>
  <c r="AC82" i="43" s="1"/>
  <c r="AD82" i="43" s="1"/>
  <c r="AE82" i="43" s="1"/>
  <c r="AF82" i="43" s="1"/>
  <c r="AG82" i="43" s="1"/>
  <c r="AH82" i="43" s="1"/>
  <c r="AI82" i="43" s="1"/>
  <c r="AJ82" i="43" s="1"/>
  <c r="AK82" i="43" s="1"/>
  <c r="AL82" i="43" s="1"/>
  <c r="AM82" i="43" s="1"/>
  <c r="N20" i="43"/>
  <c r="N19" i="29"/>
  <c r="N19" i="10"/>
  <c r="N71" i="28" s="1"/>
  <c r="O38" i="34"/>
  <c r="AE191" i="40"/>
  <c r="BK198" i="40"/>
  <c r="D26" i="47"/>
  <c r="P74" i="43"/>
  <c r="O38" i="33"/>
  <c r="N19" i="33"/>
  <c r="N194" i="40"/>
  <c r="O161" i="40"/>
  <c r="D12" i="47" s="1"/>
  <c r="AU184" i="40"/>
  <c r="AD194" i="40"/>
  <c r="AE177" i="40"/>
  <c r="O190" i="40"/>
  <c r="BK194" i="40"/>
  <c r="BK178" i="40"/>
  <c r="D27" i="47" s="1"/>
  <c r="M62" i="28"/>
  <c r="M67" i="28" s="1"/>
  <c r="M75" i="28"/>
  <c r="C64" i="28"/>
  <c r="H75" i="28"/>
  <c r="H83" i="28"/>
  <c r="G62" i="28"/>
  <c r="G67" i="28" s="1"/>
  <c r="C91" i="28"/>
  <c r="L62" i="28"/>
  <c r="L75" i="28"/>
  <c r="C61" i="2"/>
  <c r="C98" i="28" s="1"/>
  <c r="C31" i="2"/>
  <c r="O155" i="39"/>
  <c r="D9" i="47" s="1"/>
  <c r="I62" i="28"/>
  <c r="I67" i="28" s="1"/>
  <c r="I75" i="28"/>
  <c r="F75" i="28"/>
  <c r="F62" i="28"/>
  <c r="N16" i="2"/>
  <c r="O32" i="2"/>
  <c r="C62" i="28"/>
  <c r="C61" i="32"/>
  <c r="C31" i="32"/>
  <c r="E71" i="28"/>
  <c r="C74" i="35"/>
  <c r="C109" i="28"/>
  <c r="O201" i="41"/>
  <c r="E30" i="47"/>
  <c r="D30" i="47"/>
  <c r="C83" i="28"/>
  <c r="C65" i="28"/>
  <c r="M35" i="32" l="1"/>
  <c r="L46" i="32"/>
  <c r="N36" i="2"/>
  <c r="M46" i="2"/>
  <c r="F67" i="28"/>
  <c r="J62" i="28"/>
  <c r="J67" i="28" s="1"/>
  <c r="D26" i="31"/>
  <c r="E26" i="31" s="1"/>
  <c r="E165" i="31" s="1"/>
  <c r="D31" i="31"/>
  <c r="O195" i="41"/>
  <c r="O200" i="41"/>
  <c r="O203" i="41" s="1"/>
  <c r="C157" i="31"/>
  <c r="C158" i="31" s="1"/>
  <c r="L67" i="28"/>
  <c r="K67" i="28"/>
  <c r="D20" i="2"/>
  <c r="E50" i="2" s="1"/>
  <c r="N70" i="28"/>
  <c r="O184" i="39"/>
  <c r="O170" i="39"/>
  <c r="D11" i="47" s="1"/>
  <c r="AE36" i="32"/>
  <c r="AD46" i="32"/>
  <c r="C7" i="28"/>
  <c r="AD35" i="2"/>
  <c r="AC46" i="2"/>
  <c r="C176" i="31"/>
  <c r="C177" i="31" s="1"/>
  <c r="W21" i="48"/>
  <c r="W23" i="48" s="1"/>
  <c r="X2" i="48"/>
  <c r="C158" i="29"/>
  <c r="C182" i="29"/>
  <c r="C196" i="29" s="1"/>
  <c r="C176" i="30"/>
  <c r="C183" i="30" s="1"/>
  <c r="C185" i="30" s="1"/>
  <c r="C157" i="30"/>
  <c r="C158" i="30" s="1"/>
  <c r="C182" i="36"/>
  <c r="C184" i="36" s="1"/>
  <c r="C186" i="36" s="1"/>
  <c r="C158" i="36"/>
  <c r="C189" i="29"/>
  <c r="C191" i="29" s="1"/>
  <c r="E22" i="32"/>
  <c r="F52" i="32" s="1"/>
  <c r="C176" i="34"/>
  <c r="C177" i="34" s="1"/>
  <c r="C157" i="34"/>
  <c r="C182" i="34" s="1"/>
  <c r="D34" i="31"/>
  <c r="E34" i="31" s="1"/>
  <c r="E173" i="31" s="1"/>
  <c r="D28" i="31"/>
  <c r="D167" i="31" s="1"/>
  <c r="D25" i="31"/>
  <c r="E25" i="31" s="1"/>
  <c r="E145" i="31" s="1"/>
  <c r="C102" i="28"/>
  <c r="C94" i="28" s="1"/>
  <c r="D29" i="31"/>
  <c r="E65" i="31" s="1"/>
  <c r="D33" i="10"/>
  <c r="E69" i="10" s="1"/>
  <c r="D24" i="10"/>
  <c r="E60" i="10" s="1"/>
  <c r="D27" i="31"/>
  <c r="D147" i="31" s="1"/>
  <c r="D33" i="31"/>
  <c r="E33" i="31" s="1"/>
  <c r="E172" i="31" s="1"/>
  <c r="D23" i="31"/>
  <c r="E59" i="31" s="1"/>
  <c r="D30" i="31"/>
  <c r="E30" i="31" s="1"/>
  <c r="D24" i="31"/>
  <c r="E24" i="31" s="1"/>
  <c r="E163" i="31" s="1"/>
  <c r="D32" i="31"/>
  <c r="E68" i="31" s="1"/>
  <c r="D35" i="31"/>
  <c r="D174" i="31" s="1"/>
  <c r="E28" i="47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AM30" i="2" s="1"/>
  <c r="N203" i="41"/>
  <c r="C74" i="30"/>
  <c r="D28" i="10"/>
  <c r="E64" i="10" s="1"/>
  <c r="D32" i="10"/>
  <c r="E68" i="10" s="1"/>
  <c r="D25" i="10"/>
  <c r="E61" i="10" s="1"/>
  <c r="C190" i="35"/>
  <c r="C192" i="35" s="1"/>
  <c r="D26" i="10"/>
  <c r="E62" i="10" s="1"/>
  <c r="C177" i="35"/>
  <c r="D30" i="10"/>
  <c r="E66" i="10" s="1"/>
  <c r="D29" i="10"/>
  <c r="E65" i="10" s="1"/>
  <c r="T41" i="35"/>
  <c r="S55" i="35"/>
  <c r="C182" i="35"/>
  <c r="C184" i="35" s="1"/>
  <c r="C186" i="35" s="1"/>
  <c r="C158" i="35"/>
  <c r="C189" i="35"/>
  <c r="C178" i="35"/>
  <c r="C179" i="35" s="1"/>
  <c r="E20" i="32"/>
  <c r="F50" i="32" s="1"/>
  <c r="E50" i="32"/>
  <c r="C178" i="36"/>
  <c r="C179" i="36" s="1"/>
  <c r="E31" i="31"/>
  <c r="F31" i="31" s="1"/>
  <c r="E67" i="31"/>
  <c r="C190" i="36"/>
  <c r="C192" i="36" s="1"/>
  <c r="C193" i="36" s="1"/>
  <c r="C177" i="36"/>
  <c r="C185" i="29"/>
  <c r="E23" i="32"/>
  <c r="M41" i="33"/>
  <c r="L55" i="33"/>
  <c r="E26" i="32"/>
  <c r="F56" i="32" s="1"/>
  <c r="C75" i="28"/>
  <c r="Q41" i="30"/>
  <c r="P55" i="30"/>
  <c r="C74" i="29"/>
  <c r="C74" i="34"/>
  <c r="C178" i="29"/>
  <c r="C179" i="29" s="1"/>
  <c r="C190" i="29"/>
  <c r="C192" i="29" s="1"/>
  <c r="D61" i="32"/>
  <c r="D106" i="28" s="1"/>
  <c r="C177" i="29"/>
  <c r="E28" i="32"/>
  <c r="F58" i="32" s="1"/>
  <c r="D29" i="47"/>
  <c r="E29" i="32"/>
  <c r="F59" i="32" s="1"/>
  <c r="O41" i="10"/>
  <c r="N55" i="10"/>
  <c r="O178" i="41"/>
  <c r="O198" i="41" s="1"/>
  <c r="D44" i="47"/>
  <c r="E21" i="32"/>
  <c r="F51" i="32" s="1"/>
  <c r="E27" i="32"/>
  <c r="F57" i="32" s="1"/>
  <c r="E24" i="32"/>
  <c r="D23" i="2"/>
  <c r="E53" i="2" s="1"/>
  <c r="D42" i="47"/>
  <c r="D27" i="10"/>
  <c r="E63" i="10" s="1"/>
  <c r="D34" i="10"/>
  <c r="E70" i="10" s="1"/>
  <c r="D26" i="2"/>
  <c r="E56" i="2" s="1"/>
  <c r="E25" i="32"/>
  <c r="F55" i="32" s="1"/>
  <c r="D43" i="47"/>
  <c r="D23" i="10"/>
  <c r="D35" i="10"/>
  <c r="D31" i="32"/>
  <c r="D31" i="10"/>
  <c r="E67" i="10" s="1"/>
  <c r="L41" i="34"/>
  <c r="K55" i="34"/>
  <c r="D151" i="31"/>
  <c r="D170" i="31"/>
  <c r="P75" i="43"/>
  <c r="AN68" i="28" s="1"/>
  <c r="N80" i="28"/>
  <c r="D35" i="34"/>
  <c r="D26" i="34"/>
  <c r="D24" i="34"/>
  <c r="D23" i="34"/>
  <c r="D33" i="34"/>
  <c r="D31" i="34"/>
  <c r="D34" i="34"/>
  <c r="D29" i="34"/>
  <c r="D25" i="34"/>
  <c r="D27" i="34"/>
  <c r="D30" i="34"/>
  <c r="D28" i="34"/>
  <c r="D32" i="34"/>
  <c r="D17" i="47"/>
  <c r="AE178" i="40"/>
  <c r="D19" i="47" s="1"/>
  <c r="AE194" i="40"/>
  <c r="O178" i="40"/>
  <c r="D15" i="47" s="1"/>
  <c r="O194" i="40"/>
  <c r="D45" i="47"/>
  <c r="N79" i="28"/>
  <c r="N63" i="28" s="1"/>
  <c r="D29" i="33"/>
  <c r="E65" i="33" s="1"/>
  <c r="D31" i="33"/>
  <c r="E67" i="33" s="1"/>
  <c r="D26" i="33"/>
  <c r="E62" i="33" s="1"/>
  <c r="D28" i="33"/>
  <c r="E64" i="33" s="1"/>
  <c r="D35" i="33"/>
  <c r="E71" i="33" s="1"/>
  <c r="D30" i="33"/>
  <c r="E66" i="33" s="1"/>
  <c r="D25" i="33"/>
  <c r="E61" i="33" s="1"/>
  <c r="D32" i="33"/>
  <c r="E68" i="33" s="1"/>
  <c r="D27" i="33"/>
  <c r="E63" i="33" s="1"/>
  <c r="D23" i="33"/>
  <c r="E59" i="33" s="1"/>
  <c r="D34" i="33"/>
  <c r="E70" i="33" s="1"/>
  <c r="D33" i="33"/>
  <c r="E69" i="33" s="1"/>
  <c r="D24" i="33"/>
  <c r="E60" i="33" s="1"/>
  <c r="D20" i="47"/>
  <c r="AU194" i="40"/>
  <c r="AU178" i="40"/>
  <c r="D23" i="47" s="1"/>
  <c r="N81" i="28"/>
  <c r="D34" i="35"/>
  <c r="D27" i="35"/>
  <c r="D35" i="35"/>
  <c r="E71" i="35" s="1"/>
  <c r="D24" i="35"/>
  <c r="E60" i="35" s="1"/>
  <c r="D25" i="35"/>
  <c r="D28" i="35"/>
  <c r="D31" i="35"/>
  <c r="D26" i="35"/>
  <c r="E62" i="35" s="1"/>
  <c r="D29" i="35"/>
  <c r="D32" i="35"/>
  <c r="D23" i="35"/>
  <c r="D30" i="35"/>
  <c r="D33" i="35"/>
  <c r="N72" i="28"/>
  <c r="D28" i="29"/>
  <c r="E64" i="29" s="1"/>
  <c r="D29" i="29"/>
  <c r="E65" i="29" s="1"/>
  <c r="D31" i="29"/>
  <c r="E67" i="29" s="1"/>
  <c r="D30" i="29"/>
  <c r="E66" i="29" s="1"/>
  <c r="D26" i="29"/>
  <c r="E62" i="29" s="1"/>
  <c r="D34" i="29"/>
  <c r="E70" i="29" s="1"/>
  <c r="D33" i="29"/>
  <c r="E69" i="29" s="1"/>
  <c r="D32" i="29"/>
  <c r="E68" i="29" s="1"/>
  <c r="D24" i="29"/>
  <c r="E60" i="29" s="1"/>
  <c r="D25" i="29"/>
  <c r="E61" i="29" s="1"/>
  <c r="D23" i="29"/>
  <c r="E59" i="29" s="1"/>
  <c r="D27" i="29"/>
  <c r="E63" i="29" s="1"/>
  <c r="D35" i="29"/>
  <c r="E71" i="29" s="1"/>
  <c r="N82" i="28"/>
  <c r="N66" i="28" s="1"/>
  <c r="D34" i="36"/>
  <c r="D25" i="36"/>
  <c r="D26" i="36"/>
  <c r="D33" i="36"/>
  <c r="D23" i="36"/>
  <c r="E59" i="36" s="1"/>
  <c r="D30" i="36"/>
  <c r="D32" i="36"/>
  <c r="D29" i="36"/>
  <c r="D35" i="36"/>
  <c r="D31" i="36"/>
  <c r="G29" i="36"/>
  <c r="D27" i="36"/>
  <c r="E23" i="36"/>
  <c r="D24" i="36"/>
  <c r="D28" i="36"/>
  <c r="N73" i="28"/>
  <c r="D30" i="30"/>
  <c r="E66" i="30" s="1"/>
  <c r="D31" i="30"/>
  <c r="E67" i="30" s="1"/>
  <c r="D29" i="30"/>
  <c r="E65" i="30" s="1"/>
  <c r="D26" i="30"/>
  <c r="E62" i="30" s="1"/>
  <c r="D27" i="30"/>
  <c r="E63" i="30" s="1"/>
  <c r="D23" i="30"/>
  <c r="E59" i="30" s="1"/>
  <c r="D35" i="30"/>
  <c r="E71" i="30" s="1"/>
  <c r="D32" i="30"/>
  <c r="E68" i="30" s="1"/>
  <c r="D24" i="30"/>
  <c r="E60" i="30" s="1"/>
  <c r="D33" i="30"/>
  <c r="E69" i="30" s="1"/>
  <c r="D34" i="30"/>
  <c r="E70" i="30" s="1"/>
  <c r="D25" i="30"/>
  <c r="E61" i="30" s="1"/>
  <c r="D28" i="30"/>
  <c r="E64" i="30" s="1"/>
  <c r="C93" i="28"/>
  <c r="D22" i="2"/>
  <c r="E52" i="2" s="1"/>
  <c r="D25" i="2"/>
  <c r="E55" i="2" s="1"/>
  <c r="D27" i="2"/>
  <c r="E57" i="2" s="1"/>
  <c r="D21" i="2"/>
  <c r="E51" i="2" s="1"/>
  <c r="D24" i="2"/>
  <c r="E54" i="2" s="1"/>
  <c r="C67" i="28"/>
  <c r="C106" i="28"/>
  <c r="C111" i="28" s="1"/>
  <c r="C62" i="32"/>
  <c r="D28" i="2"/>
  <c r="E58" i="2" s="1"/>
  <c r="C62" i="2"/>
  <c r="D29" i="2"/>
  <c r="E59" i="2" s="1"/>
  <c r="E75" i="28"/>
  <c r="E63" i="28"/>
  <c r="E67" i="28" s="1"/>
  <c r="D165" i="31"/>
  <c r="C92" i="28"/>
  <c r="C10" i="28"/>
  <c r="O85" i="28" l="1"/>
  <c r="M46" i="32"/>
  <c r="N35" i="32"/>
  <c r="N46" i="2"/>
  <c r="O36" i="2"/>
  <c r="E33" i="10"/>
  <c r="F69" i="10" s="1"/>
  <c r="D144" i="31"/>
  <c r="D146" i="31"/>
  <c r="C182" i="31"/>
  <c r="C184" i="31" s="1"/>
  <c r="C189" i="31"/>
  <c r="C191" i="31" s="1"/>
  <c r="C177" i="30"/>
  <c r="E62" i="31"/>
  <c r="C184" i="29"/>
  <c r="C186" i="29" s="1"/>
  <c r="E20" i="2"/>
  <c r="F50" i="2" s="1"/>
  <c r="C183" i="34"/>
  <c r="C185" i="34" s="1"/>
  <c r="E28" i="31"/>
  <c r="E167" i="31" s="1"/>
  <c r="E29" i="31"/>
  <c r="E168" i="31" s="1"/>
  <c r="D152" i="31"/>
  <c r="D171" i="31"/>
  <c r="C190" i="30"/>
  <c r="C192" i="30" s="1"/>
  <c r="C190" i="34"/>
  <c r="C192" i="34" s="1"/>
  <c r="D163" i="31"/>
  <c r="C178" i="31"/>
  <c r="C179" i="31" s="1"/>
  <c r="F22" i="32"/>
  <c r="G52" i="32" s="1"/>
  <c r="AN69" i="28"/>
  <c r="O187" i="39"/>
  <c r="AF36" i="32"/>
  <c r="AE46" i="32"/>
  <c r="C190" i="31"/>
  <c r="C192" i="31" s="1"/>
  <c r="C183" i="31"/>
  <c r="C185" i="31" s="1"/>
  <c r="AE35" i="2"/>
  <c r="AD46" i="2"/>
  <c r="X21" i="48"/>
  <c r="X23" i="48" s="1"/>
  <c r="Y2" i="48"/>
  <c r="D149" i="31"/>
  <c r="E66" i="31"/>
  <c r="D168" i="31"/>
  <c r="D150" i="31"/>
  <c r="D169" i="31"/>
  <c r="C178" i="30"/>
  <c r="C189" i="30"/>
  <c r="C191" i="30" s="1"/>
  <c r="C196" i="36"/>
  <c r="C182" i="30"/>
  <c r="E35" i="35"/>
  <c r="E24" i="35"/>
  <c r="E26" i="35"/>
  <c r="F62" i="35" s="1"/>
  <c r="E146" i="31"/>
  <c r="E64" i="31"/>
  <c r="D148" i="31"/>
  <c r="D145" i="31"/>
  <c r="D164" i="31"/>
  <c r="D153" i="31"/>
  <c r="D172" i="31"/>
  <c r="C158" i="34"/>
  <c r="C178" i="34"/>
  <c r="C179" i="34" s="1"/>
  <c r="C189" i="34"/>
  <c r="E32" i="31"/>
  <c r="E171" i="31" s="1"/>
  <c r="D154" i="31"/>
  <c r="D173" i="31"/>
  <c r="E70" i="31"/>
  <c r="E61" i="31"/>
  <c r="E150" i="31"/>
  <c r="E169" i="31"/>
  <c r="E25" i="10"/>
  <c r="F61" i="10" s="1"/>
  <c r="D143" i="31"/>
  <c r="E69" i="31"/>
  <c r="D162" i="31"/>
  <c r="E23" i="31"/>
  <c r="F59" i="31" s="1"/>
  <c r="C103" i="28"/>
  <c r="E24" i="10"/>
  <c r="F60" i="10" s="1"/>
  <c r="E71" i="31"/>
  <c r="E28" i="10"/>
  <c r="F64" i="10" s="1"/>
  <c r="E35" i="31"/>
  <c r="F35" i="31" s="1"/>
  <c r="E63" i="31"/>
  <c r="D166" i="31"/>
  <c r="D37" i="31"/>
  <c r="E27" i="31"/>
  <c r="E166" i="31" s="1"/>
  <c r="D155" i="31"/>
  <c r="E149" i="31"/>
  <c r="E60" i="31"/>
  <c r="F20" i="32"/>
  <c r="G50" i="32" s="1"/>
  <c r="C197" i="35"/>
  <c r="F25" i="31"/>
  <c r="F164" i="31" s="1"/>
  <c r="E144" i="31"/>
  <c r="E29" i="10"/>
  <c r="F65" i="10" s="1"/>
  <c r="F28" i="32"/>
  <c r="G58" i="32" s="1"/>
  <c r="C191" i="35"/>
  <c r="C193" i="35" s="1"/>
  <c r="C194" i="35" s="1"/>
  <c r="E30" i="10"/>
  <c r="F66" i="10" s="1"/>
  <c r="E32" i="10"/>
  <c r="F68" i="10" s="1"/>
  <c r="E26" i="10"/>
  <c r="F62" i="10" s="1"/>
  <c r="T55" i="35"/>
  <c r="F20" i="2"/>
  <c r="G50" i="2" s="1"/>
  <c r="E154" i="31"/>
  <c r="C197" i="36"/>
  <c r="C194" i="36"/>
  <c r="G31" i="31"/>
  <c r="G67" i="31"/>
  <c r="F170" i="31"/>
  <c r="F151" i="31"/>
  <c r="H29" i="36"/>
  <c r="H168" i="36" s="1"/>
  <c r="H65" i="36"/>
  <c r="E26" i="36"/>
  <c r="E146" i="36" s="1"/>
  <c r="E62" i="36"/>
  <c r="E30" i="35"/>
  <c r="E169" i="35" s="1"/>
  <c r="E66" i="35"/>
  <c r="E29" i="35"/>
  <c r="E168" i="35" s="1"/>
  <c r="E65" i="35"/>
  <c r="E31" i="34"/>
  <c r="E170" i="34" s="1"/>
  <c r="E67" i="34"/>
  <c r="E33" i="35"/>
  <c r="E153" i="35" s="1"/>
  <c r="E69" i="35"/>
  <c r="E25" i="35"/>
  <c r="E145" i="35" s="1"/>
  <c r="E61" i="35"/>
  <c r="E34" i="34"/>
  <c r="E173" i="34" s="1"/>
  <c r="E70" i="34"/>
  <c r="C196" i="35"/>
  <c r="E153" i="31"/>
  <c r="E31" i="36"/>
  <c r="E67" i="36"/>
  <c r="E25" i="36"/>
  <c r="E61" i="36"/>
  <c r="E32" i="34"/>
  <c r="E171" i="34" s="1"/>
  <c r="E68" i="34"/>
  <c r="E33" i="34"/>
  <c r="E172" i="34" s="1"/>
  <c r="E69" i="34"/>
  <c r="F23" i="32"/>
  <c r="G53" i="32" s="1"/>
  <c r="F53" i="32"/>
  <c r="F24" i="31"/>
  <c r="F60" i="31"/>
  <c r="F34" i="31"/>
  <c r="F70" i="31"/>
  <c r="E35" i="36"/>
  <c r="E174" i="36" s="1"/>
  <c r="E71" i="36"/>
  <c r="E34" i="36"/>
  <c r="E154" i="36" s="1"/>
  <c r="E70" i="36"/>
  <c r="E31" i="35"/>
  <c r="E170" i="35" s="1"/>
  <c r="E67" i="35"/>
  <c r="E28" i="34"/>
  <c r="E167" i="34" s="1"/>
  <c r="E64" i="34"/>
  <c r="E23" i="34"/>
  <c r="E143" i="34" s="1"/>
  <c r="E59" i="34"/>
  <c r="F29" i="31"/>
  <c r="F65" i="31"/>
  <c r="E32" i="35"/>
  <c r="E152" i="35" s="1"/>
  <c r="E68" i="35"/>
  <c r="E29" i="36"/>
  <c r="E168" i="36" s="1"/>
  <c r="E65" i="36"/>
  <c r="E27" i="35"/>
  <c r="E166" i="35" s="1"/>
  <c r="E63" i="35"/>
  <c r="E30" i="34"/>
  <c r="E169" i="34" s="1"/>
  <c r="E66" i="34"/>
  <c r="E24" i="34"/>
  <c r="E163" i="34" s="1"/>
  <c r="E60" i="34"/>
  <c r="E23" i="10"/>
  <c r="F59" i="10" s="1"/>
  <c r="E59" i="10"/>
  <c r="F24" i="32"/>
  <c r="G54" i="32" s="1"/>
  <c r="F54" i="32"/>
  <c r="F30" i="31"/>
  <c r="F66" i="31"/>
  <c r="E28" i="36"/>
  <c r="E148" i="36" s="1"/>
  <c r="E64" i="36"/>
  <c r="E32" i="36"/>
  <c r="E152" i="36" s="1"/>
  <c r="E68" i="36"/>
  <c r="E28" i="35"/>
  <c r="E64" i="35"/>
  <c r="E27" i="34"/>
  <c r="E147" i="34" s="1"/>
  <c r="E63" i="34"/>
  <c r="E26" i="34"/>
  <c r="E146" i="34" s="1"/>
  <c r="E62" i="34"/>
  <c r="E33" i="36"/>
  <c r="E153" i="36" s="1"/>
  <c r="E69" i="36"/>
  <c r="F33" i="31"/>
  <c r="F69" i="31"/>
  <c r="E24" i="36"/>
  <c r="E163" i="36" s="1"/>
  <c r="E60" i="36"/>
  <c r="E30" i="36"/>
  <c r="E66" i="36"/>
  <c r="E34" i="35"/>
  <c r="E173" i="35" s="1"/>
  <c r="E70" i="35"/>
  <c r="E25" i="34"/>
  <c r="E164" i="34" s="1"/>
  <c r="E61" i="34"/>
  <c r="E35" i="34"/>
  <c r="E174" i="34" s="1"/>
  <c r="E71" i="34"/>
  <c r="F26" i="31"/>
  <c r="F62" i="31"/>
  <c r="E164" i="31"/>
  <c r="F61" i="31"/>
  <c r="E27" i="36"/>
  <c r="E147" i="36" s="1"/>
  <c r="E63" i="36"/>
  <c r="E151" i="31"/>
  <c r="F67" i="31"/>
  <c r="E170" i="31"/>
  <c r="F23" i="36"/>
  <c r="F143" i="36" s="1"/>
  <c r="F59" i="36"/>
  <c r="F26" i="35"/>
  <c r="F146" i="35" s="1"/>
  <c r="E23" i="35"/>
  <c r="E59" i="35"/>
  <c r="E29" i="34"/>
  <c r="E149" i="34" s="1"/>
  <c r="E65" i="34"/>
  <c r="E35" i="10"/>
  <c r="F71" i="10" s="1"/>
  <c r="E71" i="10"/>
  <c r="F26" i="32"/>
  <c r="G56" i="32" s="1"/>
  <c r="N41" i="33"/>
  <c r="M55" i="33"/>
  <c r="R41" i="30"/>
  <c r="Q55" i="30"/>
  <c r="E31" i="47"/>
  <c r="C197" i="29"/>
  <c r="C198" i="29" s="1"/>
  <c r="C200" i="29" s="1"/>
  <c r="C193" i="29"/>
  <c r="F25" i="32"/>
  <c r="G55" i="32" s="1"/>
  <c r="C184" i="34"/>
  <c r="N64" i="28"/>
  <c r="D31" i="47"/>
  <c r="F29" i="32"/>
  <c r="G59" i="32" s="1"/>
  <c r="E26" i="2"/>
  <c r="F56" i="2" s="1"/>
  <c r="F27" i="32"/>
  <c r="G57" i="32" s="1"/>
  <c r="E31" i="32"/>
  <c r="F21" i="32"/>
  <c r="G51" i="32" s="1"/>
  <c r="E23" i="2"/>
  <c r="F53" i="2" s="1"/>
  <c r="P41" i="10"/>
  <c r="O55" i="10"/>
  <c r="E31" i="10"/>
  <c r="F67" i="10" s="1"/>
  <c r="E27" i="10"/>
  <c r="F63" i="10" s="1"/>
  <c r="D37" i="10"/>
  <c r="E34" i="10"/>
  <c r="F70" i="10" s="1"/>
  <c r="C8" i="28"/>
  <c r="M41" i="34"/>
  <c r="L55" i="34"/>
  <c r="N65" i="28"/>
  <c r="D62" i="32"/>
  <c r="F33" i="10"/>
  <c r="G69" i="10" s="1"/>
  <c r="E25" i="33"/>
  <c r="F61" i="33" s="1"/>
  <c r="E34" i="30"/>
  <c r="F70" i="30" s="1"/>
  <c r="D173" i="30"/>
  <c r="D154" i="30"/>
  <c r="D149" i="30"/>
  <c r="D168" i="30"/>
  <c r="E29" i="30"/>
  <c r="F65" i="30" s="1"/>
  <c r="D167" i="36"/>
  <c r="D148" i="36"/>
  <c r="E143" i="36"/>
  <c r="E162" i="36"/>
  <c r="D147" i="36"/>
  <c r="D166" i="36"/>
  <c r="D146" i="36"/>
  <c r="D165" i="36"/>
  <c r="E27" i="29"/>
  <c r="F63" i="29" s="1"/>
  <c r="D166" i="29"/>
  <c r="D147" i="29"/>
  <c r="E30" i="29"/>
  <c r="F66" i="29" s="1"/>
  <c r="D169" i="29"/>
  <c r="D150" i="29"/>
  <c r="D172" i="35"/>
  <c r="D153" i="35"/>
  <c r="D167" i="35"/>
  <c r="D148" i="35"/>
  <c r="D173" i="35"/>
  <c r="D154" i="35"/>
  <c r="E174" i="35"/>
  <c r="E155" i="35"/>
  <c r="E23" i="33"/>
  <c r="F59" i="33" s="1"/>
  <c r="D37" i="33"/>
  <c r="E26" i="33"/>
  <c r="F62" i="33" s="1"/>
  <c r="D171" i="34"/>
  <c r="D152" i="34"/>
  <c r="D167" i="34"/>
  <c r="D148" i="34"/>
  <c r="D169" i="34"/>
  <c r="D150" i="34"/>
  <c r="D163" i="34"/>
  <c r="D144" i="34"/>
  <c r="E33" i="30"/>
  <c r="F69" i="30" s="1"/>
  <c r="D153" i="30"/>
  <c r="D172" i="30"/>
  <c r="E31" i="30"/>
  <c r="F67" i="30" s="1"/>
  <c r="D170" i="30"/>
  <c r="D151" i="30"/>
  <c r="D173" i="36"/>
  <c r="D154" i="36"/>
  <c r="E23" i="29"/>
  <c r="F59" i="29" s="1"/>
  <c r="D37" i="29"/>
  <c r="D162" i="29"/>
  <c r="D143" i="29"/>
  <c r="E31" i="29"/>
  <c r="F67" i="29" s="1"/>
  <c r="D170" i="29"/>
  <c r="D151" i="29"/>
  <c r="E27" i="33"/>
  <c r="F63" i="33" s="1"/>
  <c r="E31" i="33"/>
  <c r="F67" i="33" s="1"/>
  <c r="D153" i="34"/>
  <c r="D172" i="34"/>
  <c r="D165" i="34"/>
  <c r="D146" i="34"/>
  <c r="E24" i="30"/>
  <c r="F60" i="30" s="1"/>
  <c r="D163" i="30"/>
  <c r="D144" i="30"/>
  <c r="E30" i="30"/>
  <c r="F66" i="30" s="1"/>
  <c r="D150" i="30"/>
  <c r="D169" i="30"/>
  <c r="D145" i="36"/>
  <c r="D164" i="36"/>
  <c r="E25" i="29"/>
  <c r="F61" i="29" s="1"/>
  <c r="D164" i="29"/>
  <c r="D145" i="29"/>
  <c r="E29" i="29"/>
  <c r="F65" i="29" s="1"/>
  <c r="D168" i="29"/>
  <c r="D149" i="29"/>
  <c r="E154" i="35"/>
  <c r="E32" i="33"/>
  <c r="F68" i="33" s="1"/>
  <c r="E29" i="33"/>
  <c r="F65" i="33" s="1"/>
  <c r="D149" i="34"/>
  <c r="D168" i="34"/>
  <c r="D173" i="34"/>
  <c r="D154" i="34"/>
  <c r="E32" i="30"/>
  <c r="F68" i="30" s="1"/>
  <c r="D171" i="30"/>
  <c r="D152" i="30"/>
  <c r="E24" i="29"/>
  <c r="F60" i="29" s="1"/>
  <c r="D163" i="29"/>
  <c r="D144" i="29"/>
  <c r="E28" i="29"/>
  <c r="F64" i="29" s="1"/>
  <c r="D167" i="29"/>
  <c r="D148" i="29"/>
  <c r="E144" i="35"/>
  <c r="E163" i="35"/>
  <c r="D143" i="35"/>
  <c r="D162" i="35"/>
  <c r="D37" i="35"/>
  <c r="D165" i="35"/>
  <c r="D146" i="35"/>
  <c r="D163" i="35"/>
  <c r="D144" i="35"/>
  <c r="N83" i="28"/>
  <c r="E35" i="30"/>
  <c r="F71" i="30" s="1"/>
  <c r="D155" i="30"/>
  <c r="D174" i="30"/>
  <c r="D155" i="36"/>
  <c r="D174" i="36"/>
  <c r="D150" i="36"/>
  <c r="D169" i="36"/>
  <c r="D162" i="36"/>
  <c r="D143" i="36"/>
  <c r="D37" i="36"/>
  <c r="E32" i="29"/>
  <c r="F68" i="29" s="1"/>
  <c r="D171" i="29"/>
  <c r="D152" i="29"/>
  <c r="D169" i="35"/>
  <c r="D150" i="35"/>
  <c r="D170" i="35"/>
  <c r="D151" i="35"/>
  <c r="E24" i="33"/>
  <c r="F60" i="33" s="1"/>
  <c r="D166" i="34"/>
  <c r="D147" i="34"/>
  <c r="D162" i="34"/>
  <c r="D143" i="34"/>
  <c r="D37" i="34"/>
  <c r="D174" i="34"/>
  <c r="D155" i="34"/>
  <c r="E23" i="30"/>
  <c r="F59" i="30" s="1"/>
  <c r="D162" i="30"/>
  <c r="D143" i="30"/>
  <c r="D37" i="30"/>
  <c r="D170" i="36"/>
  <c r="D151" i="36"/>
  <c r="E33" i="29"/>
  <c r="F69" i="29" s="1"/>
  <c r="D153" i="29"/>
  <c r="D172" i="29"/>
  <c r="D149" i="35"/>
  <c r="D168" i="35"/>
  <c r="D145" i="35"/>
  <c r="D164" i="35"/>
  <c r="E33" i="33"/>
  <c r="F69" i="33" s="1"/>
  <c r="E30" i="33"/>
  <c r="F66" i="33" s="1"/>
  <c r="D151" i="34"/>
  <c r="D170" i="34"/>
  <c r="D167" i="30"/>
  <c r="D148" i="30"/>
  <c r="E28" i="30"/>
  <c r="F64" i="30" s="1"/>
  <c r="E27" i="30"/>
  <c r="F63" i="30" s="1"/>
  <c r="D147" i="30"/>
  <c r="D166" i="30"/>
  <c r="G168" i="36"/>
  <c r="G149" i="36"/>
  <c r="D152" i="36"/>
  <c r="D171" i="36"/>
  <c r="D172" i="36"/>
  <c r="D153" i="36"/>
  <c r="D173" i="29"/>
  <c r="D154" i="29"/>
  <c r="E34" i="29"/>
  <c r="F70" i="29" s="1"/>
  <c r="E150" i="35"/>
  <c r="E35" i="33"/>
  <c r="F71" i="33" s="1"/>
  <c r="D164" i="34"/>
  <c r="D145" i="34"/>
  <c r="E25" i="30"/>
  <c r="F61" i="30" s="1"/>
  <c r="D164" i="30"/>
  <c r="D145" i="30"/>
  <c r="E26" i="30"/>
  <c r="F62" i="30" s="1"/>
  <c r="D165" i="30"/>
  <c r="D146" i="30"/>
  <c r="D163" i="36"/>
  <c r="D144" i="36"/>
  <c r="D168" i="36"/>
  <c r="D149" i="36"/>
  <c r="E35" i="29"/>
  <c r="F71" i="29" s="1"/>
  <c r="D174" i="29"/>
  <c r="D155" i="29"/>
  <c r="E26" i="29"/>
  <c r="F62" i="29" s="1"/>
  <c r="D165" i="29"/>
  <c r="D146" i="29"/>
  <c r="D152" i="35"/>
  <c r="D171" i="35"/>
  <c r="D174" i="35"/>
  <c r="D155" i="35"/>
  <c r="D166" i="35"/>
  <c r="D147" i="35"/>
  <c r="E34" i="33"/>
  <c r="F70" i="33" s="1"/>
  <c r="E28" i="33"/>
  <c r="F64" i="33" s="1"/>
  <c r="G22" i="32"/>
  <c r="H52" i="32" s="1"/>
  <c r="C9" i="28"/>
  <c r="E25" i="2"/>
  <c r="F55" i="2" s="1"/>
  <c r="E21" i="2"/>
  <c r="F51" i="2" s="1"/>
  <c r="E27" i="2"/>
  <c r="F57" i="2" s="1"/>
  <c r="E22" i="2"/>
  <c r="F52" i="2" s="1"/>
  <c r="E24" i="2"/>
  <c r="E61" i="32"/>
  <c r="E106" i="28" s="1"/>
  <c r="E28" i="2"/>
  <c r="F58" i="2" s="1"/>
  <c r="N75" i="28"/>
  <c r="N62" i="28"/>
  <c r="C90" i="28"/>
  <c r="C95" i="28" s="1"/>
  <c r="C6" i="28"/>
  <c r="D61" i="2"/>
  <c r="D98" i="28" s="1"/>
  <c r="E29" i="2"/>
  <c r="F59" i="2" s="1"/>
  <c r="D31" i="2"/>
  <c r="C27" i="28"/>
  <c r="D73" i="31"/>
  <c r="O35" i="32" l="1"/>
  <c r="N46" i="32"/>
  <c r="O46" i="2"/>
  <c r="P36" i="2"/>
  <c r="C196" i="34"/>
  <c r="C186" i="31"/>
  <c r="C186" i="34"/>
  <c r="C193" i="31"/>
  <c r="C194" i="31" s="1"/>
  <c r="F23" i="31"/>
  <c r="G23" i="31" s="1"/>
  <c r="E143" i="31"/>
  <c r="E162" i="31"/>
  <c r="F28" i="10"/>
  <c r="G64" i="10" s="1"/>
  <c r="F64" i="31"/>
  <c r="C198" i="36"/>
  <c r="C200" i="36" s="1"/>
  <c r="C193" i="30"/>
  <c r="F28" i="31"/>
  <c r="G64" i="31" s="1"/>
  <c r="E144" i="36"/>
  <c r="E148" i="31"/>
  <c r="E166" i="36"/>
  <c r="G20" i="32"/>
  <c r="H50" i="32" s="1"/>
  <c r="F27" i="31"/>
  <c r="G27" i="31" s="1"/>
  <c r="C196" i="31"/>
  <c r="C197" i="34"/>
  <c r="C198" i="34" s="1"/>
  <c r="C200" i="34" s="1"/>
  <c r="E166" i="34"/>
  <c r="E150" i="34"/>
  <c r="E171" i="36"/>
  <c r="E149" i="36"/>
  <c r="E152" i="31"/>
  <c r="F68" i="31"/>
  <c r="F32" i="31"/>
  <c r="G32" i="31" s="1"/>
  <c r="C197" i="31"/>
  <c r="AG36" i="32"/>
  <c r="AF46" i="32"/>
  <c r="AF35" i="2"/>
  <c r="AE46" i="2"/>
  <c r="Y21" i="48"/>
  <c r="Y23" i="48" s="1"/>
  <c r="Z2" i="48"/>
  <c r="C197" i="30"/>
  <c r="C191" i="34"/>
  <c r="C193" i="34" s="1"/>
  <c r="E165" i="36"/>
  <c r="E146" i="35"/>
  <c r="E165" i="35"/>
  <c r="C196" i="30"/>
  <c r="C184" i="30"/>
  <c r="C186" i="30" s="1"/>
  <c r="F71" i="35"/>
  <c r="F35" i="35"/>
  <c r="F64" i="35"/>
  <c r="F28" i="35"/>
  <c r="E147" i="35"/>
  <c r="F165" i="35"/>
  <c r="F60" i="35"/>
  <c r="F24" i="35"/>
  <c r="E167" i="35"/>
  <c r="E167" i="36"/>
  <c r="F25" i="10"/>
  <c r="G61" i="10" s="1"/>
  <c r="F32" i="10"/>
  <c r="G68" i="10" s="1"/>
  <c r="E172" i="35"/>
  <c r="F26" i="2"/>
  <c r="G56" i="2" s="1"/>
  <c r="E37" i="31"/>
  <c r="G61" i="31"/>
  <c r="F71" i="31"/>
  <c r="F63" i="31"/>
  <c r="E73" i="31"/>
  <c r="E102" i="28" s="1"/>
  <c r="D157" i="31"/>
  <c r="D176" i="31"/>
  <c r="D177" i="31" s="1"/>
  <c r="F24" i="10"/>
  <c r="G60" i="10" s="1"/>
  <c r="C198" i="35"/>
  <c r="C200" i="35" s="1"/>
  <c r="F145" i="31"/>
  <c r="E162" i="34"/>
  <c r="E173" i="36"/>
  <c r="G25" i="31"/>
  <c r="H25" i="31" s="1"/>
  <c r="I61" i="31" s="1"/>
  <c r="E148" i="35"/>
  <c r="E174" i="31"/>
  <c r="E176" i="31" s="1"/>
  <c r="E190" i="31" s="1"/>
  <c r="E155" i="31"/>
  <c r="E149" i="35"/>
  <c r="F29" i="10"/>
  <c r="G65" i="10" s="1"/>
  <c r="E37" i="35"/>
  <c r="E147" i="31"/>
  <c r="G26" i="32"/>
  <c r="H56" i="32" s="1"/>
  <c r="G28" i="32"/>
  <c r="H58" i="32" s="1"/>
  <c r="E164" i="35"/>
  <c r="E144" i="34"/>
  <c r="H149" i="36"/>
  <c r="E155" i="36"/>
  <c r="E145" i="36"/>
  <c r="E165" i="34"/>
  <c r="E172" i="36"/>
  <c r="E155" i="34"/>
  <c r="E151" i="35"/>
  <c r="E164" i="36"/>
  <c r="E168" i="34"/>
  <c r="E152" i="34"/>
  <c r="E153" i="34"/>
  <c r="F162" i="36"/>
  <c r="E148" i="34"/>
  <c r="F27" i="10"/>
  <c r="G63" i="10" s="1"/>
  <c r="F30" i="10"/>
  <c r="G66" i="10" s="1"/>
  <c r="F26" i="10"/>
  <c r="G62" i="10" s="1"/>
  <c r="F35" i="10"/>
  <c r="G71" i="10" s="1"/>
  <c r="E162" i="35"/>
  <c r="E171" i="35"/>
  <c r="E145" i="34"/>
  <c r="E151" i="34"/>
  <c r="C194" i="29"/>
  <c r="E143" i="35"/>
  <c r="V41" i="35"/>
  <c r="U55" i="35"/>
  <c r="F25" i="33"/>
  <c r="G61" i="33" s="1"/>
  <c r="G24" i="32"/>
  <c r="H54" i="32" s="1"/>
  <c r="G23" i="32"/>
  <c r="H53" i="32" s="1"/>
  <c r="G20" i="2"/>
  <c r="H50" i="2" s="1"/>
  <c r="G27" i="32"/>
  <c r="H57" i="32" s="1"/>
  <c r="E37" i="34"/>
  <c r="E154" i="34"/>
  <c r="F23" i="10"/>
  <c r="F24" i="2"/>
  <c r="G54" i="2" s="1"/>
  <c r="F54" i="2"/>
  <c r="G59" i="31"/>
  <c r="E37" i="36"/>
  <c r="F23" i="35"/>
  <c r="F59" i="35"/>
  <c r="F25" i="34"/>
  <c r="F61" i="34"/>
  <c r="F30" i="36"/>
  <c r="F66" i="36"/>
  <c r="E169" i="36"/>
  <c r="E150" i="36"/>
  <c r="F62" i="34"/>
  <c r="F26" i="34"/>
  <c r="F32" i="35"/>
  <c r="G32" i="35" s="1"/>
  <c r="F68" i="35"/>
  <c r="F31" i="35"/>
  <c r="F67" i="35"/>
  <c r="G34" i="31"/>
  <c r="G70" i="31"/>
  <c r="F173" i="31"/>
  <c r="F154" i="31"/>
  <c r="F32" i="34"/>
  <c r="F68" i="34"/>
  <c r="F31" i="36"/>
  <c r="F67" i="36"/>
  <c r="F34" i="34"/>
  <c r="F70" i="34"/>
  <c r="F31" i="34"/>
  <c r="F67" i="34"/>
  <c r="F26" i="36"/>
  <c r="F62" i="36"/>
  <c r="G35" i="31"/>
  <c r="G71" i="31"/>
  <c r="F155" i="31"/>
  <c r="F174" i="31"/>
  <c r="F24" i="34"/>
  <c r="F60" i="34"/>
  <c r="E170" i="36"/>
  <c r="G26" i="35"/>
  <c r="H26" i="35" s="1"/>
  <c r="G62" i="35"/>
  <c r="G63" i="31"/>
  <c r="F34" i="35"/>
  <c r="F70" i="35"/>
  <c r="F24" i="36"/>
  <c r="F60" i="36"/>
  <c r="F27" i="34"/>
  <c r="F63" i="34"/>
  <c r="F32" i="36"/>
  <c r="F68" i="36"/>
  <c r="G29" i="31"/>
  <c r="G65" i="31"/>
  <c r="F168" i="31"/>
  <c r="F149" i="31"/>
  <c r="G24" i="31"/>
  <c r="G60" i="31"/>
  <c r="F163" i="31"/>
  <c r="F144" i="31"/>
  <c r="F25" i="35"/>
  <c r="F61" i="35"/>
  <c r="F29" i="35"/>
  <c r="F65" i="35"/>
  <c r="I29" i="36"/>
  <c r="I65" i="36"/>
  <c r="E151" i="36"/>
  <c r="G30" i="31"/>
  <c r="G66" i="31"/>
  <c r="F169" i="31"/>
  <c r="F150" i="31"/>
  <c r="F30" i="34"/>
  <c r="F66" i="34"/>
  <c r="F29" i="36"/>
  <c r="F65" i="36"/>
  <c r="F27" i="36"/>
  <c r="F63" i="36"/>
  <c r="G26" i="31"/>
  <c r="G62" i="31"/>
  <c r="F146" i="31"/>
  <c r="F165" i="31"/>
  <c r="G33" i="31"/>
  <c r="G69" i="31"/>
  <c r="F153" i="31"/>
  <c r="F172" i="31"/>
  <c r="F28" i="36"/>
  <c r="F64" i="36"/>
  <c r="F23" i="34"/>
  <c r="F59" i="34"/>
  <c r="F34" i="36"/>
  <c r="F70" i="36"/>
  <c r="F33" i="35"/>
  <c r="F69" i="35"/>
  <c r="F27" i="35"/>
  <c r="G27" i="35" s="1"/>
  <c r="F63" i="35"/>
  <c r="F29" i="34"/>
  <c r="F65" i="34"/>
  <c r="G23" i="36"/>
  <c r="G59" i="36"/>
  <c r="G28" i="31"/>
  <c r="F35" i="34"/>
  <c r="F71" i="34"/>
  <c r="F33" i="36"/>
  <c r="F69" i="36"/>
  <c r="F28" i="34"/>
  <c r="F64" i="34"/>
  <c r="F35" i="36"/>
  <c r="F71" i="36"/>
  <c r="F33" i="34"/>
  <c r="F69" i="34"/>
  <c r="F25" i="36"/>
  <c r="F61" i="36"/>
  <c r="G68" i="31"/>
  <c r="F171" i="31"/>
  <c r="F152" i="31"/>
  <c r="F30" i="35"/>
  <c r="F66" i="35"/>
  <c r="H31" i="31"/>
  <c r="H67" i="31"/>
  <c r="G151" i="31"/>
  <c r="G170" i="31"/>
  <c r="F31" i="32"/>
  <c r="G25" i="32"/>
  <c r="H55" i="32" s="1"/>
  <c r="O41" i="33"/>
  <c r="N55" i="33"/>
  <c r="S41" i="30"/>
  <c r="R55" i="30"/>
  <c r="D73" i="10"/>
  <c r="D74" i="10" s="1"/>
  <c r="H20" i="32"/>
  <c r="I50" i="32" s="1"/>
  <c r="C19" i="28"/>
  <c r="G21" i="32"/>
  <c r="H51" i="32" s="1"/>
  <c r="G29" i="32"/>
  <c r="H59" i="32" s="1"/>
  <c r="F61" i="32"/>
  <c r="F106" i="28" s="1"/>
  <c r="F34" i="10"/>
  <c r="E37" i="10"/>
  <c r="F31" i="10"/>
  <c r="G67" i="10" s="1"/>
  <c r="F23" i="2"/>
  <c r="G53" i="2" s="1"/>
  <c r="Q41" i="10"/>
  <c r="P55" i="10"/>
  <c r="G33" i="10"/>
  <c r="H69" i="10" s="1"/>
  <c r="H22" i="32"/>
  <c r="N67" i="28"/>
  <c r="N41" i="34"/>
  <c r="M55" i="34"/>
  <c r="E73" i="34"/>
  <c r="E108" i="28" s="1"/>
  <c r="F30" i="33"/>
  <c r="G66" i="33" s="1"/>
  <c r="E73" i="35"/>
  <c r="E109" i="28" s="1"/>
  <c r="D157" i="34"/>
  <c r="F32" i="29"/>
  <c r="G68" i="29" s="1"/>
  <c r="E171" i="29"/>
  <c r="E152" i="29"/>
  <c r="D73" i="36"/>
  <c r="D73" i="35"/>
  <c r="F32" i="33"/>
  <c r="G68" i="33" s="1"/>
  <c r="E168" i="29"/>
  <c r="E149" i="29"/>
  <c r="F29" i="29"/>
  <c r="G65" i="29" s="1"/>
  <c r="F31" i="30"/>
  <c r="G67" i="30" s="1"/>
  <c r="E170" i="30"/>
  <c r="E151" i="30"/>
  <c r="E150" i="29"/>
  <c r="E169" i="29"/>
  <c r="F30" i="29"/>
  <c r="G66" i="29" s="1"/>
  <c r="F28" i="33"/>
  <c r="G64" i="33" s="1"/>
  <c r="F33" i="33"/>
  <c r="G69" i="33" s="1"/>
  <c r="E143" i="30"/>
  <c r="E162" i="30"/>
  <c r="E37" i="30"/>
  <c r="F23" i="30"/>
  <c r="G59" i="30" s="1"/>
  <c r="D176" i="34"/>
  <c r="D157" i="35"/>
  <c r="F24" i="30"/>
  <c r="G60" i="30" s="1"/>
  <c r="E163" i="30"/>
  <c r="E144" i="30"/>
  <c r="F27" i="33"/>
  <c r="G63" i="33" s="1"/>
  <c r="E170" i="29"/>
  <c r="F31" i="29"/>
  <c r="G67" i="29" s="1"/>
  <c r="E151" i="29"/>
  <c r="F26" i="33"/>
  <c r="G62" i="33" s="1"/>
  <c r="E174" i="29"/>
  <c r="E155" i="29"/>
  <c r="F35" i="29"/>
  <c r="G71" i="29" s="1"/>
  <c r="D73" i="34"/>
  <c r="F24" i="33"/>
  <c r="G60" i="33" s="1"/>
  <c r="F24" i="29"/>
  <c r="G60" i="29" s="1"/>
  <c r="E163" i="29"/>
  <c r="E144" i="29"/>
  <c r="D157" i="29"/>
  <c r="F34" i="33"/>
  <c r="G70" i="33" s="1"/>
  <c r="E146" i="30"/>
  <c r="E165" i="30"/>
  <c r="F26" i="30"/>
  <c r="G62" i="30" s="1"/>
  <c r="F35" i="33"/>
  <c r="G71" i="33" s="1"/>
  <c r="D73" i="29"/>
  <c r="D73" i="33"/>
  <c r="E73" i="36"/>
  <c r="E110" i="28" s="1"/>
  <c r="E166" i="30"/>
  <c r="E147" i="30"/>
  <c r="F27" i="30"/>
  <c r="G63" i="30" s="1"/>
  <c r="F25" i="29"/>
  <c r="G61" i="29" s="1"/>
  <c r="E145" i="29"/>
  <c r="E164" i="29"/>
  <c r="D176" i="29"/>
  <c r="E172" i="30"/>
  <c r="E153" i="30"/>
  <c r="F33" i="30"/>
  <c r="G69" i="30" s="1"/>
  <c r="E147" i="29"/>
  <c r="E166" i="29"/>
  <c r="F27" i="29"/>
  <c r="G63" i="29" s="1"/>
  <c r="G25" i="33"/>
  <c r="H61" i="33" s="1"/>
  <c r="E173" i="29"/>
  <c r="E154" i="29"/>
  <c r="F34" i="29"/>
  <c r="G70" i="29" s="1"/>
  <c r="E148" i="30"/>
  <c r="F28" i="30"/>
  <c r="G64" i="30" s="1"/>
  <c r="E167" i="30"/>
  <c r="D157" i="30"/>
  <c r="F35" i="30"/>
  <c r="G71" i="30" s="1"/>
  <c r="E174" i="30"/>
  <c r="E155" i="30"/>
  <c r="E150" i="30"/>
  <c r="E169" i="30"/>
  <c r="F30" i="30"/>
  <c r="G66" i="30" s="1"/>
  <c r="F23" i="33"/>
  <c r="G59" i="33" s="1"/>
  <c r="E37" i="33"/>
  <c r="E173" i="30"/>
  <c r="E154" i="30"/>
  <c r="F34" i="30"/>
  <c r="G70" i="30" s="1"/>
  <c r="E165" i="29"/>
  <c r="E146" i="29"/>
  <c r="F26" i="29"/>
  <c r="G62" i="29" s="1"/>
  <c r="D73" i="30"/>
  <c r="D157" i="36"/>
  <c r="F28" i="29"/>
  <c r="G64" i="29" s="1"/>
  <c r="E148" i="29"/>
  <c r="E167" i="29"/>
  <c r="F29" i="33"/>
  <c r="G65" i="33" s="1"/>
  <c r="F29" i="30"/>
  <c r="G65" i="30" s="1"/>
  <c r="E168" i="30"/>
  <c r="E149" i="30"/>
  <c r="F25" i="30"/>
  <c r="G61" i="30" s="1"/>
  <c r="E145" i="30"/>
  <c r="E164" i="30"/>
  <c r="E172" i="29"/>
  <c r="E153" i="29"/>
  <c r="F33" i="29"/>
  <c r="G69" i="29" s="1"/>
  <c r="D176" i="30"/>
  <c r="D176" i="36"/>
  <c r="D176" i="35"/>
  <c r="F32" i="30"/>
  <c r="G68" i="30" s="1"/>
  <c r="E152" i="30"/>
  <c r="E171" i="30"/>
  <c r="F31" i="33"/>
  <c r="G67" i="33" s="1"/>
  <c r="E143" i="29"/>
  <c r="E162" i="29"/>
  <c r="F23" i="29"/>
  <c r="G59" i="29" s="1"/>
  <c r="E37" i="29"/>
  <c r="C11" i="28"/>
  <c r="F27" i="2"/>
  <c r="G57" i="2" s="1"/>
  <c r="F21" i="2"/>
  <c r="G51" i="2" s="1"/>
  <c r="F25" i="2"/>
  <c r="G55" i="2" s="1"/>
  <c r="F22" i="2"/>
  <c r="G52" i="2" s="1"/>
  <c r="E62" i="32"/>
  <c r="E31" i="2"/>
  <c r="F28" i="2"/>
  <c r="D90" i="28"/>
  <c r="D62" i="2"/>
  <c r="D6" i="28" s="1"/>
  <c r="E73" i="10"/>
  <c r="E99" i="28" s="1"/>
  <c r="F29" i="2"/>
  <c r="G59" i="2" s="1"/>
  <c r="G28" i="10"/>
  <c r="H64" i="10" s="1"/>
  <c r="D102" i="28"/>
  <c r="D74" i="31"/>
  <c r="H28" i="32"/>
  <c r="I58" i="32" s="1"/>
  <c r="P35" i="32" l="1"/>
  <c r="O46" i="32"/>
  <c r="Q36" i="2"/>
  <c r="P46" i="2"/>
  <c r="AN67" i="28"/>
  <c r="O84" i="28"/>
  <c r="C194" i="34"/>
  <c r="F162" i="31"/>
  <c r="F143" i="31"/>
  <c r="F167" i="31"/>
  <c r="F37" i="31"/>
  <c r="F148" i="31"/>
  <c r="C194" i="30"/>
  <c r="F147" i="31"/>
  <c r="F166" i="31"/>
  <c r="G25" i="10"/>
  <c r="H61" i="10" s="1"/>
  <c r="C198" i="31"/>
  <c r="C200" i="31" s="1"/>
  <c r="G26" i="2"/>
  <c r="H56" i="2" s="1"/>
  <c r="AH36" i="32"/>
  <c r="AG46" i="32"/>
  <c r="C198" i="30"/>
  <c r="C200" i="30" s="1"/>
  <c r="AG35" i="2"/>
  <c r="AF46" i="2"/>
  <c r="Z21" i="48"/>
  <c r="Z23" i="48" s="1"/>
  <c r="AA2" i="48"/>
  <c r="G24" i="10"/>
  <c r="H60" i="10" s="1"/>
  <c r="G71" i="35"/>
  <c r="F174" i="35"/>
  <c r="G35" i="35"/>
  <c r="F155" i="35"/>
  <c r="F163" i="35"/>
  <c r="F144" i="35"/>
  <c r="G24" i="35"/>
  <c r="G60" i="35"/>
  <c r="H63" i="35"/>
  <c r="H27" i="35"/>
  <c r="G166" i="35"/>
  <c r="G147" i="35"/>
  <c r="H68" i="35"/>
  <c r="H32" i="35"/>
  <c r="G152" i="35"/>
  <c r="G171" i="35"/>
  <c r="F167" i="35"/>
  <c r="F148" i="35"/>
  <c r="G28" i="35"/>
  <c r="G64" i="35"/>
  <c r="I26" i="35"/>
  <c r="I62" i="35"/>
  <c r="H165" i="35"/>
  <c r="H146" i="35"/>
  <c r="E192" i="31"/>
  <c r="D190" i="31"/>
  <c r="D192" i="31" s="1"/>
  <c r="D183" i="31"/>
  <c r="D185" i="31" s="1"/>
  <c r="D99" i="28"/>
  <c r="F73" i="31"/>
  <c r="F102" i="28" s="1"/>
  <c r="G30" i="10"/>
  <c r="H66" i="10" s="1"/>
  <c r="G32" i="10"/>
  <c r="H68" i="10" s="1"/>
  <c r="E176" i="34"/>
  <c r="E183" i="34" s="1"/>
  <c r="E185" i="34" s="1"/>
  <c r="D178" i="31"/>
  <c r="D179" i="31" s="1"/>
  <c r="D189" i="31"/>
  <c r="D182" i="31"/>
  <c r="D184" i="31" s="1"/>
  <c r="D158" i="31"/>
  <c r="E94" i="28"/>
  <c r="E157" i="31"/>
  <c r="E177" i="31"/>
  <c r="G29" i="10"/>
  <c r="H65" i="10" s="1"/>
  <c r="G27" i="10"/>
  <c r="H63" i="10" s="1"/>
  <c r="H61" i="31"/>
  <c r="G164" i="31"/>
  <c r="H145" i="31"/>
  <c r="H164" i="31"/>
  <c r="G145" i="31"/>
  <c r="I25" i="31"/>
  <c r="J61" i="31" s="1"/>
  <c r="H26" i="32"/>
  <c r="I56" i="32" s="1"/>
  <c r="E157" i="36"/>
  <c r="E182" i="36" s="1"/>
  <c r="E157" i="35"/>
  <c r="E182" i="35" s="1"/>
  <c r="E176" i="36"/>
  <c r="E183" i="36" s="1"/>
  <c r="E185" i="36" s="1"/>
  <c r="E176" i="35"/>
  <c r="E190" i="35" s="1"/>
  <c r="E192" i="35" s="1"/>
  <c r="E157" i="34"/>
  <c r="E182" i="34" s="1"/>
  <c r="G26" i="10"/>
  <c r="H62" i="10" s="1"/>
  <c r="E183" i="31"/>
  <c r="E185" i="31" s="1"/>
  <c r="G35" i="10"/>
  <c r="H71" i="10" s="1"/>
  <c r="F73" i="34"/>
  <c r="F108" i="28" s="1"/>
  <c r="F73" i="36"/>
  <c r="F110" i="28" s="1"/>
  <c r="F73" i="35"/>
  <c r="F109" i="28" s="1"/>
  <c r="W41" i="35"/>
  <c r="V55" i="35"/>
  <c r="H24" i="32"/>
  <c r="I54" i="32" s="1"/>
  <c r="H23" i="32"/>
  <c r="I53" i="32" s="1"/>
  <c r="H27" i="32"/>
  <c r="I57" i="32" s="1"/>
  <c r="H25" i="32"/>
  <c r="I55" i="32" s="1"/>
  <c r="H20" i="2"/>
  <c r="I50" i="2" s="1"/>
  <c r="G24" i="2"/>
  <c r="H54" i="2" s="1"/>
  <c r="I20" i="32"/>
  <c r="J50" i="32" s="1"/>
  <c r="G59" i="10"/>
  <c r="G23" i="10"/>
  <c r="H68" i="31"/>
  <c r="H32" i="31"/>
  <c r="G171" i="31"/>
  <c r="G152" i="31"/>
  <c r="G28" i="34"/>
  <c r="G64" i="34"/>
  <c r="F148" i="34"/>
  <c r="F167" i="34"/>
  <c r="G35" i="34"/>
  <c r="G71" i="34"/>
  <c r="F174" i="34"/>
  <c r="F155" i="34"/>
  <c r="G29" i="34"/>
  <c r="G65" i="34"/>
  <c r="F149" i="34"/>
  <c r="F168" i="34"/>
  <c r="G24" i="36"/>
  <c r="G60" i="36"/>
  <c r="F37" i="36"/>
  <c r="F144" i="36"/>
  <c r="F163" i="36"/>
  <c r="H62" i="35"/>
  <c r="G165" i="35"/>
  <c r="G146" i="35"/>
  <c r="G25" i="34"/>
  <c r="G61" i="34"/>
  <c r="F145" i="34"/>
  <c r="F164" i="34"/>
  <c r="H26" i="31"/>
  <c r="H62" i="31"/>
  <c r="G146" i="31"/>
  <c r="G165" i="31"/>
  <c r="G30" i="34"/>
  <c r="G66" i="34"/>
  <c r="F150" i="34"/>
  <c r="F169" i="34"/>
  <c r="H35" i="31"/>
  <c r="H71" i="31"/>
  <c r="G174" i="31"/>
  <c r="G155" i="31"/>
  <c r="G31" i="36"/>
  <c r="G67" i="36"/>
  <c r="F151" i="36"/>
  <c r="F170" i="36"/>
  <c r="G31" i="35"/>
  <c r="G67" i="35"/>
  <c r="F151" i="35"/>
  <c r="F170" i="35"/>
  <c r="G26" i="34"/>
  <c r="G62" i="34"/>
  <c r="F146" i="34"/>
  <c r="F165" i="34"/>
  <c r="G34" i="10"/>
  <c r="H70" i="10" s="1"/>
  <c r="G70" i="10"/>
  <c r="I31" i="31"/>
  <c r="I67" i="31"/>
  <c r="H151" i="31"/>
  <c r="H170" i="31"/>
  <c r="G25" i="36"/>
  <c r="G61" i="36"/>
  <c r="F164" i="36"/>
  <c r="F145" i="36"/>
  <c r="G63" i="35"/>
  <c r="F147" i="35"/>
  <c r="F166" i="35"/>
  <c r="J29" i="36"/>
  <c r="J65" i="36"/>
  <c r="I149" i="36"/>
  <c r="I168" i="36"/>
  <c r="H65" i="31"/>
  <c r="H29" i="31"/>
  <c r="G149" i="31"/>
  <c r="G168" i="31"/>
  <c r="G34" i="35"/>
  <c r="G70" i="35"/>
  <c r="F173" i="35"/>
  <c r="F154" i="35"/>
  <c r="G23" i="35"/>
  <c r="G59" i="35"/>
  <c r="F162" i="35"/>
  <c r="F143" i="35"/>
  <c r="F37" i="35"/>
  <c r="G34" i="36"/>
  <c r="G70" i="36"/>
  <c r="F173" i="36"/>
  <c r="F154" i="36"/>
  <c r="H33" i="31"/>
  <c r="H69" i="31"/>
  <c r="G172" i="31"/>
  <c r="G153" i="31"/>
  <c r="G27" i="36"/>
  <c r="G63" i="36"/>
  <c r="F166" i="36"/>
  <c r="F147" i="36"/>
  <c r="G26" i="36"/>
  <c r="G62" i="36"/>
  <c r="F146" i="36"/>
  <c r="F165" i="36"/>
  <c r="G32" i="34"/>
  <c r="G68" i="34"/>
  <c r="F171" i="34"/>
  <c r="F152" i="34"/>
  <c r="G28" i="2"/>
  <c r="H58" i="2" s="1"/>
  <c r="G58" i="2"/>
  <c r="H59" i="31"/>
  <c r="G30" i="35"/>
  <c r="G66" i="35"/>
  <c r="F150" i="35"/>
  <c r="F169" i="35"/>
  <c r="G33" i="34"/>
  <c r="G69" i="34"/>
  <c r="F172" i="34"/>
  <c r="F153" i="34"/>
  <c r="G33" i="36"/>
  <c r="G69" i="36"/>
  <c r="F153" i="36"/>
  <c r="F172" i="36"/>
  <c r="H64" i="31"/>
  <c r="H28" i="31"/>
  <c r="G148" i="31"/>
  <c r="G167" i="31"/>
  <c r="G29" i="35"/>
  <c r="G65" i="35"/>
  <c r="F149" i="35"/>
  <c r="F168" i="35"/>
  <c r="H60" i="31"/>
  <c r="G163" i="31"/>
  <c r="G144" i="31"/>
  <c r="H24" i="31"/>
  <c r="G32" i="36"/>
  <c r="G68" i="36"/>
  <c r="F171" i="36"/>
  <c r="F152" i="36"/>
  <c r="G23" i="34"/>
  <c r="G59" i="34"/>
  <c r="F37" i="34"/>
  <c r="F162" i="34"/>
  <c r="F143" i="34"/>
  <c r="H30" i="31"/>
  <c r="H66" i="31"/>
  <c r="G150" i="31"/>
  <c r="G169" i="31"/>
  <c r="G24" i="34"/>
  <c r="G60" i="34"/>
  <c r="F163" i="34"/>
  <c r="F144" i="34"/>
  <c r="G31" i="34"/>
  <c r="G67" i="34"/>
  <c r="F170" i="34"/>
  <c r="F151" i="34"/>
  <c r="G68" i="35"/>
  <c r="F152" i="35"/>
  <c r="F171" i="35"/>
  <c r="G35" i="36"/>
  <c r="G71" i="36"/>
  <c r="F174" i="36"/>
  <c r="F155" i="36"/>
  <c r="H23" i="36"/>
  <c r="H59" i="36"/>
  <c r="G143" i="36"/>
  <c r="G162" i="36"/>
  <c r="G25" i="35"/>
  <c r="G61" i="35"/>
  <c r="F145" i="35"/>
  <c r="F164" i="35"/>
  <c r="G27" i="34"/>
  <c r="G63" i="34"/>
  <c r="F147" i="34"/>
  <c r="F166" i="34"/>
  <c r="H27" i="31"/>
  <c r="H63" i="31"/>
  <c r="G166" i="31"/>
  <c r="G147" i="31"/>
  <c r="G30" i="36"/>
  <c r="G66" i="36"/>
  <c r="F150" i="36"/>
  <c r="F169" i="36"/>
  <c r="I22" i="32"/>
  <c r="J52" i="32" s="1"/>
  <c r="I52" i="32"/>
  <c r="G33" i="35"/>
  <c r="G69" i="35"/>
  <c r="F153" i="35"/>
  <c r="F172" i="35"/>
  <c r="G28" i="36"/>
  <c r="G64" i="36"/>
  <c r="F167" i="36"/>
  <c r="F148" i="36"/>
  <c r="G65" i="36"/>
  <c r="F168" i="36"/>
  <c r="F149" i="36"/>
  <c r="G34" i="34"/>
  <c r="G70" i="34"/>
  <c r="F173" i="34"/>
  <c r="F154" i="34"/>
  <c r="H34" i="31"/>
  <c r="H70" i="31"/>
  <c r="G154" i="31"/>
  <c r="G173" i="31"/>
  <c r="P41" i="33"/>
  <c r="O55" i="33"/>
  <c r="T41" i="30"/>
  <c r="S55" i="30"/>
  <c r="G31" i="10"/>
  <c r="H67" i="10" s="1"/>
  <c r="H33" i="10"/>
  <c r="I69" i="10" s="1"/>
  <c r="G31" i="32"/>
  <c r="F37" i="10"/>
  <c r="H21" i="32"/>
  <c r="I51" i="32" s="1"/>
  <c r="H29" i="32"/>
  <c r="I59" i="32" s="1"/>
  <c r="G23" i="2"/>
  <c r="H53" i="2" s="1"/>
  <c r="R41" i="10"/>
  <c r="Q55" i="10"/>
  <c r="O41" i="34"/>
  <c r="N55" i="34"/>
  <c r="F168" i="30"/>
  <c r="F149" i="30"/>
  <c r="G29" i="30"/>
  <c r="H65" i="30" s="1"/>
  <c r="E157" i="30"/>
  <c r="F146" i="30"/>
  <c r="F165" i="30"/>
  <c r="G26" i="30"/>
  <c r="H62" i="30" s="1"/>
  <c r="F174" i="29"/>
  <c r="F155" i="29"/>
  <c r="G35" i="29"/>
  <c r="H71" i="29" s="1"/>
  <c r="D189" i="35"/>
  <c r="D182" i="35"/>
  <c r="D158" i="35"/>
  <c r="D178" i="35"/>
  <c r="D179" i="35" s="1"/>
  <c r="G23" i="30"/>
  <c r="H59" i="30" s="1"/>
  <c r="F143" i="30"/>
  <c r="F162" i="30"/>
  <c r="G33" i="33"/>
  <c r="H69" i="33" s="1"/>
  <c r="G29" i="33"/>
  <c r="H65" i="33" s="1"/>
  <c r="D189" i="36"/>
  <c r="D182" i="36"/>
  <c r="D178" i="36"/>
  <c r="D179" i="36" s="1"/>
  <c r="D158" i="36"/>
  <c r="F155" i="30"/>
  <c r="F174" i="30"/>
  <c r="G35" i="30"/>
  <c r="H71" i="30" s="1"/>
  <c r="H25" i="33"/>
  <c r="I61" i="33" s="1"/>
  <c r="F166" i="30"/>
  <c r="F147" i="30"/>
  <c r="G27" i="30"/>
  <c r="H63" i="30" s="1"/>
  <c r="D158" i="29"/>
  <c r="D189" i="29"/>
  <c r="D182" i="29"/>
  <c r="D178" i="29"/>
  <c r="D179" i="29" s="1"/>
  <c r="G31" i="30"/>
  <c r="H67" i="30" s="1"/>
  <c r="F170" i="30"/>
  <c r="F151" i="30"/>
  <c r="F153" i="29"/>
  <c r="G33" i="29"/>
  <c r="H69" i="29" s="1"/>
  <c r="F172" i="29"/>
  <c r="G25" i="29"/>
  <c r="H61" i="29" s="1"/>
  <c r="F145" i="29"/>
  <c r="F164" i="29"/>
  <c r="D74" i="34"/>
  <c r="D179" i="34"/>
  <c r="D108" i="28"/>
  <c r="D177" i="35"/>
  <c r="D190" i="35"/>
  <c r="D192" i="35" s="1"/>
  <c r="D183" i="35"/>
  <c r="D185" i="35" s="1"/>
  <c r="F173" i="30"/>
  <c r="F154" i="30"/>
  <c r="G34" i="30"/>
  <c r="H70" i="30" s="1"/>
  <c r="F150" i="30"/>
  <c r="F169" i="30"/>
  <c r="G30" i="30"/>
  <c r="H66" i="30" s="1"/>
  <c r="F173" i="29"/>
  <c r="G34" i="29"/>
  <c r="H70" i="29" s="1"/>
  <c r="F154" i="29"/>
  <c r="F147" i="29"/>
  <c r="G27" i="29"/>
  <c r="H63" i="29" s="1"/>
  <c r="F166" i="29"/>
  <c r="D100" i="28"/>
  <c r="D74" i="29"/>
  <c r="G35" i="33"/>
  <c r="H71" i="33" s="1"/>
  <c r="G34" i="33"/>
  <c r="H70" i="33" s="1"/>
  <c r="G26" i="33"/>
  <c r="H62" i="33" s="1"/>
  <c r="G27" i="33"/>
  <c r="H63" i="33" s="1"/>
  <c r="F168" i="29"/>
  <c r="F149" i="29"/>
  <c r="G29" i="29"/>
  <c r="H65" i="29" s="1"/>
  <c r="G32" i="33"/>
  <c r="H68" i="33" s="1"/>
  <c r="G32" i="29"/>
  <c r="H68" i="29" s="1"/>
  <c r="F171" i="29"/>
  <c r="F152" i="29"/>
  <c r="D158" i="34"/>
  <c r="D189" i="34"/>
  <c r="D182" i="34"/>
  <c r="D101" i="28"/>
  <c r="D74" i="30"/>
  <c r="E73" i="29"/>
  <c r="E100" i="28" s="1"/>
  <c r="E92" i="28" s="1"/>
  <c r="G28" i="33"/>
  <c r="H64" i="33" s="1"/>
  <c r="G30" i="33"/>
  <c r="H66" i="33" s="1"/>
  <c r="G23" i="29"/>
  <c r="H59" i="29" s="1"/>
  <c r="F37" i="29"/>
  <c r="F143" i="29"/>
  <c r="F162" i="29"/>
  <c r="G31" i="33"/>
  <c r="H67" i="33" s="1"/>
  <c r="G32" i="30"/>
  <c r="H68" i="30" s="1"/>
  <c r="F152" i="30"/>
  <c r="F171" i="30"/>
  <c r="D183" i="36"/>
  <c r="D185" i="36" s="1"/>
  <c r="D190" i="36"/>
  <c r="D192" i="36" s="1"/>
  <c r="D177" i="36"/>
  <c r="G25" i="30"/>
  <c r="H61" i="30" s="1"/>
  <c r="F164" i="30"/>
  <c r="F145" i="30"/>
  <c r="F165" i="29"/>
  <c r="F146" i="29"/>
  <c r="G26" i="29"/>
  <c r="H62" i="29" s="1"/>
  <c r="D158" i="30"/>
  <c r="D178" i="30"/>
  <c r="D179" i="30" s="1"/>
  <c r="D189" i="30"/>
  <c r="D182" i="30"/>
  <c r="E176" i="30"/>
  <c r="E157" i="29"/>
  <c r="D107" i="28"/>
  <c r="D74" i="33"/>
  <c r="G24" i="29"/>
  <c r="H60" i="29" s="1"/>
  <c r="F163" i="29"/>
  <c r="F144" i="29"/>
  <c r="D177" i="34"/>
  <c r="D190" i="34"/>
  <c r="D192" i="34" s="1"/>
  <c r="D183" i="34"/>
  <c r="D185" i="34" s="1"/>
  <c r="F150" i="29"/>
  <c r="G30" i="29"/>
  <c r="H66" i="29" s="1"/>
  <c r="F169" i="29"/>
  <c r="D109" i="28"/>
  <c r="D74" i="35"/>
  <c r="E73" i="33"/>
  <c r="E107" i="28" s="1"/>
  <c r="E111" i="28" s="1"/>
  <c r="E73" i="30"/>
  <c r="E101" i="28" s="1"/>
  <c r="E93" i="28" s="1"/>
  <c r="E176" i="29"/>
  <c r="G24" i="33"/>
  <c r="H60" i="33" s="1"/>
  <c r="D190" i="30"/>
  <c r="D192" i="30" s="1"/>
  <c r="D183" i="30"/>
  <c r="D185" i="30" s="1"/>
  <c r="D177" i="30"/>
  <c r="F167" i="29"/>
  <c r="F148" i="29"/>
  <c r="G28" i="29"/>
  <c r="H64" i="29" s="1"/>
  <c r="G23" i="33"/>
  <c r="H59" i="33" s="1"/>
  <c r="F37" i="33"/>
  <c r="F37" i="30"/>
  <c r="F148" i="30"/>
  <c r="F167" i="30"/>
  <c r="G28" i="30"/>
  <c r="H64" i="30" s="1"/>
  <c r="F153" i="30"/>
  <c r="F172" i="30"/>
  <c r="G33" i="30"/>
  <c r="H69" i="30" s="1"/>
  <c r="D183" i="29"/>
  <c r="D185" i="29" s="1"/>
  <c r="D177" i="29"/>
  <c r="D190" i="29"/>
  <c r="D192" i="29" s="1"/>
  <c r="F170" i="29"/>
  <c r="F151" i="29"/>
  <c r="G31" i="29"/>
  <c r="H67" i="29" s="1"/>
  <c r="F163" i="30"/>
  <c r="F144" i="30"/>
  <c r="G24" i="30"/>
  <c r="H60" i="30" s="1"/>
  <c r="D110" i="28"/>
  <c r="D94" i="28" s="1"/>
  <c r="D74" i="36"/>
  <c r="G22" i="2"/>
  <c r="H52" i="2" s="1"/>
  <c r="G21" i="2"/>
  <c r="H51" i="2" s="1"/>
  <c r="G27" i="2"/>
  <c r="H57" i="2" s="1"/>
  <c r="E61" i="2"/>
  <c r="E98" i="28" s="1"/>
  <c r="G25" i="2"/>
  <c r="H55" i="2" s="1"/>
  <c r="F62" i="32"/>
  <c r="G143" i="31"/>
  <c r="G162" i="31"/>
  <c r="G73" i="31"/>
  <c r="G102" i="28" s="1"/>
  <c r="H23" i="31"/>
  <c r="G37" i="31"/>
  <c r="G29" i="2"/>
  <c r="H59" i="2" s="1"/>
  <c r="G61" i="32"/>
  <c r="G106" i="28" s="1"/>
  <c r="F31" i="2"/>
  <c r="F73" i="10"/>
  <c r="F99" i="28" s="1"/>
  <c r="H25" i="10"/>
  <c r="I61" i="10" s="1"/>
  <c r="H29" i="10"/>
  <c r="I65" i="10" s="1"/>
  <c r="E74" i="10"/>
  <c r="H28" i="10"/>
  <c r="I64" i="10" s="1"/>
  <c r="I28" i="32"/>
  <c r="J58" i="32" s="1"/>
  <c r="E74" i="31"/>
  <c r="Q35" i="32" l="1"/>
  <c r="P46" i="32"/>
  <c r="H32" i="10"/>
  <c r="I68" i="10" s="1"/>
  <c r="F157" i="31"/>
  <c r="F182" i="31" s="1"/>
  <c r="R36" i="2"/>
  <c r="Q46" i="2"/>
  <c r="F176" i="31"/>
  <c r="F190" i="31" s="1"/>
  <c r="F192" i="31" s="1"/>
  <c r="E189" i="36"/>
  <c r="E191" i="36" s="1"/>
  <c r="H27" i="10"/>
  <c r="I63" i="10" s="1"/>
  <c r="I26" i="32"/>
  <c r="J56" i="32" s="1"/>
  <c r="H26" i="2"/>
  <c r="I56" i="2" s="1"/>
  <c r="D186" i="31"/>
  <c r="F94" i="28"/>
  <c r="AH46" i="32"/>
  <c r="AI36" i="32"/>
  <c r="AH35" i="2"/>
  <c r="AG46" i="2"/>
  <c r="AB2" i="48"/>
  <c r="AA21" i="48"/>
  <c r="AA23" i="48" s="1"/>
  <c r="H24" i="10"/>
  <c r="I60" i="10" s="1"/>
  <c r="D91" i="28"/>
  <c r="H26" i="10"/>
  <c r="I62" i="10" s="1"/>
  <c r="D196" i="31"/>
  <c r="F184" i="31"/>
  <c r="E177" i="34"/>
  <c r="E190" i="34"/>
  <c r="E192" i="34" s="1"/>
  <c r="G174" i="35"/>
  <c r="G155" i="35"/>
  <c r="H71" i="35"/>
  <c r="H35" i="35"/>
  <c r="G144" i="35"/>
  <c r="H24" i="35"/>
  <c r="H60" i="35"/>
  <c r="G163" i="35"/>
  <c r="I32" i="35"/>
  <c r="I68" i="35"/>
  <c r="H152" i="35"/>
  <c r="H171" i="35"/>
  <c r="J62" i="35"/>
  <c r="J26" i="35"/>
  <c r="I146" i="35"/>
  <c r="I165" i="35"/>
  <c r="H64" i="35"/>
  <c r="H28" i="35"/>
  <c r="G148" i="35"/>
  <c r="G167" i="35"/>
  <c r="H166" i="35"/>
  <c r="I27" i="35"/>
  <c r="I63" i="35"/>
  <c r="H147" i="35"/>
  <c r="D197" i="31"/>
  <c r="H30" i="10"/>
  <c r="I66" i="10" s="1"/>
  <c r="E178" i="34"/>
  <c r="E179" i="34" s="1"/>
  <c r="D191" i="31"/>
  <c r="D193" i="31" s="1"/>
  <c r="E158" i="31"/>
  <c r="F158" i="31" s="1"/>
  <c r="E182" i="31"/>
  <c r="E184" i="31" s="1"/>
  <c r="E186" i="31" s="1"/>
  <c r="E189" i="31"/>
  <c r="E197" i="31" s="1"/>
  <c r="E178" i="31"/>
  <c r="E179" i="31" s="1"/>
  <c r="E189" i="35"/>
  <c r="E197" i="35" s="1"/>
  <c r="E158" i="35"/>
  <c r="E177" i="35"/>
  <c r="I164" i="31"/>
  <c r="E190" i="36"/>
  <c r="E192" i="36" s="1"/>
  <c r="E177" i="36"/>
  <c r="E158" i="36"/>
  <c r="E178" i="35"/>
  <c r="E179" i="35" s="1"/>
  <c r="I145" i="31"/>
  <c r="J25" i="31"/>
  <c r="K61" i="31" s="1"/>
  <c r="E183" i="35"/>
  <c r="E185" i="35" s="1"/>
  <c r="E178" i="36"/>
  <c r="E179" i="36" s="1"/>
  <c r="E189" i="34"/>
  <c r="E191" i="34" s="1"/>
  <c r="E158" i="34"/>
  <c r="I27" i="32"/>
  <c r="J57" i="32" s="1"/>
  <c r="H35" i="10"/>
  <c r="I71" i="10" s="1"/>
  <c r="H31" i="10"/>
  <c r="I67" i="10" s="1"/>
  <c r="G37" i="10"/>
  <c r="I33" i="10"/>
  <c r="J69" i="10" s="1"/>
  <c r="H34" i="10"/>
  <c r="I70" i="10" s="1"/>
  <c r="X41" i="35"/>
  <c r="W55" i="35"/>
  <c r="I23" i="32"/>
  <c r="J53" i="32" s="1"/>
  <c r="I25" i="32"/>
  <c r="J55" i="32" s="1"/>
  <c r="I24" i="32"/>
  <c r="J54" i="32" s="1"/>
  <c r="J22" i="32"/>
  <c r="K52" i="32" s="1"/>
  <c r="H24" i="2"/>
  <c r="I54" i="2" s="1"/>
  <c r="H23" i="2"/>
  <c r="I53" i="2" s="1"/>
  <c r="I20" i="2"/>
  <c r="J50" i="2" s="1"/>
  <c r="H28" i="2"/>
  <c r="I58" i="2" s="1"/>
  <c r="J20" i="32"/>
  <c r="K50" i="32" s="1"/>
  <c r="H59" i="10"/>
  <c r="H23" i="10"/>
  <c r="G157" i="31"/>
  <c r="G189" i="31" s="1"/>
  <c r="F178" i="31"/>
  <c r="F179" i="31" s="1"/>
  <c r="H33" i="35"/>
  <c r="I33" i="35" s="1"/>
  <c r="H69" i="35"/>
  <c r="G172" i="35"/>
  <c r="G153" i="35"/>
  <c r="G37" i="36"/>
  <c r="H23" i="34"/>
  <c r="H59" i="34"/>
  <c r="G37" i="34"/>
  <c r="G143" i="34"/>
  <c r="G162" i="34"/>
  <c r="H32" i="36"/>
  <c r="H68" i="36"/>
  <c r="G171" i="36"/>
  <c r="G152" i="36"/>
  <c r="H29" i="35"/>
  <c r="I29" i="35" s="1"/>
  <c r="H65" i="35"/>
  <c r="G168" i="35"/>
  <c r="G149" i="35"/>
  <c r="H33" i="36"/>
  <c r="H69" i="36"/>
  <c r="G153" i="36"/>
  <c r="G172" i="36"/>
  <c r="H30" i="35"/>
  <c r="I30" i="35" s="1"/>
  <c r="H66" i="35"/>
  <c r="G169" i="35"/>
  <c r="G150" i="35"/>
  <c r="H26" i="36"/>
  <c r="H62" i="36"/>
  <c r="G146" i="36"/>
  <c r="G165" i="36"/>
  <c r="H27" i="36"/>
  <c r="H63" i="36"/>
  <c r="G166" i="36"/>
  <c r="G147" i="36"/>
  <c r="H34" i="36"/>
  <c r="H70" i="36"/>
  <c r="G173" i="36"/>
  <c r="G154" i="36"/>
  <c r="F157" i="36"/>
  <c r="I27" i="31"/>
  <c r="I63" i="31"/>
  <c r="H166" i="31"/>
  <c r="H147" i="31"/>
  <c r="H34" i="35"/>
  <c r="H70" i="35"/>
  <c r="G154" i="35"/>
  <c r="G173" i="35"/>
  <c r="K29" i="36"/>
  <c r="K65" i="36"/>
  <c r="J149" i="36"/>
  <c r="J168" i="36"/>
  <c r="G73" i="36"/>
  <c r="G110" i="28" s="1"/>
  <c r="G94" i="28" s="1"/>
  <c r="I34" i="31"/>
  <c r="I70" i="31"/>
  <c r="H173" i="31"/>
  <c r="H154" i="31"/>
  <c r="I23" i="36"/>
  <c r="I59" i="36"/>
  <c r="H143" i="36"/>
  <c r="H162" i="36"/>
  <c r="H35" i="36"/>
  <c r="H71" i="36"/>
  <c r="G174" i="36"/>
  <c r="G155" i="36"/>
  <c r="H31" i="34"/>
  <c r="H67" i="34"/>
  <c r="G170" i="34"/>
  <c r="G151" i="34"/>
  <c r="I30" i="31"/>
  <c r="I66" i="31"/>
  <c r="H150" i="31"/>
  <c r="H169" i="31"/>
  <c r="I28" i="31"/>
  <c r="I64" i="31"/>
  <c r="H148" i="31"/>
  <c r="H167" i="31"/>
  <c r="F157" i="35"/>
  <c r="H26" i="34"/>
  <c r="H62" i="34"/>
  <c r="G165" i="34"/>
  <c r="G146" i="34"/>
  <c r="H31" i="36"/>
  <c r="H67" i="36"/>
  <c r="G151" i="36"/>
  <c r="G170" i="36"/>
  <c r="H30" i="34"/>
  <c r="H66" i="34"/>
  <c r="G150" i="34"/>
  <c r="G169" i="34"/>
  <c r="H24" i="36"/>
  <c r="H60" i="36"/>
  <c r="G144" i="36"/>
  <c r="G163" i="36"/>
  <c r="H29" i="34"/>
  <c r="H65" i="34"/>
  <c r="G149" i="34"/>
  <c r="G168" i="34"/>
  <c r="H28" i="34"/>
  <c r="H64" i="34"/>
  <c r="G167" i="34"/>
  <c r="G148" i="34"/>
  <c r="H28" i="36"/>
  <c r="H64" i="36"/>
  <c r="G167" i="36"/>
  <c r="G148" i="36"/>
  <c r="F157" i="34"/>
  <c r="H33" i="34"/>
  <c r="H69" i="34"/>
  <c r="G153" i="34"/>
  <c r="G172" i="34"/>
  <c r="H32" i="34"/>
  <c r="H68" i="34"/>
  <c r="G171" i="34"/>
  <c r="G152" i="34"/>
  <c r="I33" i="31"/>
  <c r="I69" i="31"/>
  <c r="H172" i="31"/>
  <c r="H153" i="31"/>
  <c r="F176" i="35"/>
  <c r="I59" i="31"/>
  <c r="H34" i="34"/>
  <c r="H70" i="34"/>
  <c r="G154" i="34"/>
  <c r="G173" i="34"/>
  <c r="F176" i="34"/>
  <c r="G73" i="35"/>
  <c r="G109" i="28" s="1"/>
  <c r="I29" i="31"/>
  <c r="I65" i="31"/>
  <c r="H149" i="31"/>
  <c r="H168" i="31"/>
  <c r="J31" i="31"/>
  <c r="J67" i="31"/>
  <c r="I170" i="31"/>
  <c r="I151" i="31"/>
  <c r="I60" i="31"/>
  <c r="H144" i="31"/>
  <c r="H163" i="31"/>
  <c r="I24" i="31"/>
  <c r="H25" i="36"/>
  <c r="H61" i="36"/>
  <c r="G145" i="36"/>
  <c r="G164" i="36"/>
  <c r="F189" i="31"/>
  <c r="F191" i="31" s="1"/>
  <c r="H30" i="36"/>
  <c r="H66" i="36"/>
  <c r="G169" i="36"/>
  <c r="G150" i="36"/>
  <c r="H27" i="34"/>
  <c r="H63" i="34"/>
  <c r="G147" i="34"/>
  <c r="G166" i="34"/>
  <c r="H25" i="35"/>
  <c r="I25" i="35" s="1"/>
  <c r="H61" i="35"/>
  <c r="G164" i="35"/>
  <c r="G145" i="35"/>
  <c r="H23" i="35"/>
  <c r="H59" i="35"/>
  <c r="G162" i="35"/>
  <c r="G143" i="35"/>
  <c r="G37" i="35"/>
  <c r="I32" i="31"/>
  <c r="I68" i="31"/>
  <c r="H152" i="31"/>
  <c r="H171" i="31"/>
  <c r="G176" i="31"/>
  <c r="G190" i="31" s="1"/>
  <c r="G192" i="31" s="1"/>
  <c r="H24" i="34"/>
  <c r="H60" i="34"/>
  <c r="G163" i="34"/>
  <c r="G144" i="34"/>
  <c r="G73" i="34"/>
  <c r="G108" i="28" s="1"/>
  <c r="H31" i="35"/>
  <c r="H67" i="35"/>
  <c r="G170" i="35"/>
  <c r="G151" i="35"/>
  <c r="I35" i="31"/>
  <c r="I71" i="31"/>
  <c r="H155" i="31"/>
  <c r="H174" i="31"/>
  <c r="I26" i="31"/>
  <c r="I62" i="31"/>
  <c r="H146" i="31"/>
  <c r="H165" i="31"/>
  <c r="H25" i="34"/>
  <c r="H61" i="34"/>
  <c r="G164" i="34"/>
  <c r="G145" i="34"/>
  <c r="F176" i="36"/>
  <c r="H35" i="34"/>
  <c r="H71" i="34"/>
  <c r="G174" i="34"/>
  <c r="G155" i="34"/>
  <c r="H31" i="32"/>
  <c r="Q41" i="33"/>
  <c r="P55" i="33"/>
  <c r="T55" i="30"/>
  <c r="I29" i="32"/>
  <c r="J59" i="32" s="1"/>
  <c r="I21" i="32"/>
  <c r="J51" i="32" s="1"/>
  <c r="S41" i="10"/>
  <c r="R55" i="10"/>
  <c r="D103" i="28"/>
  <c r="E158" i="30"/>
  <c r="P41" i="34"/>
  <c r="O55" i="34"/>
  <c r="F73" i="33"/>
  <c r="F107" i="28" s="1"/>
  <c r="F111" i="28" s="1"/>
  <c r="D93" i="28"/>
  <c r="E177" i="29"/>
  <c r="E177" i="30"/>
  <c r="E182" i="29"/>
  <c r="E178" i="29"/>
  <c r="E179" i="29" s="1"/>
  <c r="E189" i="29"/>
  <c r="H25" i="30"/>
  <c r="I61" i="30" s="1"/>
  <c r="G164" i="30"/>
  <c r="G145" i="30"/>
  <c r="E74" i="30"/>
  <c r="D191" i="29"/>
  <c r="D193" i="29" s="1"/>
  <c r="D197" i="29"/>
  <c r="D197" i="36"/>
  <c r="D191" i="36"/>
  <c r="D193" i="36" s="1"/>
  <c r="E91" i="28"/>
  <c r="G174" i="29"/>
  <c r="G155" i="29"/>
  <c r="H35" i="29"/>
  <c r="I71" i="29" s="1"/>
  <c r="G172" i="30"/>
  <c r="G153" i="30"/>
  <c r="H33" i="30"/>
  <c r="I69" i="30" s="1"/>
  <c r="H24" i="33"/>
  <c r="I60" i="33" s="1"/>
  <c r="E183" i="30"/>
  <c r="E185" i="30" s="1"/>
  <c r="E190" i="30"/>
  <c r="E192" i="30" s="1"/>
  <c r="G165" i="29"/>
  <c r="G146" i="29"/>
  <c r="H26" i="29"/>
  <c r="I62" i="29" s="1"/>
  <c r="H23" i="29"/>
  <c r="I59" i="29" s="1"/>
  <c r="G143" i="29"/>
  <c r="G162" i="29"/>
  <c r="G168" i="29"/>
  <c r="H29" i="29"/>
  <c r="I65" i="29" s="1"/>
  <c r="G149" i="29"/>
  <c r="H26" i="33"/>
  <c r="I62" i="33" s="1"/>
  <c r="E74" i="29"/>
  <c r="G166" i="29"/>
  <c r="G147" i="29"/>
  <c r="H27" i="29"/>
  <c r="I63" i="29" s="1"/>
  <c r="F176" i="29"/>
  <c r="E74" i="34"/>
  <c r="E158" i="29"/>
  <c r="H23" i="33"/>
  <c r="I59" i="33" s="1"/>
  <c r="G37" i="33"/>
  <c r="E190" i="29"/>
  <c r="E192" i="29" s="1"/>
  <c r="E183" i="29"/>
  <c r="E185" i="29" s="1"/>
  <c r="E74" i="33"/>
  <c r="D7" i="28"/>
  <c r="D184" i="30"/>
  <c r="D186" i="30" s="1"/>
  <c r="D196" i="30"/>
  <c r="G152" i="29"/>
  <c r="G171" i="29"/>
  <c r="H32" i="29"/>
  <c r="I68" i="29" s="1"/>
  <c r="H34" i="33"/>
  <c r="I70" i="33" s="1"/>
  <c r="D92" i="28"/>
  <c r="D197" i="30"/>
  <c r="D191" i="30"/>
  <c r="D193" i="30" s="1"/>
  <c r="H31" i="33"/>
  <c r="I67" i="33" s="1"/>
  <c r="H30" i="33"/>
  <c r="I66" i="33" s="1"/>
  <c r="G150" i="30"/>
  <c r="G169" i="30"/>
  <c r="H30" i="30"/>
  <c r="I66" i="30" s="1"/>
  <c r="I25" i="33"/>
  <c r="J61" i="33" s="1"/>
  <c r="G170" i="29"/>
  <c r="G151" i="29"/>
  <c r="H31" i="29"/>
  <c r="I67" i="29" s="1"/>
  <c r="E184" i="35"/>
  <c r="H35" i="33"/>
  <c r="I71" i="33" s="1"/>
  <c r="G173" i="30"/>
  <c r="H34" i="30"/>
  <c r="I70" i="30" s="1"/>
  <c r="G154" i="30"/>
  <c r="G153" i="29"/>
  <c r="H33" i="29"/>
  <c r="I69" i="29" s="1"/>
  <c r="G172" i="29"/>
  <c r="G155" i="30"/>
  <c r="G174" i="30"/>
  <c r="H35" i="30"/>
  <c r="I71" i="30" s="1"/>
  <c r="H29" i="33"/>
  <c r="I65" i="33" s="1"/>
  <c r="F176" i="30"/>
  <c r="D184" i="35"/>
  <c r="D186" i="35" s="1"/>
  <c r="D196" i="35"/>
  <c r="G146" i="30"/>
  <c r="H26" i="30"/>
  <c r="I62" i="30" s="1"/>
  <c r="G165" i="30"/>
  <c r="G144" i="30"/>
  <c r="H24" i="30"/>
  <c r="I60" i="30" s="1"/>
  <c r="G163" i="30"/>
  <c r="H28" i="30"/>
  <c r="I64" i="30" s="1"/>
  <c r="G167" i="30"/>
  <c r="G148" i="30"/>
  <c r="H30" i="29"/>
  <c r="I66" i="29" s="1"/>
  <c r="G169" i="29"/>
  <c r="G150" i="29"/>
  <c r="G144" i="29"/>
  <c r="G163" i="29"/>
  <c r="H24" i="29"/>
  <c r="I60" i="29" s="1"/>
  <c r="G171" i="30"/>
  <c r="G152" i="30"/>
  <c r="H32" i="30"/>
  <c r="I68" i="30" s="1"/>
  <c r="F73" i="29"/>
  <c r="F100" i="28" s="1"/>
  <c r="F92" i="28" s="1"/>
  <c r="H28" i="33"/>
  <c r="I64" i="33" s="1"/>
  <c r="D184" i="34"/>
  <c r="D186" i="34" s="1"/>
  <c r="D196" i="34"/>
  <c r="E196" i="36"/>
  <c r="E184" i="36"/>
  <c r="E186" i="36" s="1"/>
  <c r="F157" i="30"/>
  <c r="D191" i="35"/>
  <c r="D193" i="35" s="1"/>
  <c r="D197" i="35"/>
  <c r="G149" i="30"/>
  <c r="G168" i="30"/>
  <c r="H29" i="30"/>
  <c r="I65" i="30" s="1"/>
  <c r="E74" i="36"/>
  <c r="D10" i="28"/>
  <c r="D191" i="34"/>
  <c r="D193" i="34" s="1"/>
  <c r="D197" i="34"/>
  <c r="G151" i="30"/>
  <c r="H31" i="30"/>
  <c r="I67" i="30" s="1"/>
  <c r="G170" i="30"/>
  <c r="G166" i="30"/>
  <c r="G147" i="30"/>
  <c r="H27" i="30"/>
  <c r="I63" i="30" s="1"/>
  <c r="H33" i="33"/>
  <c r="I69" i="33" s="1"/>
  <c r="G162" i="30"/>
  <c r="H23" i="30"/>
  <c r="I59" i="30" s="1"/>
  <c r="G143" i="30"/>
  <c r="G37" i="30"/>
  <c r="E182" i="30"/>
  <c r="E178" i="30"/>
  <c r="E179" i="30" s="1"/>
  <c r="E189" i="30"/>
  <c r="G148" i="29"/>
  <c r="G167" i="29"/>
  <c r="H28" i="29"/>
  <c r="I64" i="29" s="1"/>
  <c r="E184" i="34"/>
  <c r="E186" i="34" s="1"/>
  <c r="E196" i="34"/>
  <c r="E74" i="35"/>
  <c r="F157" i="29"/>
  <c r="H32" i="33"/>
  <c r="I68" i="33" s="1"/>
  <c r="H27" i="33"/>
  <c r="I63" i="33" s="1"/>
  <c r="G37" i="29"/>
  <c r="G173" i="29"/>
  <c r="H34" i="29"/>
  <c r="I70" i="29" s="1"/>
  <c r="G154" i="29"/>
  <c r="D111" i="28"/>
  <c r="G145" i="29"/>
  <c r="G164" i="29"/>
  <c r="H25" i="29"/>
  <c r="I61" i="29" s="1"/>
  <c r="D196" i="29"/>
  <c r="D184" i="29"/>
  <c r="D186" i="29" s="1"/>
  <c r="D196" i="36"/>
  <c r="D184" i="36"/>
  <c r="D186" i="36" s="1"/>
  <c r="F73" i="30"/>
  <c r="F101" i="28" s="1"/>
  <c r="F93" i="28" s="1"/>
  <c r="H22" i="2"/>
  <c r="I52" i="2" s="1"/>
  <c r="H21" i="2"/>
  <c r="I51" i="2" s="1"/>
  <c r="H25" i="2"/>
  <c r="I55" i="2" s="1"/>
  <c r="E62" i="2"/>
  <c r="H27" i="2"/>
  <c r="I57" i="2" s="1"/>
  <c r="G62" i="32"/>
  <c r="I23" i="31"/>
  <c r="H143" i="31"/>
  <c r="H73" i="31"/>
  <c r="H102" i="28" s="1"/>
  <c r="H162" i="31"/>
  <c r="H37" i="31"/>
  <c r="F61" i="2"/>
  <c r="F98" i="28" s="1"/>
  <c r="F74" i="31"/>
  <c r="H61" i="32"/>
  <c r="H106" i="28" s="1"/>
  <c r="I24" i="2"/>
  <c r="J54" i="2" s="1"/>
  <c r="H29" i="2"/>
  <c r="I59" i="2" s="1"/>
  <c r="F74" i="10"/>
  <c r="E90" i="28"/>
  <c r="E103" i="28"/>
  <c r="G31" i="2"/>
  <c r="G73" i="10"/>
  <c r="G99" i="28" s="1"/>
  <c r="I32" i="10"/>
  <c r="J68" i="10" s="1"/>
  <c r="I28" i="10"/>
  <c r="J64" i="10" s="1"/>
  <c r="I25" i="10"/>
  <c r="J61" i="10" s="1"/>
  <c r="I29" i="10"/>
  <c r="J65" i="10" s="1"/>
  <c r="J28" i="32"/>
  <c r="K58" i="32" s="1"/>
  <c r="F183" i="31" l="1"/>
  <c r="F185" i="31" s="1"/>
  <c r="Q46" i="32"/>
  <c r="R35" i="32"/>
  <c r="R46" i="2"/>
  <c r="S36" i="2"/>
  <c r="F177" i="31"/>
  <c r="I27" i="10"/>
  <c r="J63" i="10" s="1"/>
  <c r="I26" i="10"/>
  <c r="J62" i="10" s="1"/>
  <c r="D194" i="31"/>
  <c r="I26" i="2"/>
  <c r="J56" i="2" s="1"/>
  <c r="J26" i="32"/>
  <c r="K56" i="32" s="1"/>
  <c r="I24" i="10"/>
  <c r="J60" i="10" s="1"/>
  <c r="E193" i="34"/>
  <c r="E194" i="34" s="1"/>
  <c r="F158" i="34"/>
  <c r="J27" i="32"/>
  <c r="K57" i="32" s="1"/>
  <c r="AJ36" i="32"/>
  <c r="AI46" i="32"/>
  <c r="AI35" i="2"/>
  <c r="AH46" i="2"/>
  <c r="AB21" i="48"/>
  <c r="AB23" i="48" s="1"/>
  <c r="AC2" i="48"/>
  <c r="D198" i="31"/>
  <c r="D200" i="31" s="1"/>
  <c r="E197" i="34"/>
  <c r="E198" i="34" s="1"/>
  <c r="E200" i="34" s="1"/>
  <c r="F186" i="31"/>
  <c r="I30" i="10"/>
  <c r="J66" i="10" s="1"/>
  <c r="F158" i="35"/>
  <c r="I71" i="35"/>
  <c r="I35" i="35"/>
  <c r="H174" i="35"/>
  <c r="H155" i="35"/>
  <c r="J33" i="35"/>
  <c r="I172" i="35"/>
  <c r="J69" i="35"/>
  <c r="I153" i="35"/>
  <c r="J30" i="35"/>
  <c r="J66" i="35"/>
  <c r="I150" i="35"/>
  <c r="I169" i="35"/>
  <c r="J29" i="35"/>
  <c r="I168" i="35"/>
  <c r="J65" i="35"/>
  <c r="I149" i="35"/>
  <c r="H167" i="35"/>
  <c r="I28" i="35"/>
  <c r="I64" i="35"/>
  <c r="H148" i="35"/>
  <c r="I152" i="35"/>
  <c r="I171" i="35"/>
  <c r="J32" i="35"/>
  <c r="J68" i="35"/>
  <c r="J61" i="35"/>
  <c r="J25" i="35"/>
  <c r="I164" i="35"/>
  <c r="I145" i="35"/>
  <c r="I147" i="35"/>
  <c r="I166" i="35"/>
  <c r="J27" i="35"/>
  <c r="J63" i="35"/>
  <c r="K62" i="35"/>
  <c r="K26" i="35"/>
  <c r="J146" i="35"/>
  <c r="J165" i="35"/>
  <c r="I24" i="35"/>
  <c r="H163" i="35"/>
  <c r="I60" i="35"/>
  <c r="H144" i="35"/>
  <c r="F193" i="31"/>
  <c r="F177" i="35"/>
  <c r="E191" i="35"/>
  <c r="E193" i="35" s="1"/>
  <c r="E193" i="36"/>
  <c r="E194" i="36" s="1"/>
  <c r="E197" i="36"/>
  <c r="E198" i="36" s="1"/>
  <c r="E200" i="36" s="1"/>
  <c r="E196" i="31"/>
  <c r="E198" i="31" s="1"/>
  <c r="E200" i="31" s="1"/>
  <c r="E191" i="31"/>
  <c r="E193" i="31" s="1"/>
  <c r="E194" i="31" s="1"/>
  <c r="J164" i="31"/>
  <c r="J145" i="31"/>
  <c r="F196" i="31"/>
  <c r="K25" i="31"/>
  <c r="L61" i="31" s="1"/>
  <c r="E196" i="35"/>
  <c r="E198" i="35" s="1"/>
  <c r="E200" i="35" s="1"/>
  <c r="F158" i="36"/>
  <c r="F177" i="36"/>
  <c r="J25" i="32"/>
  <c r="K55" i="32" s="1"/>
  <c r="E186" i="35"/>
  <c r="I35" i="10"/>
  <c r="J71" i="10" s="1"/>
  <c r="I34" i="10"/>
  <c r="J70" i="10" s="1"/>
  <c r="F197" i="31"/>
  <c r="I31" i="10"/>
  <c r="J67" i="10" s="1"/>
  <c r="J33" i="10"/>
  <c r="K69" i="10" s="1"/>
  <c r="H37" i="10"/>
  <c r="Y41" i="35"/>
  <c r="X55" i="35"/>
  <c r="G176" i="35"/>
  <c r="J23" i="32"/>
  <c r="K53" i="32" s="1"/>
  <c r="J24" i="32"/>
  <c r="K54" i="32" s="1"/>
  <c r="K22" i="32"/>
  <c r="L52" i="32" s="1"/>
  <c r="I23" i="2"/>
  <c r="J53" i="2" s="1"/>
  <c r="J20" i="2"/>
  <c r="K50" i="2" s="1"/>
  <c r="I28" i="2"/>
  <c r="J58" i="2" s="1"/>
  <c r="K20" i="32"/>
  <c r="L50" i="32" s="1"/>
  <c r="H157" i="31"/>
  <c r="H182" i="31" s="1"/>
  <c r="G158" i="31"/>
  <c r="G182" i="31"/>
  <c r="G184" i="31" s="1"/>
  <c r="I59" i="10"/>
  <c r="I23" i="10"/>
  <c r="H73" i="36"/>
  <c r="H110" i="28" s="1"/>
  <c r="H94" i="28" s="1"/>
  <c r="H176" i="31"/>
  <c r="H190" i="31" s="1"/>
  <c r="H192" i="31" s="1"/>
  <c r="H73" i="35"/>
  <c r="H109" i="28" s="1"/>
  <c r="G157" i="36"/>
  <c r="G182" i="36" s="1"/>
  <c r="G176" i="36"/>
  <c r="J29" i="31"/>
  <c r="J65" i="31"/>
  <c r="I149" i="31"/>
  <c r="I168" i="31"/>
  <c r="J70" i="31"/>
  <c r="I173" i="31"/>
  <c r="I154" i="31"/>
  <c r="J34" i="31"/>
  <c r="I23" i="34"/>
  <c r="I59" i="34"/>
  <c r="H143" i="34"/>
  <c r="H37" i="34"/>
  <c r="H162" i="34"/>
  <c r="I28" i="34"/>
  <c r="I64" i="34"/>
  <c r="H167" i="34"/>
  <c r="H148" i="34"/>
  <c r="G177" i="31"/>
  <c r="I24" i="34"/>
  <c r="I60" i="34"/>
  <c r="H163" i="34"/>
  <c r="H144" i="34"/>
  <c r="I23" i="35"/>
  <c r="I59" i="35"/>
  <c r="H37" i="35"/>
  <c r="H162" i="35"/>
  <c r="H143" i="35"/>
  <c r="I27" i="34"/>
  <c r="I63" i="34"/>
  <c r="H147" i="34"/>
  <c r="H166" i="34"/>
  <c r="F190" i="34"/>
  <c r="F192" i="34" s="1"/>
  <c r="F183" i="34"/>
  <c r="F185" i="34" s="1"/>
  <c r="F183" i="35"/>
  <c r="F185" i="35" s="1"/>
  <c r="F190" i="35"/>
  <c r="F192" i="35" s="1"/>
  <c r="I33" i="34"/>
  <c r="I69" i="34"/>
  <c r="H172" i="34"/>
  <c r="H153" i="34"/>
  <c r="J64" i="31"/>
  <c r="I167" i="31"/>
  <c r="I148" i="31"/>
  <c r="J28" i="31"/>
  <c r="J30" i="31"/>
  <c r="J66" i="31"/>
  <c r="I169" i="31"/>
  <c r="I150" i="31"/>
  <c r="I35" i="36"/>
  <c r="I71" i="36"/>
  <c r="H155" i="36"/>
  <c r="H174" i="36"/>
  <c r="F177" i="34"/>
  <c r="J27" i="31"/>
  <c r="J63" i="31"/>
  <c r="I166" i="31"/>
  <c r="I147" i="31"/>
  <c r="I24" i="36"/>
  <c r="I60" i="36"/>
  <c r="H163" i="36"/>
  <c r="H144" i="36"/>
  <c r="I31" i="36"/>
  <c r="I67" i="36"/>
  <c r="H170" i="36"/>
  <c r="H151" i="36"/>
  <c r="I34" i="35"/>
  <c r="I70" i="35"/>
  <c r="H173" i="35"/>
  <c r="H154" i="35"/>
  <c r="G178" i="31"/>
  <c r="G179" i="31" s="1"/>
  <c r="I28" i="36"/>
  <c r="I64" i="36"/>
  <c r="H148" i="36"/>
  <c r="H167" i="36"/>
  <c r="H37" i="36"/>
  <c r="F189" i="36"/>
  <c r="F178" i="36"/>
  <c r="F179" i="36" s="1"/>
  <c r="F182" i="36"/>
  <c r="I27" i="36"/>
  <c r="I63" i="36"/>
  <c r="H166" i="36"/>
  <c r="H147" i="36"/>
  <c r="I33" i="36"/>
  <c r="I69" i="36"/>
  <c r="H172" i="36"/>
  <c r="H153" i="36"/>
  <c r="I32" i="36"/>
  <c r="I68" i="36"/>
  <c r="H171" i="36"/>
  <c r="H152" i="36"/>
  <c r="J26" i="31"/>
  <c r="J62" i="31"/>
  <c r="I165" i="31"/>
  <c r="I146" i="31"/>
  <c r="I31" i="35"/>
  <c r="I67" i="35"/>
  <c r="H151" i="35"/>
  <c r="H170" i="35"/>
  <c r="I35" i="34"/>
  <c r="I71" i="34"/>
  <c r="H174" i="34"/>
  <c r="H155" i="34"/>
  <c r="I25" i="36"/>
  <c r="I61" i="36"/>
  <c r="H145" i="36"/>
  <c r="H164" i="36"/>
  <c r="K31" i="31"/>
  <c r="K67" i="31"/>
  <c r="J170" i="31"/>
  <c r="J151" i="31"/>
  <c r="G176" i="34"/>
  <c r="I25" i="34"/>
  <c r="I61" i="34"/>
  <c r="H145" i="34"/>
  <c r="H164" i="34"/>
  <c r="J35" i="31"/>
  <c r="J71" i="31"/>
  <c r="I174" i="31"/>
  <c r="I155" i="31"/>
  <c r="J68" i="31"/>
  <c r="I171" i="31"/>
  <c r="I152" i="31"/>
  <c r="J32" i="31"/>
  <c r="J60" i="31"/>
  <c r="I163" i="31"/>
  <c r="I144" i="31"/>
  <c r="J24" i="31"/>
  <c r="I29" i="34"/>
  <c r="I65" i="34"/>
  <c r="H168" i="34"/>
  <c r="H149" i="34"/>
  <c r="I30" i="34"/>
  <c r="I66" i="34"/>
  <c r="H169" i="34"/>
  <c r="H150" i="34"/>
  <c r="I26" i="34"/>
  <c r="I62" i="34"/>
  <c r="H146" i="34"/>
  <c r="H165" i="34"/>
  <c r="L29" i="36"/>
  <c r="L65" i="36"/>
  <c r="K149" i="36"/>
  <c r="K168" i="36"/>
  <c r="G157" i="34"/>
  <c r="I69" i="35"/>
  <c r="H153" i="35"/>
  <c r="H172" i="35"/>
  <c r="F190" i="36"/>
  <c r="F192" i="36" s="1"/>
  <c r="F183" i="36"/>
  <c r="F185" i="36" s="1"/>
  <c r="J59" i="31"/>
  <c r="I61" i="35"/>
  <c r="H164" i="35"/>
  <c r="H145" i="35"/>
  <c r="I30" i="36"/>
  <c r="I66" i="36"/>
  <c r="H150" i="36"/>
  <c r="H169" i="36"/>
  <c r="I34" i="34"/>
  <c r="I70" i="34"/>
  <c r="H173" i="34"/>
  <c r="H154" i="34"/>
  <c r="J69" i="31"/>
  <c r="J33" i="31"/>
  <c r="I153" i="31"/>
  <c r="I172" i="31"/>
  <c r="I32" i="34"/>
  <c r="I68" i="34"/>
  <c r="H171" i="34"/>
  <c r="H152" i="34"/>
  <c r="F189" i="35"/>
  <c r="F178" i="35"/>
  <c r="F179" i="35" s="1"/>
  <c r="F182" i="35"/>
  <c r="I31" i="34"/>
  <c r="I67" i="34"/>
  <c r="H170" i="34"/>
  <c r="H151" i="34"/>
  <c r="G183" i="31"/>
  <c r="G185" i="31" s="1"/>
  <c r="G157" i="35"/>
  <c r="F178" i="34"/>
  <c r="F179" i="34" s="1"/>
  <c r="F189" i="34"/>
  <c r="F182" i="34"/>
  <c r="J23" i="36"/>
  <c r="J59" i="36"/>
  <c r="I143" i="36"/>
  <c r="I162" i="36"/>
  <c r="I34" i="36"/>
  <c r="I70" i="36"/>
  <c r="H173" i="36"/>
  <c r="H154" i="36"/>
  <c r="I26" i="36"/>
  <c r="I62" i="36"/>
  <c r="H165" i="36"/>
  <c r="H146" i="36"/>
  <c r="I66" i="35"/>
  <c r="H169" i="35"/>
  <c r="H150" i="35"/>
  <c r="I65" i="35"/>
  <c r="H168" i="35"/>
  <c r="H149" i="35"/>
  <c r="H73" i="34"/>
  <c r="H108" i="28" s="1"/>
  <c r="F91" i="28"/>
  <c r="D194" i="36"/>
  <c r="I31" i="32"/>
  <c r="R41" i="33"/>
  <c r="Q55" i="33"/>
  <c r="V41" i="30"/>
  <c r="U55" i="30"/>
  <c r="E95" i="28"/>
  <c r="G61" i="2"/>
  <c r="J21" i="32"/>
  <c r="K51" i="32" s="1"/>
  <c r="J29" i="32"/>
  <c r="K59" i="32" s="1"/>
  <c r="D95" i="28"/>
  <c r="T41" i="10"/>
  <c r="S55" i="10"/>
  <c r="D19" i="28"/>
  <c r="D198" i="29"/>
  <c r="D200" i="29" s="1"/>
  <c r="Q41" i="34"/>
  <c r="P55" i="34"/>
  <c r="G157" i="30"/>
  <c r="G189" i="30" s="1"/>
  <c r="G73" i="30"/>
  <c r="G101" i="28" s="1"/>
  <c r="G93" i="28" s="1"/>
  <c r="G73" i="29"/>
  <c r="G100" i="28" s="1"/>
  <c r="G92" i="28" s="1"/>
  <c r="D198" i="34"/>
  <c r="D200" i="34" s="1"/>
  <c r="F177" i="29"/>
  <c r="D27" i="28"/>
  <c r="D198" i="36"/>
  <c r="D200" i="36" s="1"/>
  <c r="D194" i="30"/>
  <c r="D194" i="29"/>
  <c r="E191" i="30"/>
  <c r="E193" i="30" s="1"/>
  <c r="E197" i="30"/>
  <c r="I33" i="33"/>
  <c r="J69" i="33" s="1"/>
  <c r="H149" i="30"/>
  <c r="H168" i="30"/>
  <c r="I29" i="30"/>
  <c r="J65" i="30" s="1"/>
  <c r="D198" i="35"/>
  <c r="D200" i="35" s="1"/>
  <c r="H172" i="29"/>
  <c r="H153" i="29"/>
  <c r="I33" i="29"/>
  <c r="J69" i="29" s="1"/>
  <c r="I32" i="29"/>
  <c r="J68" i="29" s="1"/>
  <c r="H171" i="29"/>
  <c r="H152" i="29"/>
  <c r="F158" i="29"/>
  <c r="F74" i="34"/>
  <c r="F74" i="29"/>
  <c r="E191" i="29"/>
  <c r="E193" i="29" s="1"/>
  <c r="E197" i="29"/>
  <c r="H165" i="30"/>
  <c r="H146" i="30"/>
  <c r="I26" i="30"/>
  <c r="J62" i="30" s="1"/>
  <c r="D194" i="35"/>
  <c r="J25" i="33"/>
  <c r="K61" i="33" s="1"/>
  <c r="F190" i="29"/>
  <c r="F192" i="29" s="1"/>
  <c r="F183" i="29"/>
  <c r="F185" i="29" s="1"/>
  <c r="D8" i="28"/>
  <c r="I26" i="33"/>
  <c r="J62" i="33" s="1"/>
  <c r="H162" i="29"/>
  <c r="H143" i="29"/>
  <c r="I23" i="29"/>
  <c r="J59" i="29" s="1"/>
  <c r="H37" i="29"/>
  <c r="I22" i="2"/>
  <c r="J52" i="2" s="1"/>
  <c r="I27" i="33"/>
  <c r="J63" i="33" s="1"/>
  <c r="F178" i="29"/>
  <c r="F179" i="29" s="1"/>
  <c r="F182" i="29"/>
  <c r="F189" i="29"/>
  <c r="E196" i="30"/>
  <c r="E184" i="30"/>
  <c r="E186" i="30" s="1"/>
  <c r="H151" i="30"/>
  <c r="I31" i="30"/>
  <c r="J67" i="30" s="1"/>
  <c r="H170" i="30"/>
  <c r="F158" i="30"/>
  <c r="F178" i="30"/>
  <c r="F179" i="30" s="1"/>
  <c r="F189" i="30"/>
  <c r="F182" i="30"/>
  <c r="D194" i="34"/>
  <c r="H152" i="30"/>
  <c r="H171" i="30"/>
  <c r="I32" i="30"/>
  <c r="J68" i="30" s="1"/>
  <c r="G176" i="30"/>
  <c r="F177" i="30"/>
  <c r="F190" i="30"/>
  <c r="F192" i="30" s="1"/>
  <c r="F183" i="30"/>
  <c r="F185" i="30" s="1"/>
  <c r="I27" i="29"/>
  <c r="J63" i="29" s="1"/>
  <c r="H147" i="29"/>
  <c r="H166" i="29"/>
  <c r="I24" i="33"/>
  <c r="J60" i="33" s="1"/>
  <c r="E196" i="29"/>
  <c r="E184" i="29"/>
  <c r="E186" i="29" s="1"/>
  <c r="G157" i="29"/>
  <c r="F74" i="35"/>
  <c r="I28" i="33"/>
  <c r="J64" i="33" s="1"/>
  <c r="H148" i="30"/>
  <c r="H167" i="30"/>
  <c r="I28" i="30"/>
  <c r="J64" i="30" s="1"/>
  <c r="I31" i="33"/>
  <c r="J67" i="33" s="1"/>
  <c r="I34" i="33"/>
  <c r="J70" i="33" s="1"/>
  <c r="G73" i="33"/>
  <c r="G107" i="28" s="1"/>
  <c r="G111" i="28" s="1"/>
  <c r="H164" i="30"/>
  <c r="H145" i="30"/>
  <c r="I25" i="30"/>
  <c r="J61" i="30" s="1"/>
  <c r="H173" i="29"/>
  <c r="H154" i="29"/>
  <c r="I34" i="29"/>
  <c r="J70" i="29" s="1"/>
  <c r="H166" i="30"/>
  <c r="I27" i="30"/>
  <c r="J63" i="30" s="1"/>
  <c r="H147" i="30"/>
  <c r="F74" i="36"/>
  <c r="E10" i="28"/>
  <c r="H170" i="29"/>
  <c r="H151" i="29"/>
  <c r="I31" i="29"/>
  <c r="J67" i="29" s="1"/>
  <c r="I30" i="30"/>
  <c r="J66" i="30" s="1"/>
  <c r="H169" i="30"/>
  <c r="H150" i="30"/>
  <c r="I23" i="33"/>
  <c r="J59" i="33" s="1"/>
  <c r="H37" i="33"/>
  <c r="H165" i="29"/>
  <c r="H146" i="29"/>
  <c r="I26" i="29"/>
  <c r="J62" i="29" s="1"/>
  <c r="H172" i="30"/>
  <c r="H153" i="30"/>
  <c r="I33" i="30"/>
  <c r="J69" i="30" s="1"/>
  <c r="H167" i="29"/>
  <c r="H148" i="29"/>
  <c r="I28" i="29"/>
  <c r="J64" i="29" s="1"/>
  <c r="I35" i="33"/>
  <c r="J71" i="33" s="1"/>
  <c r="E7" i="28"/>
  <c r="F74" i="33"/>
  <c r="H149" i="29"/>
  <c r="I29" i="29"/>
  <c r="J65" i="29" s="1"/>
  <c r="H168" i="29"/>
  <c r="I25" i="29"/>
  <c r="J61" i="29" s="1"/>
  <c r="H145" i="29"/>
  <c r="H164" i="29"/>
  <c r="I32" i="33"/>
  <c r="J68" i="33" s="1"/>
  <c r="H37" i="30"/>
  <c r="H143" i="30"/>
  <c r="H162" i="30"/>
  <c r="I23" i="30"/>
  <c r="J59" i="30" s="1"/>
  <c r="H163" i="29"/>
  <c r="I24" i="29"/>
  <c r="J60" i="29" s="1"/>
  <c r="H144" i="29"/>
  <c r="H173" i="30"/>
  <c r="H154" i="30"/>
  <c r="I34" i="30"/>
  <c r="J70" i="30" s="1"/>
  <c r="I30" i="33"/>
  <c r="J66" i="33" s="1"/>
  <c r="D198" i="30"/>
  <c r="D200" i="30" s="1"/>
  <c r="H174" i="29"/>
  <c r="H155" i="29"/>
  <c r="I35" i="29"/>
  <c r="J71" i="29" s="1"/>
  <c r="D9" i="28"/>
  <c r="H169" i="29"/>
  <c r="H150" i="29"/>
  <c r="I30" i="29"/>
  <c r="J66" i="29" s="1"/>
  <c r="H163" i="30"/>
  <c r="H144" i="30"/>
  <c r="I24" i="30"/>
  <c r="J60" i="30" s="1"/>
  <c r="I29" i="33"/>
  <c r="J65" i="33" s="1"/>
  <c r="H155" i="30"/>
  <c r="I35" i="30"/>
  <c r="J71" i="30" s="1"/>
  <c r="H174" i="30"/>
  <c r="G176" i="29"/>
  <c r="F74" i="30"/>
  <c r="I25" i="2"/>
  <c r="J55" i="2" s="1"/>
  <c r="I21" i="2"/>
  <c r="J51" i="2" s="1"/>
  <c r="I27" i="2"/>
  <c r="H31" i="2"/>
  <c r="H62" i="32"/>
  <c r="J23" i="31"/>
  <c r="I143" i="31"/>
  <c r="I73" i="31"/>
  <c r="I102" i="28" s="1"/>
  <c r="I162" i="31"/>
  <c r="I37" i="31"/>
  <c r="F62" i="2"/>
  <c r="G191" i="31"/>
  <c r="G193" i="31" s="1"/>
  <c r="G197" i="31"/>
  <c r="G74" i="31"/>
  <c r="J26" i="2"/>
  <c r="K56" i="2" s="1"/>
  <c r="G74" i="10"/>
  <c r="J24" i="2"/>
  <c r="K54" i="2" s="1"/>
  <c r="I29" i="2"/>
  <c r="J59" i="2" s="1"/>
  <c r="L25" i="31"/>
  <c r="M61" i="31" s="1"/>
  <c r="K145" i="31"/>
  <c r="K164" i="31"/>
  <c r="J29" i="10"/>
  <c r="K65" i="10" s="1"/>
  <c r="J25" i="10"/>
  <c r="K61" i="10" s="1"/>
  <c r="H73" i="10"/>
  <c r="H99" i="28" s="1"/>
  <c r="J32" i="10"/>
  <c r="K68" i="10" s="1"/>
  <c r="J26" i="10"/>
  <c r="K62" i="10" s="1"/>
  <c r="J28" i="10"/>
  <c r="K64" i="10" s="1"/>
  <c r="J27" i="10"/>
  <c r="K63" i="10" s="1"/>
  <c r="K26" i="32"/>
  <c r="L56" i="32" s="1"/>
  <c r="K28" i="32"/>
  <c r="L58" i="32" s="1"/>
  <c r="R46" i="32" l="1"/>
  <c r="S35" i="32"/>
  <c r="S46" i="2"/>
  <c r="T36" i="2"/>
  <c r="T46" i="2" s="1"/>
  <c r="G158" i="34"/>
  <c r="G177" i="35"/>
  <c r="K27" i="32"/>
  <c r="L57" i="32" s="1"/>
  <c r="K25" i="32"/>
  <c r="L55" i="32" s="1"/>
  <c r="J24" i="10"/>
  <c r="F194" i="31"/>
  <c r="G98" i="28"/>
  <c r="G90" i="28" s="1"/>
  <c r="AK36" i="32"/>
  <c r="AJ46" i="32"/>
  <c r="AJ35" i="2"/>
  <c r="AI46" i="2"/>
  <c r="AC21" i="48"/>
  <c r="AC23" i="48" s="1"/>
  <c r="AD2" i="48"/>
  <c r="J30" i="10"/>
  <c r="K66" i="10" s="1"/>
  <c r="G158" i="35"/>
  <c r="E194" i="35"/>
  <c r="I174" i="35"/>
  <c r="J35" i="35"/>
  <c r="J71" i="35"/>
  <c r="I155" i="35"/>
  <c r="J166" i="35"/>
  <c r="J147" i="35"/>
  <c r="K63" i="35"/>
  <c r="K27" i="35"/>
  <c r="K32" i="35"/>
  <c r="K68" i="35"/>
  <c r="J152" i="35"/>
  <c r="J171" i="35"/>
  <c r="J153" i="35"/>
  <c r="K33" i="35"/>
  <c r="J172" i="35"/>
  <c r="K69" i="35"/>
  <c r="I163" i="35"/>
  <c r="I144" i="35"/>
  <c r="J60" i="35"/>
  <c r="J24" i="35"/>
  <c r="J169" i="35"/>
  <c r="K30" i="35"/>
  <c r="K66" i="35"/>
  <c r="J150" i="35"/>
  <c r="L62" i="35"/>
  <c r="L26" i="35"/>
  <c r="K146" i="35"/>
  <c r="K165" i="35"/>
  <c r="J145" i="35"/>
  <c r="J164" i="35"/>
  <c r="K25" i="35"/>
  <c r="K61" i="35"/>
  <c r="I167" i="35"/>
  <c r="J28" i="35"/>
  <c r="I148" i="35"/>
  <c r="J64" i="35"/>
  <c r="J149" i="35"/>
  <c r="J168" i="35"/>
  <c r="K29" i="35"/>
  <c r="K65" i="35"/>
  <c r="J31" i="10"/>
  <c r="K67" i="10" s="1"/>
  <c r="F198" i="31"/>
  <c r="F200" i="31" s="1"/>
  <c r="K24" i="32"/>
  <c r="L54" i="32" s="1"/>
  <c r="J35" i="10"/>
  <c r="K71" i="10" s="1"/>
  <c r="K23" i="32"/>
  <c r="L53" i="32" s="1"/>
  <c r="L22" i="32"/>
  <c r="M52" i="32" s="1"/>
  <c r="G186" i="31"/>
  <c r="G194" i="31" s="1"/>
  <c r="J34" i="10"/>
  <c r="K70" i="10" s="1"/>
  <c r="I37" i="10"/>
  <c r="K33" i="10"/>
  <c r="L69" i="10" s="1"/>
  <c r="G158" i="36"/>
  <c r="H183" i="31"/>
  <c r="H185" i="31" s="1"/>
  <c r="H158" i="31"/>
  <c r="G183" i="35"/>
  <c r="G185" i="35" s="1"/>
  <c r="H178" i="31"/>
  <c r="H179" i="31" s="1"/>
  <c r="H189" i="31"/>
  <c r="H191" i="31" s="1"/>
  <c r="H193" i="31" s="1"/>
  <c r="H177" i="31"/>
  <c r="G190" i="35"/>
  <c r="G192" i="35" s="1"/>
  <c r="G189" i="36"/>
  <c r="G191" i="36" s="1"/>
  <c r="I176" i="31"/>
  <c r="I190" i="31" s="1"/>
  <c r="I192" i="31" s="1"/>
  <c r="H157" i="36"/>
  <c r="H182" i="36" s="1"/>
  <c r="Z41" i="35"/>
  <c r="Y55" i="35"/>
  <c r="J23" i="2"/>
  <c r="K53" i="2" s="1"/>
  <c r="K20" i="2"/>
  <c r="L20" i="2" s="1"/>
  <c r="L20" i="32"/>
  <c r="M50" i="32" s="1"/>
  <c r="J28" i="2"/>
  <c r="K58" i="2" s="1"/>
  <c r="I157" i="31"/>
  <c r="I182" i="31" s="1"/>
  <c r="J59" i="10"/>
  <c r="J23" i="10"/>
  <c r="G178" i="36"/>
  <c r="G179" i="36" s="1"/>
  <c r="H176" i="36"/>
  <c r="H190" i="36" s="1"/>
  <c r="H192" i="36" s="1"/>
  <c r="I73" i="36"/>
  <c r="I110" i="28" s="1"/>
  <c r="I94" i="28" s="1"/>
  <c r="G190" i="36"/>
  <c r="G192" i="36" s="1"/>
  <c r="G177" i="36"/>
  <c r="G177" i="34"/>
  <c r="G183" i="36"/>
  <c r="G185" i="36" s="1"/>
  <c r="J32" i="34"/>
  <c r="J68" i="34"/>
  <c r="I171" i="34"/>
  <c r="I152" i="34"/>
  <c r="J26" i="34"/>
  <c r="J62" i="34"/>
  <c r="I146" i="34"/>
  <c r="I165" i="34"/>
  <c r="K27" i="31"/>
  <c r="K63" i="31"/>
  <c r="J166" i="31"/>
  <c r="J147" i="31"/>
  <c r="G196" i="31"/>
  <c r="G198" i="31" s="1"/>
  <c r="G200" i="31" s="1"/>
  <c r="J26" i="36"/>
  <c r="J62" i="36"/>
  <c r="I165" i="36"/>
  <c r="I146" i="36"/>
  <c r="J31" i="34"/>
  <c r="J67" i="34"/>
  <c r="I151" i="34"/>
  <c r="I170" i="34"/>
  <c r="K68" i="31"/>
  <c r="J152" i="31"/>
  <c r="K32" i="31"/>
  <c r="J171" i="31"/>
  <c r="K30" i="31"/>
  <c r="K66" i="31"/>
  <c r="J169" i="31"/>
  <c r="J150" i="31"/>
  <c r="J33" i="34"/>
  <c r="J69" i="34"/>
  <c r="I172" i="34"/>
  <c r="I153" i="34"/>
  <c r="I73" i="35"/>
  <c r="I109" i="28" s="1"/>
  <c r="J23" i="34"/>
  <c r="J59" i="34"/>
  <c r="I162" i="34"/>
  <c r="I143" i="34"/>
  <c r="I37" i="34"/>
  <c r="K29" i="31"/>
  <c r="K65" i="31"/>
  <c r="J168" i="31"/>
  <c r="J149" i="31"/>
  <c r="F197" i="35"/>
  <c r="F191" i="35"/>
  <c r="F193" i="35" s="1"/>
  <c r="J31" i="36"/>
  <c r="J67" i="36"/>
  <c r="I170" i="36"/>
  <c r="I151" i="36"/>
  <c r="K23" i="36"/>
  <c r="K59" i="36"/>
  <c r="J143" i="36"/>
  <c r="J162" i="36"/>
  <c r="L31" i="31"/>
  <c r="L67" i="31"/>
  <c r="K170" i="31"/>
  <c r="K151" i="31"/>
  <c r="J35" i="34"/>
  <c r="J71" i="34"/>
  <c r="I174" i="34"/>
  <c r="I155" i="34"/>
  <c r="F191" i="36"/>
  <c r="F193" i="36" s="1"/>
  <c r="F197" i="36"/>
  <c r="K64" i="31"/>
  <c r="K28" i="31"/>
  <c r="J167" i="31"/>
  <c r="J148" i="31"/>
  <c r="J23" i="35"/>
  <c r="J59" i="35"/>
  <c r="I143" i="35"/>
  <c r="I162" i="35"/>
  <c r="I37" i="35"/>
  <c r="K34" i="31"/>
  <c r="K70" i="31"/>
  <c r="J173" i="31"/>
  <c r="J154" i="31"/>
  <c r="J34" i="34"/>
  <c r="J70" i="34"/>
  <c r="I173" i="34"/>
  <c r="I154" i="34"/>
  <c r="F196" i="34"/>
  <c r="F184" i="34"/>
  <c r="F186" i="34" s="1"/>
  <c r="K33" i="31"/>
  <c r="K69" i="31"/>
  <c r="J153" i="31"/>
  <c r="J172" i="31"/>
  <c r="M29" i="36"/>
  <c r="M65" i="36"/>
  <c r="L149" i="36"/>
  <c r="L168" i="36"/>
  <c r="J31" i="35"/>
  <c r="J67" i="35"/>
  <c r="I170" i="35"/>
  <c r="I151" i="35"/>
  <c r="J32" i="36"/>
  <c r="J68" i="36"/>
  <c r="I171" i="36"/>
  <c r="I152" i="36"/>
  <c r="K35" i="31"/>
  <c r="K71" i="31"/>
  <c r="J174" i="31"/>
  <c r="J155" i="31"/>
  <c r="F184" i="36"/>
  <c r="F186" i="36" s="1"/>
  <c r="F196" i="36"/>
  <c r="F191" i="34"/>
  <c r="F193" i="34" s="1"/>
  <c r="F197" i="34"/>
  <c r="J30" i="36"/>
  <c r="J66" i="36"/>
  <c r="I169" i="36"/>
  <c r="I150" i="36"/>
  <c r="J30" i="34"/>
  <c r="J66" i="34"/>
  <c r="I150" i="34"/>
  <c r="I169" i="34"/>
  <c r="J29" i="34"/>
  <c r="J65" i="34"/>
  <c r="I168" i="34"/>
  <c r="I149" i="34"/>
  <c r="J25" i="34"/>
  <c r="J61" i="34"/>
  <c r="I164" i="34"/>
  <c r="I145" i="34"/>
  <c r="J34" i="35"/>
  <c r="J70" i="35"/>
  <c r="I154" i="35"/>
  <c r="I173" i="35"/>
  <c r="J24" i="36"/>
  <c r="J60" i="36"/>
  <c r="I144" i="36"/>
  <c r="I163" i="36"/>
  <c r="J28" i="34"/>
  <c r="J64" i="34"/>
  <c r="I167" i="34"/>
  <c r="I148" i="34"/>
  <c r="J27" i="2"/>
  <c r="K57" i="2" s="1"/>
  <c r="J57" i="2"/>
  <c r="J34" i="36"/>
  <c r="J70" i="36"/>
  <c r="I173" i="36"/>
  <c r="I154" i="36"/>
  <c r="K60" i="31"/>
  <c r="J163" i="31"/>
  <c r="K24" i="31"/>
  <c r="J144" i="31"/>
  <c r="G183" i="34"/>
  <c r="G185" i="34" s="1"/>
  <c r="G190" i="34"/>
  <c r="G192" i="34" s="1"/>
  <c r="J35" i="36"/>
  <c r="J71" i="36"/>
  <c r="I174" i="36"/>
  <c r="I155" i="36"/>
  <c r="J27" i="34"/>
  <c r="J63" i="34"/>
  <c r="I166" i="34"/>
  <c r="I147" i="34"/>
  <c r="H176" i="34"/>
  <c r="K59" i="31"/>
  <c r="I37" i="36"/>
  <c r="F196" i="35"/>
  <c r="F184" i="35"/>
  <c r="F186" i="35" s="1"/>
  <c r="J25" i="36"/>
  <c r="J61" i="36"/>
  <c r="I164" i="36"/>
  <c r="I145" i="36"/>
  <c r="H157" i="35"/>
  <c r="J24" i="34"/>
  <c r="J60" i="34"/>
  <c r="I163" i="34"/>
  <c r="I144" i="34"/>
  <c r="I73" i="34"/>
  <c r="I108" i="28" s="1"/>
  <c r="G189" i="35"/>
  <c r="G178" i="35"/>
  <c r="G179" i="35" s="1"/>
  <c r="G182" i="35"/>
  <c r="G189" i="34"/>
  <c r="G182" i="34"/>
  <c r="G178" i="34"/>
  <c r="G179" i="34" s="1"/>
  <c r="K26" i="31"/>
  <c r="K62" i="31"/>
  <c r="J165" i="31"/>
  <c r="J146" i="31"/>
  <c r="J33" i="36"/>
  <c r="J69" i="36"/>
  <c r="I172" i="36"/>
  <c r="I153" i="36"/>
  <c r="J27" i="36"/>
  <c r="J63" i="36"/>
  <c r="I166" i="36"/>
  <c r="I147" i="36"/>
  <c r="J28" i="36"/>
  <c r="J64" i="36"/>
  <c r="I148" i="36"/>
  <c r="I167" i="36"/>
  <c r="H176" i="35"/>
  <c r="H157" i="34"/>
  <c r="G184" i="36"/>
  <c r="S41" i="33"/>
  <c r="R55" i="33"/>
  <c r="I61" i="32"/>
  <c r="I106" i="28" s="1"/>
  <c r="W41" i="30"/>
  <c r="V55" i="30"/>
  <c r="G62" i="2"/>
  <c r="J31" i="32"/>
  <c r="H61" i="2"/>
  <c r="K29" i="32"/>
  <c r="L59" i="32" s="1"/>
  <c r="K21" i="32"/>
  <c r="L51" i="32" s="1"/>
  <c r="T55" i="10"/>
  <c r="D11" i="28"/>
  <c r="G191" i="30"/>
  <c r="G158" i="30"/>
  <c r="G182" i="30"/>
  <c r="G184" i="30" s="1"/>
  <c r="R41" i="34"/>
  <c r="Q55" i="34"/>
  <c r="J22" i="2"/>
  <c r="K52" i="2" s="1"/>
  <c r="E198" i="30"/>
  <c r="E200" i="30" s="1"/>
  <c r="E19" i="28"/>
  <c r="E194" i="30"/>
  <c r="E8" i="28"/>
  <c r="E194" i="29"/>
  <c r="G158" i="29"/>
  <c r="E27" i="28"/>
  <c r="G74" i="30"/>
  <c r="I144" i="30"/>
  <c r="I163" i="30"/>
  <c r="J24" i="30"/>
  <c r="K60" i="30" s="1"/>
  <c r="H176" i="30"/>
  <c r="J28" i="29"/>
  <c r="K64" i="29" s="1"/>
  <c r="I148" i="29"/>
  <c r="I167" i="29"/>
  <c r="I170" i="30"/>
  <c r="J31" i="30"/>
  <c r="K67" i="30" s="1"/>
  <c r="I151" i="30"/>
  <c r="J29" i="30"/>
  <c r="K65" i="30" s="1"/>
  <c r="I168" i="30"/>
  <c r="I149" i="30"/>
  <c r="E9" i="28"/>
  <c r="I154" i="30"/>
  <c r="I173" i="30"/>
  <c r="J34" i="30"/>
  <c r="K70" i="30" s="1"/>
  <c r="H157" i="30"/>
  <c r="I145" i="29"/>
  <c r="J25" i="29"/>
  <c r="K61" i="29" s="1"/>
  <c r="I164" i="29"/>
  <c r="I168" i="29"/>
  <c r="J29" i="29"/>
  <c r="K65" i="29" s="1"/>
  <c r="I149" i="29"/>
  <c r="J35" i="33"/>
  <c r="K71" i="33" s="1"/>
  <c r="I147" i="30"/>
  <c r="J27" i="30"/>
  <c r="K63" i="30" s="1"/>
  <c r="I166" i="30"/>
  <c r="J25" i="30"/>
  <c r="K61" i="30" s="1"/>
  <c r="I145" i="30"/>
  <c r="I164" i="30"/>
  <c r="I167" i="30"/>
  <c r="I148" i="30"/>
  <c r="J28" i="30"/>
  <c r="K64" i="30" s="1"/>
  <c r="J24" i="33"/>
  <c r="K60" i="33" s="1"/>
  <c r="I147" i="29"/>
  <c r="I166" i="29"/>
  <c r="J27" i="29"/>
  <c r="K63" i="29" s="1"/>
  <c r="G177" i="30"/>
  <c r="J26" i="33"/>
  <c r="K62" i="33" s="1"/>
  <c r="G74" i="29"/>
  <c r="G178" i="29"/>
  <c r="G179" i="29" s="1"/>
  <c r="G183" i="29"/>
  <c r="G185" i="29" s="1"/>
  <c r="G190" i="29"/>
  <c r="G192" i="29" s="1"/>
  <c r="G177" i="29"/>
  <c r="I144" i="29"/>
  <c r="I163" i="29"/>
  <c r="J24" i="29"/>
  <c r="K60" i="29" s="1"/>
  <c r="I146" i="29"/>
  <c r="J26" i="29"/>
  <c r="K62" i="29" s="1"/>
  <c r="I165" i="29"/>
  <c r="J23" i="33"/>
  <c r="K59" i="33" s="1"/>
  <c r="I37" i="33"/>
  <c r="J31" i="33"/>
  <c r="K67" i="33" s="1"/>
  <c r="F197" i="29"/>
  <c r="F191" i="29"/>
  <c r="F193" i="29" s="1"/>
  <c r="J33" i="29"/>
  <c r="K69" i="29" s="1"/>
  <c r="I153" i="29"/>
  <c r="I172" i="29"/>
  <c r="I155" i="30"/>
  <c r="I174" i="30"/>
  <c r="J35" i="30"/>
  <c r="K71" i="30" s="1"/>
  <c r="J30" i="33"/>
  <c r="K66" i="33" s="1"/>
  <c r="H73" i="30"/>
  <c r="H101" i="28" s="1"/>
  <c r="H93" i="28" s="1"/>
  <c r="H73" i="33"/>
  <c r="H107" i="28" s="1"/>
  <c r="H111" i="28" s="1"/>
  <c r="G74" i="36"/>
  <c r="F10" i="28"/>
  <c r="G183" i="30"/>
  <c r="G190" i="30"/>
  <c r="G178" i="30"/>
  <c r="G179" i="30" s="1"/>
  <c r="F196" i="29"/>
  <c r="F184" i="29"/>
  <c r="F186" i="29" s="1"/>
  <c r="I150" i="29"/>
  <c r="I169" i="29"/>
  <c r="J30" i="29"/>
  <c r="K66" i="29" s="1"/>
  <c r="I174" i="29"/>
  <c r="I155" i="29"/>
  <c r="J35" i="29"/>
  <c r="K71" i="29" s="1"/>
  <c r="J32" i="33"/>
  <c r="K68" i="33" s="1"/>
  <c r="I153" i="30"/>
  <c r="I172" i="30"/>
  <c r="J33" i="30"/>
  <c r="K69" i="30" s="1"/>
  <c r="I150" i="30"/>
  <c r="I169" i="30"/>
  <c r="J30" i="30"/>
  <c r="K66" i="30" s="1"/>
  <c r="I154" i="29"/>
  <c r="J34" i="29"/>
  <c r="K70" i="29" s="1"/>
  <c r="I173" i="29"/>
  <c r="I143" i="29"/>
  <c r="J23" i="29"/>
  <c r="K59" i="29" s="1"/>
  <c r="I162" i="29"/>
  <c r="I37" i="29"/>
  <c r="J26" i="30"/>
  <c r="K62" i="30" s="1"/>
  <c r="I146" i="30"/>
  <c r="I165" i="30"/>
  <c r="G74" i="34"/>
  <c r="J29" i="33"/>
  <c r="K65" i="33" s="1"/>
  <c r="J34" i="33"/>
  <c r="K70" i="33" s="1"/>
  <c r="G74" i="35"/>
  <c r="F196" i="30"/>
  <c r="F184" i="30"/>
  <c r="F186" i="30" s="1"/>
  <c r="H157" i="29"/>
  <c r="I171" i="29"/>
  <c r="I152" i="29"/>
  <c r="J32" i="29"/>
  <c r="K68" i="29" s="1"/>
  <c r="F7" i="28"/>
  <c r="G74" i="33"/>
  <c r="J28" i="33"/>
  <c r="K64" i="33" s="1"/>
  <c r="E198" i="29"/>
  <c r="E200" i="29" s="1"/>
  <c r="J32" i="30"/>
  <c r="K68" i="30" s="1"/>
  <c r="I152" i="30"/>
  <c r="I171" i="30"/>
  <c r="F191" i="30"/>
  <c r="F193" i="30" s="1"/>
  <c r="F197" i="30"/>
  <c r="H73" i="29"/>
  <c r="G91" i="28"/>
  <c r="I143" i="30"/>
  <c r="I37" i="30"/>
  <c r="I162" i="30"/>
  <c r="J23" i="30"/>
  <c r="I170" i="29"/>
  <c r="J31" i="29"/>
  <c r="K67" i="29" s="1"/>
  <c r="I151" i="29"/>
  <c r="H176" i="29"/>
  <c r="G182" i="29"/>
  <c r="G189" i="29"/>
  <c r="J27" i="33"/>
  <c r="K63" i="33" s="1"/>
  <c r="K25" i="33"/>
  <c r="L61" i="33" s="1"/>
  <c r="J33" i="33"/>
  <c r="K69" i="33" s="1"/>
  <c r="J21" i="2"/>
  <c r="K51" i="2" s="1"/>
  <c r="J25" i="2"/>
  <c r="E6" i="28"/>
  <c r="H74" i="31"/>
  <c r="H74" i="10"/>
  <c r="K23" i="31"/>
  <c r="J162" i="31"/>
  <c r="J73" i="31"/>
  <c r="J102" i="28" s="1"/>
  <c r="J143" i="31"/>
  <c r="J37" i="31"/>
  <c r="F90" i="28"/>
  <c r="F95" i="28" s="1"/>
  <c r="F103" i="28"/>
  <c r="H184" i="31"/>
  <c r="K24" i="2"/>
  <c r="L54" i="2" s="1"/>
  <c r="K26" i="2"/>
  <c r="L56" i="2" s="1"/>
  <c r="J29" i="2"/>
  <c r="K59" i="2" s="1"/>
  <c r="I31" i="2"/>
  <c r="M25" i="31"/>
  <c r="N61" i="31" s="1"/>
  <c r="L164" i="31"/>
  <c r="L145" i="31"/>
  <c r="K28" i="10"/>
  <c r="L64" i="10" s="1"/>
  <c r="K29" i="10"/>
  <c r="L65" i="10" s="1"/>
  <c r="K31" i="10"/>
  <c r="L67" i="10" s="1"/>
  <c r="K27" i="10"/>
  <c r="L63" i="10" s="1"/>
  <c r="K26" i="10"/>
  <c r="L62" i="10" s="1"/>
  <c r="K32" i="10"/>
  <c r="L68" i="10" s="1"/>
  <c r="K25" i="10"/>
  <c r="L61" i="10" s="1"/>
  <c r="I73" i="10"/>
  <c r="I99" i="28" s="1"/>
  <c r="L26" i="32"/>
  <c r="M56" i="32" s="1"/>
  <c r="L27" i="32"/>
  <c r="M57" i="32" s="1"/>
  <c r="L24" i="32"/>
  <c r="M54" i="32" s="1"/>
  <c r="L28" i="32"/>
  <c r="M58" i="32" s="1"/>
  <c r="T35" i="32" l="1"/>
  <c r="T46" i="32" s="1"/>
  <c r="S46" i="32"/>
  <c r="K35" i="10"/>
  <c r="L71" i="10" s="1"/>
  <c r="H158" i="34"/>
  <c r="K30" i="10"/>
  <c r="L66" i="10" s="1"/>
  <c r="L25" i="32"/>
  <c r="M55" i="32" s="1"/>
  <c r="G103" i="28"/>
  <c r="K60" i="10"/>
  <c r="K24" i="10"/>
  <c r="G95" i="28"/>
  <c r="H98" i="28"/>
  <c r="H90" i="28" s="1"/>
  <c r="AL36" i="32"/>
  <c r="AK46" i="32"/>
  <c r="AK35" i="2"/>
  <c r="AJ46" i="2"/>
  <c r="AE2" i="48"/>
  <c r="AD21" i="48"/>
  <c r="AD23" i="48" s="1"/>
  <c r="H158" i="35"/>
  <c r="J174" i="35"/>
  <c r="J155" i="35"/>
  <c r="K35" i="35"/>
  <c r="K71" i="35"/>
  <c r="L29" i="35"/>
  <c r="L65" i="35"/>
  <c r="K168" i="35"/>
  <c r="K149" i="35"/>
  <c r="L25" i="35"/>
  <c r="L61" i="35"/>
  <c r="K164" i="35"/>
  <c r="K145" i="35"/>
  <c r="L30" i="35"/>
  <c r="L66" i="35"/>
  <c r="K169" i="35"/>
  <c r="K150" i="35"/>
  <c r="K153" i="35"/>
  <c r="K172" i="35"/>
  <c r="L33" i="35"/>
  <c r="L69" i="35"/>
  <c r="L32" i="35"/>
  <c r="L68" i="35"/>
  <c r="K171" i="35"/>
  <c r="K152" i="35"/>
  <c r="K24" i="35"/>
  <c r="K60" i="35"/>
  <c r="J144" i="35"/>
  <c r="J163" i="35"/>
  <c r="K166" i="35"/>
  <c r="K147" i="35"/>
  <c r="L63" i="35"/>
  <c r="L27" i="35"/>
  <c r="K28" i="35"/>
  <c r="K64" i="35"/>
  <c r="J167" i="35"/>
  <c r="J148" i="35"/>
  <c r="L146" i="35"/>
  <c r="L165" i="35"/>
  <c r="M26" i="35"/>
  <c r="M62" i="35"/>
  <c r="L33" i="10"/>
  <c r="M69" i="10" s="1"/>
  <c r="L30" i="10"/>
  <c r="M66" i="10" s="1"/>
  <c r="M22" i="32"/>
  <c r="N52" i="32" s="1"/>
  <c r="G186" i="36"/>
  <c r="H196" i="31"/>
  <c r="H186" i="31"/>
  <c r="H194" i="31" s="1"/>
  <c r="L23" i="32"/>
  <c r="M53" i="32" s="1"/>
  <c r="J37" i="10"/>
  <c r="K34" i="10"/>
  <c r="L70" i="10" s="1"/>
  <c r="I158" i="31"/>
  <c r="I177" i="31"/>
  <c r="I183" i="31"/>
  <c r="I185" i="31" s="1"/>
  <c r="G196" i="36"/>
  <c r="H197" i="31"/>
  <c r="H189" i="36"/>
  <c r="H191" i="36" s="1"/>
  <c r="H193" i="36" s="1"/>
  <c r="I178" i="31"/>
  <c r="I179" i="31" s="1"/>
  <c r="I189" i="31"/>
  <c r="I191" i="31" s="1"/>
  <c r="I193" i="31" s="1"/>
  <c r="H158" i="36"/>
  <c r="H178" i="36"/>
  <c r="H179" i="36" s="1"/>
  <c r="H177" i="36"/>
  <c r="AA41" i="35"/>
  <c r="Z55" i="35"/>
  <c r="K23" i="2"/>
  <c r="L53" i="2" s="1"/>
  <c r="K28" i="2"/>
  <c r="L58" i="2" s="1"/>
  <c r="L50" i="2"/>
  <c r="M20" i="32"/>
  <c r="N50" i="32" s="1"/>
  <c r="K27" i="2"/>
  <c r="L57" i="2" s="1"/>
  <c r="M50" i="2"/>
  <c r="J157" i="31"/>
  <c r="J182" i="31" s="1"/>
  <c r="J176" i="31"/>
  <c r="J190" i="31" s="1"/>
  <c r="J192" i="31" s="1"/>
  <c r="H177" i="34"/>
  <c r="G193" i="36"/>
  <c r="I176" i="36"/>
  <c r="I190" i="36" s="1"/>
  <c r="I192" i="36" s="1"/>
  <c r="G197" i="36"/>
  <c r="H183" i="36"/>
  <c r="H185" i="36" s="1"/>
  <c r="K59" i="10"/>
  <c r="K23" i="10"/>
  <c r="F198" i="36"/>
  <c r="F200" i="36" s="1"/>
  <c r="F198" i="35"/>
  <c r="F200" i="35" s="1"/>
  <c r="F194" i="36"/>
  <c r="F194" i="35"/>
  <c r="I157" i="36"/>
  <c r="J73" i="36"/>
  <c r="J110" i="28" s="1"/>
  <c r="J94" i="28" s="1"/>
  <c r="L26" i="31"/>
  <c r="L62" i="31"/>
  <c r="K146" i="31"/>
  <c r="K165" i="31"/>
  <c r="K24" i="36"/>
  <c r="K60" i="36"/>
  <c r="J163" i="36"/>
  <c r="J144" i="36"/>
  <c r="K25" i="34"/>
  <c r="K61" i="34"/>
  <c r="J164" i="34"/>
  <c r="J145" i="34"/>
  <c r="L34" i="31"/>
  <c r="L70" i="31"/>
  <c r="K154" i="31"/>
  <c r="K173" i="31"/>
  <c r="L30" i="31"/>
  <c r="L66" i="31"/>
  <c r="K150" i="31"/>
  <c r="K169" i="31"/>
  <c r="L27" i="31"/>
  <c r="L63" i="31"/>
  <c r="K147" i="31"/>
  <c r="K166" i="31"/>
  <c r="K32" i="34"/>
  <c r="K68" i="34"/>
  <c r="J171" i="34"/>
  <c r="J152" i="34"/>
  <c r="L59" i="31"/>
  <c r="K59" i="30"/>
  <c r="K25" i="36"/>
  <c r="K61" i="36"/>
  <c r="J145" i="36"/>
  <c r="J164" i="36"/>
  <c r="L35" i="31"/>
  <c r="L71" i="31"/>
  <c r="K155" i="31"/>
  <c r="K174" i="31"/>
  <c r="K32" i="36"/>
  <c r="K68" i="36"/>
  <c r="J171" i="36"/>
  <c r="J152" i="36"/>
  <c r="N29" i="36"/>
  <c r="N65" i="36"/>
  <c r="M168" i="36"/>
  <c r="M149" i="36"/>
  <c r="L33" i="31"/>
  <c r="L69" i="31"/>
  <c r="K172" i="31"/>
  <c r="K153" i="31"/>
  <c r="H183" i="34"/>
  <c r="H185" i="34" s="1"/>
  <c r="H190" i="34"/>
  <c r="H192" i="34" s="1"/>
  <c r="L60" i="31"/>
  <c r="L24" i="31"/>
  <c r="K163" i="31"/>
  <c r="K144" i="31"/>
  <c r="F194" i="34"/>
  <c r="I176" i="35"/>
  <c r="L29" i="31"/>
  <c r="L65" i="31"/>
  <c r="K149" i="31"/>
  <c r="K168" i="31"/>
  <c r="K31" i="34"/>
  <c r="K67" i="34"/>
  <c r="J170" i="34"/>
  <c r="J151" i="34"/>
  <c r="L23" i="36"/>
  <c r="L59" i="36"/>
  <c r="K162" i="36"/>
  <c r="K143" i="36"/>
  <c r="F198" i="34"/>
  <c r="F200" i="34" s="1"/>
  <c r="K34" i="34"/>
  <c r="K70" i="34"/>
  <c r="J173" i="34"/>
  <c r="J154" i="34"/>
  <c r="I157" i="35"/>
  <c r="M67" i="31"/>
  <c r="M31" i="31"/>
  <c r="L151" i="31"/>
  <c r="L170" i="31"/>
  <c r="L68" i="31"/>
  <c r="L32" i="31"/>
  <c r="K152" i="31"/>
  <c r="K171" i="31"/>
  <c r="H183" i="35"/>
  <c r="H185" i="35" s="1"/>
  <c r="H190" i="35"/>
  <c r="H192" i="35" s="1"/>
  <c r="H177" i="35"/>
  <c r="K28" i="36"/>
  <c r="K64" i="36"/>
  <c r="J167" i="36"/>
  <c r="J148" i="36"/>
  <c r="K33" i="36"/>
  <c r="K69" i="36"/>
  <c r="J153" i="36"/>
  <c r="J172" i="36"/>
  <c r="G184" i="35"/>
  <c r="G186" i="35" s="1"/>
  <c r="G196" i="35"/>
  <c r="K24" i="34"/>
  <c r="K60" i="34"/>
  <c r="J163" i="34"/>
  <c r="J144" i="34"/>
  <c r="K34" i="36"/>
  <c r="K70" i="36"/>
  <c r="J154" i="36"/>
  <c r="J173" i="36"/>
  <c r="K28" i="34"/>
  <c r="K64" i="34"/>
  <c r="J148" i="34"/>
  <c r="J167" i="34"/>
  <c r="K34" i="35"/>
  <c r="K70" i="35"/>
  <c r="J173" i="35"/>
  <c r="J154" i="35"/>
  <c r="K29" i="34"/>
  <c r="K65" i="34"/>
  <c r="J168" i="34"/>
  <c r="J149" i="34"/>
  <c r="K30" i="36"/>
  <c r="K66" i="36"/>
  <c r="J169" i="36"/>
  <c r="J150" i="36"/>
  <c r="J73" i="35"/>
  <c r="J109" i="28" s="1"/>
  <c r="K31" i="36"/>
  <c r="K67" i="36"/>
  <c r="J170" i="36"/>
  <c r="J151" i="36"/>
  <c r="I157" i="34"/>
  <c r="K33" i="34"/>
  <c r="K69" i="34"/>
  <c r="J172" i="34"/>
  <c r="J153" i="34"/>
  <c r="K26" i="34"/>
  <c r="K62" i="34"/>
  <c r="J165" i="34"/>
  <c r="J146" i="34"/>
  <c r="H189" i="35"/>
  <c r="H182" i="35"/>
  <c r="H178" i="35"/>
  <c r="H179" i="35" s="1"/>
  <c r="K31" i="35"/>
  <c r="K67" i="35"/>
  <c r="J151" i="35"/>
  <c r="J170" i="35"/>
  <c r="K23" i="35"/>
  <c r="K59" i="35"/>
  <c r="J162" i="35"/>
  <c r="J143" i="35"/>
  <c r="J37" i="35"/>
  <c r="I176" i="34"/>
  <c r="K27" i="36"/>
  <c r="K63" i="36"/>
  <c r="J147" i="36"/>
  <c r="J166" i="36"/>
  <c r="K30" i="34"/>
  <c r="K66" i="34"/>
  <c r="J150" i="34"/>
  <c r="J169" i="34"/>
  <c r="K25" i="2"/>
  <c r="L55" i="2" s="1"/>
  <c r="K55" i="2"/>
  <c r="G184" i="34"/>
  <c r="G186" i="34" s="1"/>
  <c r="G196" i="34"/>
  <c r="G191" i="35"/>
  <c r="G193" i="35" s="1"/>
  <c r="G197" i="35"/>
  <c r="K27" i="34"/>
  <c r="K63" i="34"/>
  <c r="J147" i="34"/>
  <c r="J166" i="34"/>
  <c r="K35" i="36"/>
  <c r="K71" i="36"/>
  <c r="J174" i="36"/>
  <c r="J155" i="36"/>
  <c r="J37" i="36"/>
  <c r="J73" i="34"/>
  <c r="J108" i="28" s="1"/>
  <c r="H184" i="36"/>
  <c r="L64" i="31"/>
  <c r="K167" i="31"/>
  <c r="L28" i="31"/>
  <c r="K148" i="31"/>
  <c r="H178" i="34"/>
  <c r="H179" i="34" s="1"/>
  <c r="H189" i="34"/>
  <c r="H182" i="34"/>
  <c r="G197" i="34"/>
  <c r="G191" i="34"/>
  <c r="G193" i="34" s="1"/>
  <c r="K35" i="34"/>
  <c r="K71" i="34"/>
  <c r="J174" i="34"/>
  <c r="J155" i="34"/>
  <c r="K23" i="34"/>
  <c r="K59" i="34"/>
  <c r="J37" i="34"/>
  <c r="J143" i="34"/>
  <c r="J162" i="34"/>
  <c r="K26" i="36"/>
  <c r="K62" i="36"/>
  <c r="J146" i="36"/>
  <c r="J165" i="36"/>
  <c r="F8" i="28"/>
  <c r="I62" i="32"/>
  <c r="T41" i="33"/>
  <c r="S55" i="33"/>
  <c r="X41" i="30"/>
  <c r="W55" i="30"/>
  <c r="J61" i="32"/>
  <c r="J106" i="28" s="1"/>
  <c r="K31" i="32"/>
  <c r="H62" i="2"/>
  <c r="L21" i="32"/>
  <c r="M51" i="32" s="1"/>
  <c r="L29" i="32"/>
  <c r="M59" i="32" s="1"/>
  <c r="K22" i="2"/>
  <c r="L52" i="2" s="1"/>
  <c r="V41" i="10"/>
  <c r="U55" i="10"/>
  <c r="H91" i="28"/>
  <c r="I74" i="31"/>
  <c r="S41" i="34"/>
  <c r="R55" i="34"/>
  <c r="H74" i="29"/>
  <c r="H100" i="28"/>
  <c r="E11" i="28"/>
  <c r="I73" i="30"/>
  <c r="I101" i="28" s="1"/>
  <c r="I93" i="28" s="1"/>
  <c r="H177" i="30"/>
  <c r="H158" i="29"/>
  <c r="I157" i="30"/>
  <c r="I176" i="30"/>
  <c r="F198" i="30"/>
  <c r="F200" i="30" s="1"/>
  <c r="F194" i="29"/>
  <c r="F198" i="29"/>
  <c r="F200" i="29" s="1"/>
  <c r="L25" i="33"/>
  <c r="M61" i="33" s="1"/>
  <c r="J151" i="29"/>
  <c r="K31" i="29"/>
  <c r="L67" i="29" s="1"/>
  <c r="J170" i="29"/>
  <c r="J165" i="30"/>
  <c r="J146" i="30"/>
  <c r="K26" i="30"/>
  <c r="L62" i="30" s="1"/>
  <c r="I73" i="29"/>
  <c r="I100" i="28" s="1"/>
  <c r="I92" i="28" s="1"/>
  <c r="J150" i="29"/>
  <c r="J169" i="29"/>
  <c r="K30" i="29"/>
  <c r="L66" i="29" s="1"/>
  <c r="G192" i="30"/>
  <c r="G193" i="30" s="1"/>
  <c r="G197" i="30"/>
  <c r="K35" i="30"/>
  <c r="L71" i="30" s="1"/>
  <c r="J155" i="30"/>
  <c r="J174" i="30"/>
  <c r="J166" i="30"/>
  <c r="J147" i="30"/>
  <c r="K27" i="30"/>
  <c r="L63" i="30" s="1"/>
  <c r="J163" i="30"/>
  <c r="J144" i="30"/>
  <c r="K24" i="30"/>
  <c r="L60" i="30" s="1"/>
  <c r="K28" i="33"/>
  <c r="L64" i="33" s="1"/>
  <c r="K29" i="33"/>
  <c r="L65" i="33" s="1"/>
  <c r="G185" i="30"/>
  <c r="G186" i="30" s="1"/>
  <c r="G196" i="30"/>
  <c r="J165" i="29"/>
  <c r="K26" i="29"/>
  <c r="L62" i="29" s="1"/>
  <c r="J146" i="29"/>
  <c r="K27" i="29"/>
  <c r="L63" i="29" s="1"/>
  <c r="J147" i="29"/>
  <c r="J166" i="29"/>
  <c r="K31" i="30"/>
  <c r="L67" i="30" s="1"/>
  <c r="J151" i="30"/>
  <c r="J170" i="30"/>
  <c r="K27" i="33"/>
  <c r="L63" i="33" s="1"/>
  <c r="H189" i="29"/>
  <c r="H182" i="29"/>
  <c r="H178" i="29"/>
  <c r="H179" i="29" s="1"/>
  <c r="I176" i="29"/>
  <c r="K30" i="30"/>
  <c r="L66" i="30" s="1"/>
  <c r="J150" i="30"/>
  <c r="J169" i="30"/>
  <c r="K31" i="33"/>
  <c r="L67" i="33" s="1"/>
  <c r="J164" i="29"/>
  <c r="J145" i="29"/>
  <c r="K25" i="29"/>
  <c r="L61" i="29" s="1"/>
  <c r="J143" i="30"/>
  <c r="J162" i="30"/>
  <c r="K23" i="30"/>
  <c r="J37" i="30"/>
  <c r="G7" i="28"/>
  <c r="H74" i="33"/>
  <c r="H7" i="28" s="1"/>
  <c r="F194" i="30"/>
  <c r="K32" i="33"/>
  <c r="L68" i="33" s="1"/>
  <c r="H74" i="36"/>
  <c r="G10" i="28"/>
  <c r="K24" i="29"/>
  <c r="L60" i="29" s="1"/>
  <c r="J144" i="29"/>
  <c r="J163" i="29"/>
  <c r="K35" i="33"/>
  <c r="L71" i="33" s="1"/>
  <c r="G197" i="29"/>
  <c r="G191" i="29"/>
  <c r="G193" i="29" s="1"/>
  <c r="H74" i="34"/>
  <c r="G8" i="28"/>
  <c r="K23" i="29"/>
  <c r="J162" i="29"/>
  <c r="J37" i="29"/>
  <c r="J143" i="29"/>
  <c r="K35" i="29"/>
  <c r="L71" i="29" s="1"/>
  <c r="J174" i="29"/>
  <c r="J155" i="29"/>
  <c r="F9" i="28"/>
  <c r="G196" i="29"/>
  <c r="G184" i="29"/>
  <c r="G186" i="29" s="1"/>
  <c r="J152" i="29"/>
  <c r="K32" i="29"/>
  <c r="L68" i="29" s="1"/>
  <c r="J171" i="29"/>
  <c r="F27" i="28"/>
  <c r="I157" i="29"/>
  <c r="I73" i="33"/>
  <c r="I107" i="28" s="1"/>
  <c r="I111" i="28" s="1"/>
  <c r="K24" i="33"/>
  <c r="L60" i="33" s="1"/>
  <c r="H189" i="30"/>
  <c r="H182" i="30"/>
  <c r="H178" i="30"/>
  <c r="H179" i="30" s="1"/>
  <c r="J168" i="30"/>
  <c r="J149" i="30"/>
  <c r="K29" i="30"/>
  <c r="L65" i="30" s="1"/>
  <c r="G19" i="28"/>
  <c r="H74" i="30"/>
  <c r="K33" i="33"/>
  <c r="L69" i="33" s="1"/>
  <c r="H190" i="29"/>
  <c r="H192" i="29" s="1"/>
  <c r="H183" i="29"/>
  <c r="H185" i="29" s="1"/>
  <c r="H74" i="35"/>
  <c r="J153" i="30"/>
  <c r="K33" i="30"/>
  <c r="L69" i="30" s="1"/>
  <c r="J172" i="30"/>
  <c r="K30" i="33"/>
  <c r="L66" i="33" s="1"/>
  <c r="K23" i="33"/>
  <c r="J37" i="33"/>
  <c r="K26" i="33"/>
  <c r="L62" i="33" s="1"/>
  <c r="J164" i="30"/>
  <c r="J145" i="30"/>
  <c r="K25" i="30"/>
  <c r="L61" i="30" s="1"/>
  <c r="J168" i="29"/>
  <c r="J149" i="29"/>
  <c r="K29" i="29"/>
  <c r="L65" i="29" s="1"/>
  <c r="J154" i="30"/>
  <c r="K34" i="30"/>
  <c r="L70" i="30" s="1"/>
  <c r="J173" i="30"/>
  <c r="J167" i="29"/>
  <c r="J148" i="29"/>
  <c r="K28" i="29"/>
  <c r="L64" i="29" s="1"/>
  <c r="J171" i="30"/>
  <c r="K32" i="30"/>
  <c r="L68" i="30" s="1"/>
  <c r="J152" i="30"/>
  <c r="K34" i="33"/>
  <c r="L70" i="33" s="1"/>
  <c r="J154" i="29"/>
  <c r="K34" i="29"/>
  <c r="L70" i="29" s="1"/>
  <c r="J173" i="29"/>
  <c r="J153" i="29"/>
  <c r="K33" i="29"/>
  <c r="L69" i="29" s="1"/>
  <c r="J172" i="29"/>
  <c r="H177" i="29"/>
  <c r="J148" i="30"/>
  <c r="K28" i="30"/>
  <c r="L64" i="30" s="1"/>
  <c r="J167" i="30"/>
  <c r="H190" i="30"/>
  <c r="H192" i="30" s="1"/>
  <c r="H183" i="30"/>
  <c r="H185" i="30" s="1"/>
  <c r="H158" i="30"/>
  <c r="K21" i="2"/>
  <c r="J31" i="2"/>
  <c r="G6" i="28"/>
  <c r="I74" i="10"/>
  <c r="I61" i="2"/>
  <c r="I98" i="28" s="1"/>
  <c r="L23" i="31"/>
  <c r="K73" i="31"/>
  <c r="K102" i="28" s="1"/>
  <c r="K143" i="31"/>
  <c r="K162" i="31"/>
  <c r="K37" i="31"/>
  <c r="I184" i="31"/>
  <c r="F6" i="28"/>
  <c r="F19" i="28"/>
  <c r="M25" i="32"/>
  <c r="N55" i="32" s="1"/>
  <c r="M20" i="2"/>
  <c r="K29" i="2"/>
  <c r="L59" i="2" s="1"/>
  <c r="L24" i="2"/>
  <c r="M54" i="2" s="1"/>
  <c r="L26" i="2"/>
  <c r="M56" i="2" s="1"/>
  <c r="N25" i="31"/>
  <c r="O61" i="31" s="1"/>
  <c r="M145" i="31"/>
  <c r="M164" i="31"/>
  <c r="L35" i="10"/>
  <c r="M71" i="10" s="1"/>
  <c r="L25" i="10"/>
  <c r="M61" i="10" s="1"/>
  <c r="J73" i="10"/>
  <c r="J99" i="28" s="1"/>
  <c r="L31" i="10"/>
  <c r="M67" i="10" s="1"/>
  <c r="L27" i="10"/>
  <c r="M63" i="10" s="1"/>
  <c r="M30" i="10"/>
  <c r="N66" i="10" s="1"/>
  <c r="L29" i="10"/>
  <c r="M65" i="10" s="1"/>
  <c r="L32" i="10"/>
  <c r="M68" i="10" s="1"/>
  <c r="L28" i="10"/>
  <c r="M64" i="10" s="1"/>
  <c r="L26" i="10"/>
  <c r="M62" i="10" s="1"/>
  <c r="M24" i="32"/>
  <c r="N54" i="32" s="1"/>
  <c r="M27" i="32"/>
  <c r="N57" i="32" s="1"/>
  <c r="M28" i="32"/>
  <c r="N58" i="32" s="1"/>
  <c r="M26" i="32"/>
  <c r="N56" i="32" s="1"/>
  <c r="L60" i="10" l="1"/>
  <c r="L24" i="10"/>
  <c r="G194" i="36"/>
  <c r="N22" i="32"/>
  <c r="O52" i="32" s="1"/>
  <c r="AM36" i="32"/>
  <c r="AL46" i="32"/>
  <c r="AL35" i="2"/>
  <c r="AK46" i="2"/>
  <c r="AE21" i="48"/>
  <c r="AE23" i="48" s="1"/>
  <c r="AF2" i="48"/>
  <c r="M33" i="10"/>
  <c r="N69" i="10" s="1"/>
  <c r="I158" i="35"/>
  <c r="K73" i="35"/>
  <c r="K109" i="28" s="1"/>
  <c r="K174" i="35"/>
  <c r="L71" i="35"/>
  <c r="K155" i="35"/>
  <c r="L35" i="35"/>
  <c r="M33" i="35"/>
  <c r="M69" i="35"/>
  <c r="L153" i="35"/>
  <c r="L172" i="35"/>
  <c r="K148" i="35"/>
  <c r="L28" i="35"/>
  <c r="L64" i="35"/>
  <c r="K167" i="35"/>
  <c r="L24" i="35"/>
  <c r="L60" i="35"/>
  <c r="K144" i="35"/>
  <c r="K163" i="35"/>
  <c r="M165" i="35"/>
  <c r="N26" i="35"/>
  <c r="N62" i="35"/>
  <c r="M146" i="35"/>
  <c r="M27" i="35"/>
  <c r="M63" i="35"/>
  <c r="L166" i="35"/>
  <c r="L147" i="35"/>
  <c r="M61" i="35"/>
  <c r="L145" i="35"/>
  <c r="L164" i="35"/>
  <c r="M25" i="35"/>
  <c r="M68" i="35"/>
  <c r="L171" i="35"/>
  <c r="L152" i="35"/>
  <c r="M32" i="35"/>
  <c r="M30" i="35"/>
  <c r="M66" i="35"/>
  <c r="L169" i="35"/>
  <c r="L150" i="35"/>
  <c r="M29" i="35"/>
  <c r="M65" i="35"/>
  <c r="L168" i="35"/>
  <c r="L149" i="35"/>
  <c r="L34" i="10"/>
  <c r="M70" i="10" s="1"/>
  <c r="H198" i="31"/>
  <c r="H200" i="31" s="1"/>
  <c r="I186" i="31"/>
  <c r="I194" i="31" s="1"/>
  <c r="G198" i="36"/>
  <c r="G200" i="36" s="1"/>
  <c r="K37" i="10"/>
  <c r="M23" i="32"/>
  <c r="N53" i="32" s="1"/>
  <c r="L28" i="2"/>
  <c r="M58" i="2" s="1"/>
  <c r="L23" i="2"/>
  <c r="M53" i="2" s="1"/>
  <c r="L25" i="2"/>
  <c r="M55" i="2" s="1"/>
  <c r="K37" i="36"/>
  <c r="I196" i="31"/>
  <c r="N50" i="2"/>
  <c r="H196" i="36"/>
  <c r="H186" i="36"/>
  <c r="H194" i="36" s="1"/>
  <c r="J177" i="31"/>
  <c r="H197" i="36"/>
  <c r="I197" i="31"/>
  <c r="I183" i="36"/>
  <c r="I185" i="36" s="1"/>
  <c r="I178" i="36"/>
  <c r="I179" i="36" s="1"/>
  <c r="J183" i="31"/>
  <c r="J185" i="31" s="1"/>
  <c r="I177" i="36"/>
  <c r="J158" i="31"/>
  <c r="J189" i="31"/>
  <c r="J191" i="31" s="1"/>
  <c r="J193" i="31" s="1"/>
  <c r="I158" i="36"/>
  <c r="J178" i="31"/>
  <c r="J179" i="31" s="1"/>
  <c r="AB41" i="35"/>
  <c r="AA55" i="35"/>
  <c r="K73" i="36"/>
  <c r="K110" i="28" s="1"/>
  <c r="K94" i="28" s="1"/>
  <c r="J157" i="36"/>
  <c r="J189" i="36" s="1"/>
  <c r="M59" i="31"/>
  <c r="L27" i="2"/>
  <c r="M57" i="2" s="1"/>
  <c r="N20" i="32"/>
  <c r="O50" i="32" s="1"/>
  <c r="L23" i="10"/>
  <c r="L59" i="10"/>
  <c r="I182" i="36"/>
  <c r="I189" i="36"/>
  <c r="I197" i="36" s="1"/>
  <c r="J176" i="36"/>
  <c r="J183" i="36" s="1"/>
  <c r="J185" i="36" s="1"/>
  <c r="G198" i="34"/>
  <c r="G200" i="34" s="1"/>
  <c r="M64" i="31"/>
  <c r="M28" i="31"/>
  <c r="L167" i="31"/>
  <c r="L148" i="31"/>
  <c r="M68" i="31"/>
  <c r="M32" i="31"/>
  <c r="L171" i="31"/>
  <c r="L152" i="31"/>
  <c r="L26" i="36"/>
  <c r="L62" i="36"/>
  <c r="K146" i="36"/>
  <c r="K165" i="36"/>
  <c r="I183" i="34"/>
  <c r="I185" i="34" s="1"/>
  <c r="I190" i="34"/>
  <c r="I192" i="34" s="1"/>
  <c r="L30" i="36"/>
  <c r="L66" i="36"/>
  <c r="K150" i="36"/>
  <c r="K169" i="36"/>
  <c r="L34" i="35"/>
  <c r="L70" i="35"/>
  <c r="K154" i="35"/>
  <c r="K173" i="35"/>
  <c r="L34" i="36"/>
  <c r="L70" i="36"/>
  <c r="K154" i="36"/>
  <c r="K173" i="36"/>
  <c r="L30" i="34"/>
  <c r="L66" i="34"/>
  <c r="K150" i="34"/>
  <c r="K169" i="34"/>
  <c r="L21" i="2"/>
  <c r="M21" i="2" s="1"/>
  <c r="N51" i="2" s="1"/>
  <c r="L51" i="2"/>
  <c r="L59" i="33"/>
  <c r="J176" i="34"/>
  <c r="L35" i="36"/>
  <c r="L71" i="36"/>
  <c r="K174" i="36"/>
  <c r="K155" i="36"/>
  <c r="G194" i="34"/>
  <c r="J157" i="35"/>
  <c r="L34" i="34"/>
  <c r="L70" i="34"/>
  <c r="K154" i="34"/>
  <c r="K173" i="34"/>
  <c r="M27" i="31"/>
  <c r="M63" i="31"/>
  <c r="L166" i="31"/>
  <c r="L147" i="31"/>
  <c r="M34" i="31"/>
  <c r="M70" i="31"/>
  <c r="L173" i="31"/>
  <c r="L154" i="31"/>
  <c r="L25" i="34"/>
  <c r="L61" i="34"/>
  <c r="K164" i="34"/>
  <c r="K145" i="34"/>
  <c r="L33" i="34"/>
  <c r="L69" i="34"/>
  <c r="K172" i="34"/>
  <c r="K153" i="34"/>
  <c r="L31" i="34"/>
  <c r="L67" i="34"/>
  <c r="K170" i="34"/>
  <c r="K151" i="34"/>
  <c r="I182" i="34"/>
  <c r="I178" i="34"/>
  <c r="I179" i="34" s="1"/>
  <c r="I189" i="34"/>
  <c r="L28" i="36"/>
  <c r="L64" i="36"/>
  <c r="K167" i="36"/>
  <c r="K148" i="36"/>
  <c r="J157" i="34"/>
  <c r="L35" i="34"/>
  <c r="L71" i="34"/>
  <c r="K155" i="34"/>
  <c r="K174" i="34"/>
  <c r="H184" i="34"/>
  <c r="H186" i="34" s="1"/>
  <c r="H196" i="34"/>
  <c r="J176" i="35"/>
  <c r="H184" i="35"/>
  <c r="H186" i="35" s="1"/>
  <c r="H196" i="35"/>
  <c r="L29" i="34"/>
  <c r="L65" i="34"/>
  <c r="K168" i="34"/>
  <c r="K149" i="34"/>
  <c r="L28" i="34"/>
  <c r="L64" i="34"/>
  <c r="K148" i="34"/>
  <c r="K167" i="34"/>
  <c r="L24" i="34"/>
  <c r="L60" i="34"/>
  <c r="K144" i="34"/>
  <c r="K163" i="34"/>
  <c r="I177" i="35"/>
  <c r="I158" i="34"/>
  <c r="L26" i="34"/>
  <c r="L62" i="34"/>
  <c r="K146" i="34"/>
  <c r="K165" i="34"/>
  <c r="M60" i="31"/>
  <c r="L163" i="31"/>
  <c r="L144" i="31"/>
  <c r="M24" i="31"/>
  <c r="O29" i="36"/>
  <c r="O65" i="36"/>
  <c r="N149" i="36"/>
  <c r="N168" i="36"/>
  <c r="L59" i="29"/>
  <c r="L59" i="30"/>
  <c r="H191" i="34"/>
  <c r="H193" i="34" s="1"/>
  <c r="H197" i="34"/>
  <c r="H191" i="35"/>
  <c r="H193" i="35" s="1"/>
  <c r="H197" i="35"/>
  <c r="G198" i="35"/>
  <c r="G200" i="35" s="1"/>
  <c r="N31" i="31"/>
  <c r="N67" i="31"/>
  <c r="M151" i="31"/>
  <c r="M170" i="31"/>
  <c r="M23" i="36"/>
  <c r="M59" i="36"/>
  <c r="L143" i="36"/>
  <c r="L162" i="36"/>
  <c r="M29" i="31"/>
  <c r="M65" i="31"/>
  <c r="L149" i="31"/>
  <c r="L168" i="31"/>
  <c r="K176" i="31"/>
  <c r="K73" i="34"/>
  <c r="K108" i="28" s="1"/>
  <c r="L23" i="35"/>
  <c r="L59" i="35"/>
  <c r="K143" i="35"/>
  <c r="K37" i="35"/>
  <c r="K162" i="35"/>
  <c r="L31" i="35"/>
  <c r="L67" i="35"/>
  <c r="K151" i="35"/>
  <c r="K170" i="35"/>
  <c r="L31" i="36"/>
  <c r="L67" i="36"/>
  <c r="K170" i="36"/>
  <c r="K151" i="36"/>
  <c r="G194" i="35"/>
  <c r="L33" i="36"/>
  <c r="L69" i="36"/>
  <c r="K172" i="36"/>
  <c r="K153" i="36"/>
  <c r="I190" i="35"/>
  <c r="I192" i="35" s="1"/>
  <c r="I183" i="35"/>
  <c r="I185" i="35" s="1"/>
  <c r="M33" i="31"/>
  <c r="M69" i="31"/>
  <c r="L172" i="31"/>
  <c r="L153" i="31"/>
  <c r="L32" i="36"/>
  <c r="L68" i="36"/>
  <c r="K171" i="36"/>
  <c r="K152" i="36"/>
  <c r="L25" i="36"/>
  <c r="L61" i="36"/>
  <c r="K164" i="36"/>
  <c r="K145" i="36"/>
  <c r="M35" i="31"/>
  <c r="M71" i="31"/>
  <c r="L155" i="31"/>
  <c r="L174" i="31"/>
  <c r="K157" i="31"/>
  <c r="L23" i="34"/>
  <c r="L59" i="34"/>
  <c r="K162" i="34"/>
  <c r="K37" i="34"/>
  <c r="K143" i="34"/>
  <c r="L27" i="34"/>
  <c r="L63" i="34"/>
  <c r="K166" i="34"/>
  <c r="K147" i="34"/>
  <c r="L27" i="36"/>
  <c r="L63" i="36"/>
  <c r="K147" i="36"/>
  <c r="K166" i="36"/>
  <c r="I182" i="35"/>
  <c r="I178" i="35"/>
  <c r="I179" i="35" s="1"/>
  <c r="I189" i="35"/>
  <c r="L32" i="34"/>
  <c r="L68" i="34"/>
  <c r="K171" i="34"/>
  <c r="K152" i="34"/>
  <c r="M30" i="31"/>
  <c r="M66" i="31"/>
  <c r="L169" i="31"/>
  <c r="L150" i="31"/>
  <c r="L24" i="36"/>
  <c r="L60" i="36"/>
  <c r="K144" i="36"/>
  <c r="K163" i="36"/>
  <c r="M26" i="31"/>
  <c r="M62" i="31"/>
  <c r="L165" i="31"/>
  <c r="L146" i="31"/>
  <c r="I177" i="34"/>
  <c r="T55" i="33"/>
  <c r="Y41" i="30"/>
  <c r="X55" i="30"/>
  <c r="L22" i="2"/>
  <c r="J62" i="32"/>
  <c r="K61" i="32"/>
  <c r="K106" i="28" s="1"/>
  <c r="L31" i="32"/>
  <c r="M29" i="32"/>
  <c r="N59" i="32" s="1"/>
  <c r="M21" i="32"/>
  <c r="N51" i="32" s="1"/>
  <c r="I62" i="2"/>
  <c r="I91" i="28"/>
  <c r="J74" i="31"/>
  <c r="W41" i="10"/>
  <c r="V55" i="10"/>
  <c r="I74" i="29"/>
  <c r="I177" i="29"/>
  <c r="I74" i="36"/>
  <c r="H10" i="28"/>
  <c r="I74" i="35"/>
  <c r="H9" i="28"/>
  <c r="G198" i="29"/>
  <c r="G200" i="29" s="1"/>
  <c r="H92" i="28"/>
  <c r="H95" i="28" s="1"/>
  <c r="H103" i="28"/>
  <c r="H19" i="28"/>
  <c r="H6" i="28"/>
  <c r="I74" i="34"/>
  <c r="H8" i="28"/>
  <c r="T41" i="34"/>
  <c r="S55" i="34"/>
  <c r="I158" i="30"/>
  <c r="I74" i="30"/>
  <c r="G194" i="30"/>
  <c r="I190" i="30"/>
  <c r="I192" i="30" s="1"/>
  <c r="I183" i="30"/>
  <c r="I185" i="30" s="1"/>
  <c r="I189" i="30"/>
  <c r="I182" i="30"/>
  <c r="I178" i="30"/>
  <c r="I179" i="30" s="1"/>
  <c r="G194" i="29"/>
  <c r="G198" i="30"/>
  <c r="G200" i="30" s="1"/>
  <c r="I177" i="30"/>
  <c r="K145" i="30"/>
  <c r="L25" i="30"/>
  <c r="M61" i="30" s="1"/>
  <c r="K164" i="30"/>
  <c r="K148" i="29"/>
  <c r="K167" i="29"/>
  <c r="L28" i="29"/>
  <c r="M64" i="29" s="1"/>
  <c r="K168" i="29"/>
  <c r="K149" i="29"/>
  <c r="L29" i="29"/>
  <c r="M65" i="29" s="1"/>
  <c r="L26" i="33"/>
  <c r="M62" i="33" s="1"/>
  <c r="K172" i="30"/>
  <c r="K153" i="30"/>
  <c r="L33" i="30"/>
  <c r="M69" i="30" s="1"/>
  <c r="H184" i="30"/>
  <c r="H186" i="30" s="1"/>
  <c r="H196" i="30"/>
  <c r="I74" i="33"/>
  <c r="L26" i="29"/>
  <c r="M62" i="29" s="1"/>
  <c r="K165" i="29"/>
  <c r="K146" i="29"/>
  <c r="L28" i="33"/>
  <c r="M64" i="33" s="1"/>
  <c r="K166" i="30"/>
  <c r="K147" i="30"/>
  <c r="L27" i="30"/>
  <c r="M63" i="30" s="1"/>
  <c r="K153" i="29"/>
  <c r="K172" i="29"/>
  <c r="L33" i="29"/>
  <c r="M69" i="29" s="1"/>
  <c r="H191" i="30"/>
  <c r="H193" i="30" s="1"/>
  <c r="H197" i="30"/>
  <c r="L32" i="29"/>
  <c r="M68" i="29" s="1"/>
  <c r="K171" i="29"/>
  <c r="K152" i="29"/>
  <c r="I183" i="29"/>
  <c r="I185" i="29" s="1"/>
  <c r="I190" i="29"/>
  <c r="I192" i="29" s="1"/>
  <c r="L31" i="30"/>
  <c r="M67" i="30" s="1"/>
  <c r="K170" i="30"/>
  <c r="K151" i="30"/>
  <c r="K150" i="29"/>
  <c r="K169" i="29"/>
  <c r="L30" i="29"/>
  <c r="M66" i="29" s="1"/>
  <c r="L34" i="33"/>
  <c r="M70" i="33" s="1"/>
  <c r="G9" i="28"/>
  <c r="G11" i="28" s="1"/>
  <c r="L24" i="33"/>
  <c r="M60" i="33" s="1"/>
  <c r="K174" i="29"/>
  <c r="L35" i="29"/>
  <c r="M71" i="29" s="1"/>
  <c r="K155" i="29"/>
  <c r="K144" i="29"/>
  <c r="K163" i="29"/>
  <c r="L24" i="29"/>
  <c r="M60" i="29" s="1"/>
  <c r="F11" i="28"/>
  <c r="J73" i="33"/>
  <c r="J107" i="28" s="1"/>
  <c r="J111" i="28" s="1"/>
  <c r="G27" i="28"/>
  <c r="K149" i="30"/>
  <c r="K168" i="30"/>
  <c r="L29" i="30"/>
  <c r="M65" i="30" s="1"/>
  <c r="J157" i="29"/>
  <c r="L23" i="30"/>
  <c r="K143" i="30"/>
  <c r="K162" i="30"/>
  <c r="K37" i="30"/>
  <c r="L31" i="33"/>
  <c r="M67" i="33" s="1"/>
  <c r="H196" i="29"/>
  <c r="H184" i="29"/>
  <c r="H186" i="29" s="1"/>
  <c r="K144" i="30"/>
  <c r="K163" i="30"/>
  <c r="L24" i="30"/>
  <c r="M60" i="30" s="1"/>
  <c r="L31" i="29"/>
  <c r="M67" i="29" s="1"/>
  <c r="K170" i="29"/>
  <c r="K151" i="29"/>
  <c r="J73" i="30"/>
  <c r="J101" i="28" s="1"/>
  <c r="J93" i="28" s="1"/>
  <c r="H191" i="29"/>
  <c r="H193" i="29" s="1"/>
  <c r="H197" i="29"/>
  <c r="L30" i="33"/>
  <c r="M66" i="33" s="1"/>
  <c r="I182" i="29"/>
  <c r="I189" i="29"/>
  <c r="I178" i="29"/>
  <c r="I179" i="29" s="1"/>
  <c r="J73" i="29"/>
  <c r="J100" i="28" s="1"/>
  <c r="J92" i="28" s="1"/>
  <c r="L35" i="33"/>
  <c r="M71" i="33" s="1"/>
  <c r="J176" i="30"/>
  <c r="L27" i="33"/>
  <c r="M63" i="33" s="1"/>
  <c r="L29" i="33"/>
  <c r="M65" i="33" s="1"/>
  <c r="L23" i="33"/>
  <c r="K37" i="33"/>
  <c r="K167" i="30"/>
  <c r="K148" i="30"/>
  <c r="L28" i="30"/>
  <c r="M64" i="30" s="1"/>
  <c r="K152" i="30"/>
  <c r="K171" i="30"/>
  <c r="L32" i="30"/>
  <c r="M68" i="30" s="1"/>
  <c r="L34" i="30"/>
  <c r="M70" i="30" s="1"/>
  <c r="K173" i="30"/>
  <c r="K154" i="30"/>
  <c r="J176" i="29"/>
  <c r="L32" i="33"/>
  <c r="M68" i="33" s="1"/>
  <c r="J157" i="30"/>
  <c r="L27" i="29"/>
  <c r="M63" i="29" s="1"/>
  <c r="K166" i="29"/>
  <c r="K147" i="29"/>
  <c r="K174" i="30"/>
  <c r="L35" i="30"/>
  <c r="M71" i="30" s="1"/>
  <c r="K155" i="30"/>
  <c r="K146" i="30"/>
  <c r="L26" i="30"/>
  <c r="M62" i="30" s="1"/>
  <c r="K165" i="30"/>
  <c r="M25" i="33"/>
  <c r="N61" i="33" s="1"/>
  <c r="K173" i="29"/>
  <c r="K154" i="29"/>
  <c r="L34" i="29"/>
  <c r="M70" i="29" s="1"/>
  <c r="L33" i="33"/>
  <c r="M69" i="33" s="1"/>
  <c r="K143" i="29"/>
  <c r="K37" i="29"/>
  <c r="L23" i="29"/>
  <c r="K162" i="29"/>
  <c r="K164" i="29"/>
  <c r="K145" i="29"/>
  <c r="L25" i="29"/>
  <c r="M61" i="29" s="1"/>
  <c r="L30" i="30"/>
  <c r="M66" i="30" s="1"/>
  <c r="K169" i="30"/>
  <c r="K150" i="30"/>
  <c r="I158" i="29"/>
  <c r="J61" i="2"/>
  <c r="J98" i="28" s="1"/>
  <c r="J74" i="10"/>
  <c r="L143" i="31"/>
  <c r="L162" i="31"/>
  <c r="L73" i="31"/>
  <c r="L102" i="28" s="1"/>
  <c r="M23" i="31"/>
  <c r="L37" i="31"/>
  <c r="J184" i="31"/>
  <c r="N25" i="32"/>
  <c r="O55" i="32" s="1"/>
  <c r="M24" i="2"/>
  <c r="N54" i="2" s="1"/>
  <c r="L29" i="2"/>
  <c r="M59" i="2" s="1"/>
  <c r="M26" i="2"/>
  <c r="N56" i="2" s="1"/>
  <c r="N20" i="2"/>
  <c r="K31" i="2"/>
  <c r="O25" i="31"/>
  <c r="P61" i="31" s="1"/>
  <c r="N145" i="31"/>
  <c r="N164" i="31"/>
  <c r="N30" i="10"/>
  <c r="O66" i="10" s="1"/>
  <c r="M25" i="10"/>
  <c r="N61" i="10" s="1"/>
  <c r="M27" i="10"/>
  <c r="N63" i="10" s="1"/>
  <c r="N33" i="10"/>
  <c r="O69" i="10" s="1"/>
  <c r="M29" i="10"/>
  <c r="N65" i="10" s="1"/>
  <c r="M35" i="10"/>
  <c r="N71" i="10" s="1"/>
  <c r="M28" i="10"/>
  <c r="N64" i="10" s="1"/>
  <c r="M32" i="10"/>
  <c r="N68" i="10" s="1"/>
  <c r="M31" i="10"/>
  <c r="N67" i="10" s="1"/>
  <c r="K73" i="10"/>
  <c r="K99" i="28" s="1"/>
  <c r="M26" i="10"/>
  <c r="N62" i="10" s="1"/>
  <c r="N28" i="32"/>
  <c r="O58" i="32" s="1"/>
  <c r="N24" i="32"/>
  <c r="O54" i="32" s="1"/>
  <c r="N26" i="32"/>
  <c r="O56" i="32" s="1"/>
  <c r="N27" i="32"/>
  <c r="O57" i="32" s="1"/>
  <c r="O22" i="32" l="1"/>
  <c r="P52" i="32" s="1"/>
  <c r="M60" i="10"/>
  <c r="M24" i="10"/>
  <c r="AM46" i="32"/>
  <c r="AM35" i="2"/>
  <c r="AL46" i="2"/>
  <c r="AF21" i="48"/>
  <c r="AF23" i="48" s="1"/>
  <c r="AG2" i="48"/>
  <c r="M35" i="35"/>
  <c r="M71" i="35"/>
  <c r="L155" i="35"/>
  <c r="L174" i="35"/>
  <c r="M149" i="35"/>
  <c r="N65" i="35"/>
  <c r="M168" i="35"/>
  <c r="N29" i="35"/>
  <c r="N27" i="35"/>
  <c r="N63" i="35"/>
  <c r="M166" i="35"/>
  <c r="M147" i="35"/>
  <c r="M60" i="35"/>
  <c r="L144" i="35"/>
  <c r="M24" i="35"/>
  <c r="L163" i="35"/>
  <c r="N25" i="35"/>
  <c r="N61" i="35"/>
  <c r="M145" i="35"/>
  <c r="M164" i="35"/>
  <c r="N32" i="35"/>
  <c r="N68" i="35"/>
  <c r="M152" i="35"/>
  <c r="M171" i="35"/>
  <c r="N146" i="35"/>
  <c r="N165" i="35"/>
  <c r="O26" i="35"/>
  <c r="O62" i="35"/>
  <c r="M28" i="35"/>
  <c r="L148" i="35"/>
  <c r="M64" i="35"/>
  <c r="L167" i="35"/>
  <c r="N66" i="35"/>
  <c r="N30" i="35"/>
  <c r="M150" i="35"/>
  <c r="M169" i="35"/>
  <c r="M172" i="35"/>
  <c r="M153" i="35"/>
  <c r="N69" i="35"/>
  <c r="N33" i="35"/>
  <c r="H198" i="36"/>
  <c r="H200" i="36" s="1"/>
  <c r="M34" i="10"/>
  <c r="N70" i="10" s="1"/>
  <c r="L37" i="10"/>
  <c r="N23" i="32"/>
  <c r="O53" i="32" s="1"/>
  <c r="M28" i="2"/>
  <c r="N58" i="2" s="1"/>
  <c r="M23" i="2"/>
  <c r="N53" i="2" s="1"/>
  <c r="M25" i="2"/>
  <c r="N55" i="2" s="1"/>
  <c r="O50" i="2"/>
  <c r="K176" i="35"/>
  <c r="K190" i="35" s="1"/>
  <c r="K192" i="35" s="1"/>
  <c r="N59" i="31"/>
  <c r="K157" i="36"/>
  <c r="K182" i="36" s="1"/>
  <c r="L37" i="36"/>
  <c r="J182" i="36"/>
  <c r="J196" i="36" s="1"/>
  <c r="I198" i="31"/>
  <c r="I200" i="31" s="1"/>
  <c r="J197" i="31"/>
  <c r="K177" i="31"/>
  <c r="J177" i="36"/>
  <c r="J186" i="31"/>
  <c r="J194" i="31" s="1"/>
  <c r="J196" i="31"/>
  <c r="K183" i="31"/>
  <c r="K185" i="31" s="1"/>
  <c r="I196" i="36"/>
  <c r="I198" i="36" s="1"/>
  <c r="I200" i="36" s="1"/>
  <c r="K158" i="31"/>
  <c r="K190" i="31"/>
  <c r="K192" i="31" s="1"/>
  <c r="I184" i="36"/>
  <c r="I186" i="36" s="1"/>
  <c r="J158" i="36"/>
  <c r="J178" i="36"/>
  <c r="J179" i="36" s="1"/>
  <c r="J177" i="35"/>
  <c r="M59" i="30"/>
  <c r="M59" i="29"/>
  <c r="K157" i="35"/>
  <c r="K189" i="35" s="1"/>
  <c r="AC41" i="35"/>
  <c r="AB55" i="35"/>
  <c r="M59" i="33"/>
  <c r="M27" i="2"/>
  <c r="N57" i="2" s="1"/>
  <c r="O20" i="32"/>
  <c r="P50" i="32" s="1"/>
  <c r="M51" i="2"/>
  <c r="I191" i="36"/>
  <c r="I193" i="36" s="1"/>
  <c r="J158" i="34"/>
  <c r="J190" i="36"/>
  <c r="J192" i="36" s="1"/>
  <c r="M59" i="10"/>
  <c r="M23" i="10"/>
  <c r="L73" i="36"/>
  <c r="L110" i="28" s="1"/>
  <c r="L94" i="28" s="1"/>
  <c r="K182" i="31"/>
  <c r="K184" i="31" s="1"/>
  <c r="H198" i="35"/>
  <c r="H200" i="35" s="1"/>
  <c r="K178" i="31"/>
  <c r="K179" i="31" s="1"/>
  <c r="K189" i="31"/>
  <c r="K191" i="31" s="1"/>
  <c r="L157" i="31"/>
  <c r="L189" i="31" s="1"/>
  <c r="J177" i="34"/>
  <c r="H198" i="34"/>
  <c r="H200" i="34" s="1"/>
  <c r="K176" i="36"/>
  <c r="K183" i="36" s="1"/>
  <c r="K185" i="36" s="1"/>
  <c r="K157" i="34"/>
  <c r="K182" i="34" s="1"/>
  <c r="H194" i="34"/>
  <c r="N60" i="31"/>
  <c r="N24" i="31"/>
  <c r="M144" i="31"/>
  <c r="M163" i="31"/>
  <c r="M26" i="36"/>
  <c r="M62" i="36"/>
  <c r="L165" i="36"/>
  <c r="L146" i="36"/>
  <c r="H194" i="35"/>
  <c r="L176" i="31"/>
  <c r="L190" i="31" s="1"/>
  <c r="L192" i="31" s="1"/>
  <c r="P29" i="36"/>
  <c r="P65" i="36"/>
  <c r="O168" i="36"/>
  <c r="O149" i="36"/>
  <c r="M24" i="34"/>
  <c r="M60" i="34"/>
  <c r="L163" i="34"/>
  <c r="L144" i="34"/>
  <c r="M29" i="34"/>
  <c r="M65" i="34"/>
  <c r="L149" i="34"/>
  <c r="L168" i="34"/>
  <c r="M25" i="34"/>
  <c r="M61" i="34"/>
  <c r="L145" i="34"/>
  <c r="L164" i="34"/>
  <c r="N27" i="31"/>
  <c r="N63" i="31"/>
  <c r="M147" i="31"/>
  <c r="M166" i="31"/>
  <c r="J191" i="36"/>
  <c r="M27" i="34"/>
  <c r="M63" i="34"/>
  <c r="L166" i="34"/>
  <c r="L147" i="34"/>
  <c r="N23" i="36"/>
  <c r="N59" i="36"/>
  <c r="M162" i="36"/>
  <c r="M143" i="36"/>
  <c r="M26" i="34"/>
  <c r="M62" i="34"/>
  <c r="L165" i="34"/>
  <c r="L146" i="34"/>
  <c r="M32" i="34"/>
  <c r="M68" i="34"/>
  <c r="L171" i="34"/>
  <c r="L152" i="34"/>
  <c r="N35" i="31"/>
  <c r="N71" i="31"/>
  <c r="M155" i="31"/>
  <c r="M174" i="31"/>
  <c r="M32" i="36"/>
  <c r="M68" i="36"/>
  <c r="L171" i="36"/>
  <c r="L152" i="36"/>
  <c r="M31" i="36"/>
  <c r="M67" i="36"/>
  <c r="L170" i="36"/>
  <c r="L151" i="36"/>
  <c r="L73" i="35"/>
  <c r="L109" i="28" s="1"/>
  <c r="M28" i="36"/>
  <c r="M64" i="36"/>
  <c r="L167" i="36"/>
  <c r="L148" i="36"/>
  <c r="N64" i="31"/>
  <c r="M148" i="31"/>
  <c r="N28" i="31"/>
  <c r="M167" i="31"/>
  <c r="M22" i="2"/>
  <c r="M52" i="2"/>
  <c r="N26" i="31"/>
  <c r="N62" i="31"/>
  <c r="M146" i="31"/>
  <c r="M165" i="31"/>
  <c r="M31" i="34"/>
  <c r="M67" i="34"/>
  <c r="L151" i="34"/>
  <c r="L170" i="34"/>
  <c r="K176" i="34"/>
  <c r="M23" i="35"/>
  <c r="M59" i="35"/>
  <c r="L162" i="35"/>
  <c r="L37" i="35"/>
  <c r="L143" i="35"/>
  <c r="N29" i="31"/>
  <c r="N65" i="31"/>
  <c r="M168" i="31"/>
  <c r="M149" i="31"/>
  <c r="M28" i="34"/>
  <c r="M64" i="34"/>
  <c r="L148" i="34"/>
  <c r="L167" i="34"/>
  <c r="I197" i="34"/>
  <c r="I191" i="34"/>
  <c r="I193" i="34" s="1"/>
  <c r="N34" i="31"/>
  <c r="N70" i="31"/>
  <c r="M173" i="31"/>
  <c r="M154" i="31"/>
  <c r="M35" i="36"/>
  <c r="M71" i="36"/>
  <c r="L174" i="36"/>
  <c r="L155" i="36"/>
  <c r="N68" i="31"/>
  <c r="N32" i="31"/>
  <c r="M171" i="31"/>
  <c r="M152" i="31"/>
  <c r="I196" i="35"/>
  <c r="I184" i="35"/>
  <c r="I186" i="35" s="1"/>
  <c r="M27" i="36"/>
  <c r="M63" i="36"/>
  <c r="L166" i="36"/>
  <c r="L147" i="36"/>
  <c r="L73" i="34"/>
  <c r="L108" i="28" s="1"/>
  <c r="O31" i="31"/>
  <c r="O67" i="31"/>
  <c r="N170" i="31"/>
  <c r="N151" i="31"/>
  <c r="M34" i="34"/>
  <c r="M70" i="34"/>
  <c r="L173" i="34"/>
  <c r="L154" i="34"/>
  <c r="J190" i="34"/>
  <c r="J192" i="34" s="1"/>
  <c r="J183" i="34"/>
  <c r="J185" i="34" s="1"/>
  <c r="M30" i="34"/>
  <c r="M66" i="34"/>
  <c r="L150" i="34"/>
  <c r="L169" i="34"/>
  <c r="M24" i="36"/>
  <c r="M60" i="36"/>
  <c r="L163" i="36"/>
  <c r="L144" i="36"/>
  <c r="N30" i="31"/>
  <c r="N66" i="31"/>
  <c r="M169" i="31"/>
  <c r="M150" i="31"/>
  <c r="M23" i="34"/>
  <c r="M59" i="34"/>
  <c r="L37" i="34"/>
  <c r="L143" i="34"/>
  <c r="L162" i="34"/>
  <c r="M33" i="36"/>
  <c r="M69" i="36"/>
  <c r="L153" i="36"/>
  <c r="L172" i="36"/>
  <c r="M35" i="34"/>
  <c r="M71" i="34"/>
  <c r="L155" i="34"/>
  <c r="L174" i="34"/>
  <c r="I184" i="34"/>
  <c r="I186" i="34" s="1"/>
  <c r="I196" i="34"/>
  <c r="M33" i="34"/>
  <c r="M69" i="34"/>
  <c r="L172" i="34"/>
  <c r="L153" i="34"/>
  <c r="J182" i="35"/>
  <c r="J189" i="35"/>
  <c r="J178" i="35"/>
  <c r="J179" i="35" s="1"/>
  <c r="M34" i="36"/>
  <c r="M70" i="36"/>
  <c r="L154" i="36"/>
  <c r="L173" i="36"/>
  <c r="M30" i="36"/>
  <c r="M66" i="36"/>
  <c r="L169" i="36"/>
  <c r="L150" i="36"/>
  <c r="M34" i="35"/>
  <c r="M70" i="35"/>
  <c r="L173" i="35"/>
  <c r="L154" i="35"/>
  <c r="I197" i="35"/>
  <c r="I191" i="35"/>
  <c r="I193" i="35" s="1"/>
  <c r="M25" i="36"/>
  <c r="M61" i="36"/>
  <c r="L145" i="36"/>
  <c r="L164" i="36"/>
  <c r="N33" i="31"/>
  <c r="N69" i="31"/>
  <c r="M153" i="31"/>
  <c r="M172" i="31"/>
  <c r="M31" i="35"/>
  <c r="M67" i="35"/>
  <c r="L170" i="35"/>
  <c r="L151" i="35"/>
  <c r="J183" i="35"/>
  <c r="J185" i="35" s="1"/>
  <c r="J190" i="35"/>
  <c r="J192" i="35" s="1"/>
  <c r="J189" i="34"/>
  <c r="J182" i="34"/>
  <c r="J178" i="34"/>
  <c r="J179" i="34" s="1"/>
  <c r="J158" i="35"/>
  <c r="V41" i="33"/>
  <c r="U55" i="33"/>
  <c r="Z41" i="30"/>
  <c r="Y55" i="30"/>
  <c r="K74" i="31"/>
  <c r="L31" i="2"/>
  <c r="K62" i="32"/>
  <c r="M31" i="32"/>
  <c r="L61" i="32"/>
  <c r="L106" i="28" s="1"/>
  <c r="N21" i="32"/>
  <c r="O51" i="32" s="1"/>
  <c r="N29" i="32"/>
  <c r="O59" i="32" s="1"/>
  <c r="J62" i="2"/>
  <c r="J91" i="28"/>
  <c r="J74" i="34"/>
  <c r="I8" i="28"/>
  <c r="X41" i="10"/>
  <c r="W55" i="10"/>
  <c r="J74" i="35"/>
  <c r="I9" i="28"/>
  <c r="I7" i="28"/>
  <c r="J74" i="36"/>
  <c r="I10" i="28"/>
  <c r="I90" i="28"/>
  <c r="I95" i="28" s="1"/>
  <c r="I103" i="28"/>
  <c r="J74" i="29"/>
  <c r="H27" i="28"/>
  <c r="H11" i="28"/>
  <c r="T55" i="34"/>
  <c r="H198" i="30"/>
  <c r="H200" i="30" s="1"/>
  <c r="J74" i="30"/>
  <c r="K74" i="10"/>
  <c r="H194" i="30"/>
  <c r="I184" i="30"/>
  <c r="I186" i="30" s="1"/>
  <c r="I196" i="30"/>
  <c r="I191" i="30"/>
  <c r="I193" i="30" s="1"/>
  <c r="I197" i="30"/>
  <c r="L146" i="30"/>
  <c r="L165" i="30"/>
  <c r="M26" i="30"/>
  <c r="N62" i="30" s="1"/>
  <c r="M27" i="33"/>
  <c r="N63" i="33" s="1"/>
  <c r="I196" i="29"/>
  <c r="I184" i="29"/>
  <c r="I186" i="29" s="1"/>
  <c r="M31" i="33"/>
  <c r="N67" i="33" s="1"/>
  <c r="L149" i="30"/>
  <c r="M29" i="30"/>
  <c r="N65" i="30" s="1"/>
  <c r="L168" i="30"/>
  <c r="L144" i="29"/>
  <c r="L163" i="29"/>
  <c r="M24" i="29"/>
  <c r="N60" i="29" s="1"/>
  <c r="M24" i="33"/>
  <c r="N60" i="33" s="1"/>
  <c r="L167" i="29"/>
  <c r="L148" i="29"/>
  <c r="M28" i="29"/>
  <c r="N64" i="29" s="1"/>
  <c r="J158" i="29"/>
  <c r="K73" i="29"/>
  <c r="K100" i="28" s="1"/>
  <c r="K92" i="28" s="1"/>
  <c r="L154" i="30"/>
  <c r="L173" i="30"/>
  <c r="M34" i="30"/>
  <c r="N70" i="30" s="1"/>
  <c r="M30" i="33"/>
  <c r="N66" i="33" s="1"/>
  <c r="M31" i="29"/>
  <c r="N67" i="29" s="1"/>
  <c r="L170" i="29"/>
  <c r="L151" i="29"/>
  <c r="L171" i="29"/>
  <c r="L152" i="29"/>
  <c r="M32" i="29"/>
  <c r="N68" i="29" s="1"/>
  <c r="L146" i="29"/>
  <c r="L165" i="29"/>
  <c r="M26" i="29"/>
  <c r="N62" i="29" s="1"/>
  <c r="K176" i="29"/>
  <c r="L154" i="29"/>
  <c r="L173" i="29"/>
  <c r="M34" i="29"/>
  <c r="N70" i="29" s="1"/>
  <c r="L147" i="29"/>
  <c r="M27" i="29"/>
  <c r="N63" i="29" s="1"/>
  <c r="L166" i="29"/>
  <c r="J190" i="30"/>
  <c r="J192" i="30" s="1"/>
  <c r="J183" i="30"/>
  <c r="J185" i="30" s="1"/>
  <c r="J177" i="30"/>
  <c r="L163" i="30"/>
  <c r="L144" i="30"/>
  <c r="M24" i="30"/>
  <c r="N60" i="30" s="1"/>
  <c r="L147" i="30"/>
  <c r="L166" i="30"/>
  <c r="M27" i="30"/>
  <c r="N63" i="30" s="1"/>
  <c r="M26" i="33"/>
  <c r="N62" i="33" s="1"/>
  <c r="J158" i="30"/>
  <c r="J189" i="30"/>
  <c r="J178" i="30"/>
  <c r="J179" i="30" s="1"/>
  <c r="J182" i="30"/>
  <c r="L152" i="30"/>
  <c r="M32" i="30"/>
  <c r="N68" i="30" s="1"/>
  <c r="L171" i="30"/>
  <c r="M35" i="33"/>
  <c r="N71" i="33" s="1"/>
  <c r="K73" i="30"/>
  <c r="K101" i="28" s="1"/>
  <c r="K93" i="28" s="1"/>
  <c r="M34" i="33"/>
  <c r="N70" i="33" s="1"/>
  <c r="J74" i="33"/>
  <c r="L37" i="29"/>
  <c r="L162" i="29"/>
  <c r="M23" i="29"/>
  <c r="L143" i="29"/>
  <c r="M35" i="30"/>
  <c r="N71" i="30" s="1"/>
  <c r="L174" i="30"/>
  <c r="L155" i="30"/>
  <c r="M32" i="33"/>
  <c r="N68" i="33" s="1"/>
  <c r="M23" i="33"/>
  <c r="N59" i="33" s="1"/>
  <c r="L37" i="33"/>
  <c r="K176" i="30"/>
  <c r="M31" i="30"/>
  <c r="N67" i="30" s="1"/>
  <c r="L170" i="30"/>
  <c r="L151" i="30"/>
  <c r="L168" i="29"/>
  <c r="L149" i="29"/>
  <c r="M29" i="29"/>
  <c r="N65" i="29" s="1"/>
  <c r="L169" i="30"/>
  <c r="L150" i="30"/>
  <c r="M30" i="30"/>
  <c r="N66" i="30" s="1"/>
  <c r="N25" i="33"/>
  <c r="O61" i="33" s="1"/>
  <c r="K73" i="33"/>
  <c r="K107" i="28" s="1"/>
  <c r="K111" i="28" s="1"/>
  <c r="K157" i="30"/>
  <c r="M35" i="29"/>
  <c r="N71" i="29" s="1"/>
  <c r="L174" i="29"/>
  <c r="L155" i="29"/>
  <c r="M30" i="29"/>
  <c r="N66" i="29" s="1"/>
  <c r="L169" i="29"/>
  <c r="L150" i="29"/>
  <c r="L153" i="29"/>
  <c r="M33" i="29"/>
  <c r="N69" i="29" s="1"/>
  <c r="L172" i="29"/>
  <c r="M28" i="33"/>
  <c r="N64" i="33" s="1"/>
  <c r="L164" i="30"/>
  <c r="L145" i="30"/>
  <c r="M25" i="30"/>
  <c r="N61" i="30" s="1"/>
  <c r="L145" i="29"/>
  <c r="M25" i="29"/>
  <c r="N61" i="29" s="1"/>
  <c r="L164" i="29"/>
  <c r="K157" i="29"/>
  <c r="J177" i="29"/>
  <c r="J190" i="29"/>
  <c r="J192" i="29" s="1"/>
  <c r="J183" i="29"/>
  <c r="J185" i="29" s="1"/>
  <c r="H194" i="29"/>
  <c r="L143" i="30"/>
  <c r="M23" i="30"/>
  <c r="L162" i="30"/>
  <c r="L37" i="30"/>
  <c r="L172" i="30"/>
  <c r="L153" i="30"/>
  <c r="M33" i="30"/>
  <c r="N69" i="30" s="1"/>
  <c r="M33" i="33"/>
  <c r="N69" i="33" s="1"/>
  <c r="M28" i="30"/>
  <c r="N64" i="30" s="1"/>
  <c r="L148" i="30"/>
  <c r="L167" i="30"/>
  <c r="M29" i="33"/>
  <c r="N65" i="33" s="1"/>
  <c r="I191" i="29"/>
  <c r="I193" i="29" s="1"/>
  <c r="I197" i="29"/>
  <c r="H198" i="29"/>
  <c r="H200" i="29" s="1"/>
  <c r="J182" i="29"/>
  <c r="J189" i="29"/>
  <c r="J178" i="29"/>
  <c r="J179" i="29" s="1"/>
  <c r="K61" i="2"/>
  <c r="K98" i="28" s="1"/>
  <c r="N23" i="31"/>
  <c r="M162" i="31"/>
  <c r="M143" i="31"/>
  <c r="M73" i="31"/>
  <c r="M102" i="28" s="1"/>
  <c r="M37" i="31"/>
  <c r="O25" i="32"/>
  <c r="P55" i="32" s="1"/>
  <c r="O20" i="2"/>
  <c r="M29" i="2"/>
  <c r="N59" i="2" s="1"/>
  <c r="N21" i="2"/>
  <c r="O51" i="2" s="1"/>
  <c r="N24" i="2"/>
  <c r="O54" i="2" s="1"/>
  <c r="N28" i="2"/>
  <c r="O58" i="2" s="1"/>
  <c r="N26" i="2"/>
  <c r="O56" i="2" s="1"/>
  <c r="P25" i="31"/>
  <c r="Q61" i="31" s="1"/>
  <c r="O145" i="31"/>
  <c r="O164" i="31"/>
  <c r="N25" i="10"/>
  <c r="O61" i="10" s="1"/>
  <c r="N27" i="10"/>
  <c r="O63" i="10" s="1"/>
  <c r="N26" i="10"/>
  <c r="O62" i="10" s="1"/>
  <c r="N35" i="10"/>
  <c r="O71" i="10" s="1"/>
  <c r="N29" i="10"/>
  <c r="O65" i="10" s="1"/>
  <c r="N34" i="10"/>
  <c r="O70" i="10" s="1"/>
  <c r="L73" i="10"/>
  <c r="L99" i="28" s="1"/>
  <c r="N32" i="10"/>
  <c r="O68" i="10" s="1"/>
  <c r="O33" i="10"/>
  <c r="P69" i="10" s="1"/>
  <c r="O30" i="10"/>
  <c r="P66" i="10" s="1"/>
  <c r="N31" i="10"/>
  <c r="O67" i="10" s="1"/>
  <c r="N28" i="10"/>
  <c r="O64" i="10" s="1"/>
  <c r="O26" i="32"/>
  <c r="P56" i="32" s="1"/>
  <c r="O28" i="32"/>
  <c r="P58" i="32" s="1"/>
  <c r="P22" i="32"/>
  <c r="Q52" i="32" s="1"/>
  <c r="O27" i="32"/>
  <c r="P57" i="32" s="1"/>
  <c r="O24" i="32"/>
  <c r="P54" i="32" s="1"/>
  <c r="N60" i="10" l="1"/>
  <c r="N24" i="10"/>
  <c r="J198" i="31"/>
  <c r="J200" i="31" s="1"/>
  <c r="O23" i="32"/>
  <c r="P53" i="32" s="1"/>
  <c r="AM46" i="2"/>
  <c r="AG21" i="48"/>
  <c r="AG23" i="48" s="1"/>
  <c r="AH2" i="48"/>
  <c r="M155" i="35"/>
  <c r="N35" i="35"/>
  <c r="N71" i="35"/>
  <c r="M174" i="35"/>
  <c r="M144" i="35"/>
  <c r="M163" i="35"/>
  <c r="N24" i="35"/>
  <c r="N60" i="35"/>
  <c r="O29" i="35"/>
  <c r="O65" i="35"/>
  <c r="N168" i="35"/>
  <c r="N149" i="35"/>
  <c r="N172" i="35"/>
  <c r="O33" i="35"/>
  <c r="O69" i="35"/>
  <c r="N153" i="35"/>
  <c r="M148" i="35"/>
  <c r="N28" i="35"/>
  <c r="N64" i="35"/>
  <c r="M167" i="35"/>
  <c r="N171" i="35"/>
  <c r="N152" i="35"/>
  <c r="O68" i="35"/>
  <c r="O32" i="35"/>
  <c r="P26" i="35"/>
  <c r="P62" i="35"/>
  <c r="O146" i="35"/>
  <c r="O165" i="35"/>
  <c r="O30" i="35"/>
  <c r="O66" i="35"/>
  <c r="N169" i="35"/>
  <c r="N150" i="35"/>
  <c r="O25" i="35"/>
  <c r="O61" i="35"/>
  <c r="N164" i="35"/>
  <c r="N145" i="35"/>
  <c r="N147" i="35"/>
  <c r="O27" i="35"/>
  <c r="O63" i="35"/>
  <c r="N166" i="35"/>
  <c r="K189" i="36"/>
  <c r="K158" i="36"/>
  <c r="K158" i="35"/>
  <c r="P50" i="2"/>
  <c r="N23" i="2"/>
  <c r="O53" i="2" s="1"/>
  <c r="L158" i="31"/>
  <c r="J184" i="36"/>
  <c r="J186" i="36" s="1"/>
  <c r="K183" i="35"/>
  <c r="K185" i="35" s="1"/>
  <c r="N25" i="2"/>
  <c r="O55" i="2" s="1"/>
  <c r="K186" i="31"/>
  <c r="K177" i="35"/>
  <c r="O59" i="31"/>
  <c r="L182" i="31"/>
  <c r="L184" i="31" s="1"/>
  <c r="K193" i="31"/>
  <c r="N59" i="30"/>
  <c r="N59" i="29"/>
  <c r="M37" i="10"/>
  <c r="K189" i="34"/>
  <c r="K191" i="34" s="1"/>
  <c r="K158" i="34"/>
  <c r="I194" i="36"/>
  <c r="M176" i="31"/>
  <c r="M190" i="31" s="1"/>
  <c r="M192" i="31" s="1"/>
  <c r="K197" i="31"/>
  <c r="K177" i="34"/>
  <c r="K196" i="31"/>
  <c r="K178" i="35"/>
  <c r="K179" i="35" s="1"/>
  <c r="K182" i="35"/>
  <c r="K184" i="35" s="1"/>
  <c r="J197" i="36"/>
  <c r="J198" i="36" s="1"/>
  <c r="J200" i="36" s="1"/>
  <c r="J193" i="36"/>
  <c r="AD41" i="35"/>
  <c r="AC55" i="35"/>
  <c r="L176" i="36"/>
  <c r="L183" i="36" s="1"/>
  <c r="L185" i="36" s="1"/>
  <c r="M37" i="36"/>
  <c r="M73" i="35"/>
  <c r="M109" i="28" s="1"/>
  <c r="N27" i="2"/>
  <c r="O57" i="2" s="1"/>
  <c r="P20" i="32"/>
  <c r="Q50" i="32" s="1"/>
  <c r="L177" i="31"/>
  <c r="L183" i="31"/>
  <c r="L185" i="31" s="1"/>
  <c r="K190" i="36"/>
  <c r="K192" i="36" s="1"/>
  <c r="N59" i="10"/>
  <c r="N23" i="10"/>
  <c r="L178" i="31"/>
  <c r="L179" i="31" s="1"/>
  <c r="I198" i="34"/>
  <c r="I200" i="34" s="1"/>
  <c r="K178" i="36"/>
  <c r="K179" i="36" s="1"/>
  <c r="K177" i="36"/>
  <c r="L157" i="36"/>
  <c r="L182" i="36" s="1"/>
  <c r="I194" i="34"/>
  <c r="M73" i="36"/>
  <c r="M110" i="28" s="1"/>
  <c r="M94" i="28" s="1"/>
  <c r="N35" i="34"/>
  <c r="N71" i="34"/>
  <c r="M174" i="34"/>
  <c r="M155" i="34"/>
  <c r="M157" i="31"/>
  <c r="M189" i="31" s="1"/>
  <c r="L157" i="34"/>
  <c r="I194" i="35"/>
  <c r="N28" i="34"/>
  <c r="N64" i="34"/>
  <c r="M148" i="34"/>
  <c r="M167" i="34"/>
  <c r="L176" i="35"/>
  <c r="N25" i="34"/>
  <c r="N61" i="34"/>
  <c r="M164" i="34"/>
  <c r="M145" i="34"/>
  <c r="N24" i="34"/>
  <c r="N60" i="34"/>
  <c r="M144" i="34"/>
  <c r="M163" i="34"/>
  <c r="O60" i="31"/>
  <c r="O24" i="31"/>
  <c r="N163" i="31"/>
  <c r="N144" i="31"/>
  <c r="N34" i="36"/>
  <c r="N70" i="36"/>
  <c r="M154" i="36"/>
  <c r="M173" i="36"/>
  <c r="M73" i="34"/>
  <c r="M108" i="28" s="1"/>
  <c r="N34" i="34"/>
  <c r="N70" i="34"/>
  <c r="M154" i="34"/>
  <c r="M173" i="34"/>
  <c r="P31" i="31"/>
  <c r="P67" i="31"/>
  <c r="O151" i="31"/>
  <c r="O170" i="31"/>
  <c r="O34" i="31"/>
  <c r="O70" i="31"/>
  <c r="N173" i="31"/>
  <c r="N154" i="31"/>
  <c r="N23" i="35"/>
  <c r="N59" i="35"/>
  <c r="M37" i="35"/>
  <c r="M162" i="35"/>
  <c r="M143" i="35"/>
  <c r="O26" i="31"/>
  <c r="O62" i="31"/>
  <c r="N165" i="31"/>
  <c r="N146" i="31"/>
  <c r="O64" i="31"/>
  <c r="O28" i="31"/>
  <c r="N167" i="31"/>
  <c r="N148" i="31"/>
  <c r="N31" i="36"/>
  <c r="N67" i="36"/>
  <c r="M170" i="36"/>
  <c r="M151" i="36"/>
  <c r="O35" i="31"/>
  <c r="O71" i="31"/>
  <c r="N155" i="31"/>
  <c r="N174" i="31"/>
  <c r="N26" i="34"/>
  <c r="N62" i="34"/>
  <c r="M146" i="34"/>
  <c r="M165" i="34"/>
  <c r="N28" i="36"/>
  <c r="N64" i="36"/>
  <c r="M148" i="36"/>
  <c r="M167" i="36"/>
  <c r="O33" i="31"/>
  <c r="O69" i="31"/>
  <c r="N172" i="31"/>
  <c r="N153" i="31"/>
  <c r="N33" i="34"/>
  <c r="N69" i="34"/>
  <c r="M153" i="34"/>
  <c r="M172" i="34"/>
  <c r="N23" i="34"/>
  <c r="N59" i="34"/>
  <c r="M143" i="34"/>
  <c r="M37" i="34"/>
  <c r="M162" i="34"/>
  <c r="O30" i="31"/>
  <c r="O66" i="31"/>
  <c r="N169" i="31"/>
  <c r="N150" i="31"/>
  <c r="K190" i="34"/>
  <c r="K192" i="34" s="1"/>
  <c r="K183" i="34"/>
  <c r="K185" i="34" s="1"/>
  <c r="K197" i="35"/>
  <c r="K191" i="35"/>
  <c r="K193" i="35" s="1"/>
  <c r="N27" i="34"/>
  <c r="N63" i="34"/>
  <c r="M166" i="34"/>
  <c r="M147" i="34"/>
  <c r="I198" i="35"/>
  <c r="I200" i="35" s="1"/>
  <c r="N30" i="34"/>
  <c r="N66" i="34"/>
  <c r="M169" i="34"/>
  <c r="M150" i="34"/>
  <c r="O68" i="31"/>
  <c r="O32" i="31"/>
  <c r="N152" i="31"/>
  <c r="N171" i="31"/>
  <c r="K178" i="34"/>
  <c r="K179" i="34" s="1"/>
  <c r="N22" i="2"/>
  <c r="N52" i="2"/>
  <c r="O27" i="31"/>
  <c r="O63" i="31"/>
  <c r="N166" i="31"/>
  <c r="N147" i="31"/>
  <c r="N29" i="34"/>
  <c r="N65" i="34"/>
  <c r="M168" i="34"/>
  <c r="M149" i="34"/>
  <c r="Q29" i="36"/>
  <c r="Q65" i="36"/>
  <c r="P168" i="36"/>
  <c r="P149" i="36"/>
  <c r="O29" i="31"/>
  <c r="O65" i="31"/>
  <c r="N149" i="31"/>
  <c r="N168" i="31"/>
  <c r="K184" i="34"/>
  <c r="N26" i="36"/>
  <c r="N62" i="36"/>
  <c r="M146" i="36"/>
  <c r="M165" i="36"/>
  <c r="K191" i="36"/>
  <c r="J184" i="34"/>
  <c r="J186" i="34" s="1"/>
  <c r="J196" i="34"/>
  <c r="N34" i="35"/>
  <c r="N70" i="35"/>
  <c r="M173" i="35"/>
  <c r="M154" i="35"/>
  <c r="N30" i="36"/>
  <c r="N66" i="36"/>
  <c r="M169" i="36"/>
  <c r="M150" i="36"/>
  <c r="J197" i="35"/>
  <c r="J191" i="35"/>
  <c r="J193" i="35" s="1"/>
  <c r="N33" i="36"/>
  <c r="N69" i="36"/>
  <c r="M153" i="36"/>
  <c r="M172" i="36"/>
  <c r="N35" i="36"/>
  <c r="N71" i="36"/>
  <c r="M155" i="36"/>
  <c r="M174" i="36"/>
  <c r="L157" i="35"/>
  <c r="N32" i="36"/>
  <c r="N68" i="36"/>
  <c r="M152" i="36"/>
  <c r="M171" i="36"/>
  <c r="N32" i="34"/>
  <c r="N68" i="34"/>
  <c r="M152" i="34"/>
  <c r="M171" i="34"/>
  <c r="J191" i="34"/>
  <c r="J193" i="34" s="1"/>
  <c r="J197" i="34"/>
  <c r="N31" i="35"/>
  <c r="N67" i="35"/>
  <c r="M170" i="35"/>
  <c r="M151" i="35"/>
  <c r="N25" i="36"/>
  <c r="N61" i="36"/>
  <c r="M164" i="36"/>
  <c r="M145" i="36"/>
  <c r="J184" i="35"/>
  <c r="J186" i="35" s="1"/>
  <c r="J196" i="35"/>
  <c r="L176" i="34"/>
  <c r="N24" i="36"/>
  <c r="N60" i="36"/>
  <c r="M163" i="36"/>
  <c r="M144" i="36"/>
  <c r="N27" i="36"/>
  <c r="N63" i="36"/>
  <c r="M147" i="36"/>
  <c r="M166" i="36"/>
  <c r="N31" i="34"/>
  <c r="N67" i="34"/>
  <c r="M151" i="34"/>
  <c r="M170" i="34"/>
  <c r="O23" i="36"/>
  <c r="O59" i="36"/>
  <c r="N162" i="36"/>
  <c r="N143" i="36"/>
  <c r="K196" i="36"/>
  <c r="K184" i="36"/>
  <c r="K186" i="36" s="1"/>
  <c r="K90" i="28"/>
  <c r="K103" i="28"/>
  <c r="K91" i="28"/>
  <c r="L74" i="31"/>
  <c r="W41" i="33"/>
  <c r="V55" i="33"/>
  <c r="AA41" i="30"/>
  <c r="Z55" i="30"/>
  <c r="L61" i="2"/>
  <c r="L98" i="28" s="1"/>
  <c r="L62" i="32"/>
  <c r="M61" i="32"/>
  <c r="M106" i="28" s="1"/>
  <c r="N31" i="32"/>
  <c r="O29" i="32"/>
  <c r="P59" i="32" s="1"/>
  <c r="O21" i="32"/>
  <c r="P51" i="32" s="1"/>
  <c r="K62" i="2"/>
  <c r="K74" i="34"/>
  <c r="J8" i="28"/>
  <c r="K74" i="36"/>
  <c r="J10" i="28"/>
  <c r="J90" i="28"/>
  <c r="J95" i="28" s="1"/>
  <c r="J103" i="28"/>
  <c r="K74" i="35"/>
  <c r="J9" i="28"/>
  <c r="J7" i="28"/>
  <c r="I6" i="28"/>
  <c r="I11" i="28" s="1"/>
  <c r="I19" i="28"/>
  <c r="I27" i="28"/>
  <c r="Y41" i="10"/>
  <c r="X55" i="10"/>
  <c r="K74" i="29"/>
  <c r="L74" i="10"/>
  <c r="V41" i="34"/>
  <c r="U55" i="34"/>
  <c r="L73" i="30"/>
  <c r="L101" i="28" s="1"/>
  <c r="L93" i="28" s="1"/>
  <c r="K74" i="30"/>
  <c r="I198" i="30"/>
  <c r="I200" i="30" s="1"/>
  <c r="K158" i="30"/>
  <c r="K177" i="29"/>
  <c r="I198" i="29"/>
  <c r="I200" i="29" s="1"/>
  <c r="I194" i="30"/>
  <c r="K74" i="33"/>
  <c r="K7" i="28" s="1"/>
  <c r="J184" i="29"/>
  <c r="J186" i="29" s="1"/>
  <c r="J196" i="29"/>
  <c r="M147" i="30"/>
  <c r="N27" i="30"/>
  <c r="O63" i="30" s="1"/>
  <c r="M166" i="30"/>
  <c r="N30" i="33"/>
  <c r="O66" i="33" s="1"/>
  <c r="M167" i="29"/>
  <c r="M148" i="29"/>
  <c r="N28" i="29"/>
  <c r="O64" i="29" s="1"/>
  <c r="I194" i="29"/>
  <c r="N28" i="30"/>
  <c r="O64" i="30" s="1"/>
  <c r="M167" i="30"/>
  <c r="M148" i="30"/>
  <c r="L176" i="30"/>
  <c r="K189" i="29"/>
  <c r="K182" i="29"/>
  <c r="K178" i="29"/>
  <c r="K179" i="29" s="1"/>
  <c r="K182" i="30"/>
  <c r="K178" i="30"/>
  <c r="K179" i="30" s="1"/>
  <c r="K189" i="30"/>
  <c r="M168" i="29"/>
  <c r="M149" i="29"/>
  <c r="N29" i="29"/>
  <c r="O65" i="29" s="1"/>
  <c r="K177" i="30"/>
  <c r="K183" i="30"/>
  <c r="K185" i="30" s="1"/>
  <c r="K190" i="30"/>
  <c r="K192" i="30" s="1"/>
  <c r="N34" i="33"/>
  <c r="O70" i="33" s="1"/>
  <c r="M152" i="29"/>
  <c r="N32" i="29"/>
  <c r="O68" i="29" s="1"/>
  <c r="M171" i="29"/>
  <c r="N33" i="33"/>
  <c r="O69" i="33" s="1"/>
  <c r="M143" i="30"/>
  <c r="N23" i="30"/>
  <c r="M37" i="30"/>
  <c r="M162" i="30"/>
  <c r="M155" i="30"/>
  <c r="M174" i="30"/>
  <c r="N35" i="30"/>
  <c r="O71" i="30" s="1"/>
  <c r="J184" i="30"/>
  <c r="J186" i="30" s="1"/>
  <c r="J196" i="30"/>
  <c r="M173" i="30"/>
  <c r="M154" i="30"/>
  <c r="N34" i="30"/>
  <c r="O70" i="30" s="1"/>
  <c r="L157" i="30"/>
  <c r="N28" i="33"/>
  <c r="O64" i="33" s="1"/>
  <c r="O25" i="33"/>
  <c r="P61" i="33" s="1"/>
  <c r="L73" i="33"/>
  <c r="L107" i="28" s="1"/>
  <c r="L157" i="29"/>
  <c r="K183" i="29"/>
  <c r="K185" i="29" s="1"/>
  <c r="K190" i="29"/>
  <c r="K192" i="29" s="1"/>
  <c r="N27" i="33"/>
  <c r="O63" i="33" s="1"/>
  <c r="M172" i="30"/>
  <c r="M153" i="30"/>
  <c r="N33" i="30"/>
  <c r="O69" i="30" s="1"/>
  <c r="M164" i="29"/>
  <c r="M145" i="29"/>
  <c r="N25" i="29"/>
  <c r="O61" i="29" s="1"/>
  <c r="N30" i="29"/>
  <c r="O66" i="29" s="1"/>
  <c r="M169" i="29"/>
  <c r="M150" i="29"/>
  <c r="N23" i="33"/>
  <c r="O59" i="33" s="1"/>
  <c r="M37" i="33"/>
  <c r="M162" i="29"/>
  <c r="M143" i="29"/>
  <c r="M37" i="29"/>
  <c r="N23" i="29"/>
  <c r="J197" i="30"/>
  <c r="J191" i="30"/>
  <c r="J193" i="30" s="1"/>
  <c r="N24" i="30"/>
  <c r="O60" i="30" s="1"/>
  <c r="M144" i="30"/>
  <c r="M163" i="30"/>
  <c r="M166" i="29"/>
  <c r="N27" i="29"/>
  <c r="O63" i="29" s="1"/>
  <c r="M147" i="29"/>
  <c r="N26" i="29"/>
  <c r="O62" i="29" s="1"/>
  <c r="M165" i="29"/>
  <c r="M146" i="29"/>
  <c r="N24" i="33"/>
  <c r="O60" i="33" s="1"/>
  <c r="M149" i="30"/>
  <c r="N29" i="30"/>
  <c r="O65" i="30" s="1"/>
  <c r="M168" i="30"/>
  <c r="M165" i="30"/>
  <c r="N26" i="30"/>
  <c r="O62" i="30" s="1"/>
  <c r="M146" i="30"/>
  <c r="N29" i="33"/>
  <c r="O65" i="33" s="1"/>
  <c r="M169" i="30"/>
  <c r="N30" i="30"/>
  <c r="O66" i="30" s="1"/>
  <c r="M150" i="30"/>
  <c r="N32" i="33"/>
  <c r="O68" i="33" s="1"/>
  <c r="L176" i="29"/>
  <c r="N35" i="33"/>
  <c r="O71" i="33" s="1"/>
  <c r="M172" i="29"/>
  <c r="M153" i="29"/>
  <c r="N33" i="29"/>
  <c r="O69" i="29" s="1"/>
  <c r="M170" i="29"/>
  <c r="M151" i="29"/>
  <c r="N31" i="29"/>
  <c r="O67" i="29" s="1"/>
  <c r="M163" i="29"/>
  <c r="N24" i="29"/>
  <c r="O60" i="29" s="1"/>
  <c r="M144" i="29"/>
  <c r="N31" i="33"/>
  <c r="O67" i="33" s="1"/>
  <c r="J191" i="29"/>
  <c r="J193" i="29" s="1"/>
  <c r="J197" i="29"/>
  <c r="N25" i="30"/>
  <c r="O61" i="30" s="1"/>
  <c r="M164" i="30"/>
  <c r="M145" i="30"/>
  <c r="M174" i="29"/>
  <c r="M155" i="29"/>
  <c r="N35" i="29"/>
  <c r="O71" i="29" s="1"/>
  <c r="M170" i="30"/>
  <c r="M151" i="30"/>
  <c r="N31" i="30"/>
  <c r="O67" i="30" s="1"/>
  <c r="L73" i="29"/>
  <c r="L100" i="28" s="1"/>
  <c r="L92" i="28" s="1"/>
  <c r="M171" i="30"/>
  <c r="M152" i="30"/>
  <c r="N32" i="30"/>
  <c r="O68" i="30" s="1"/>
  <c r="N26" i="33"/>
  <c r="O62" i="33" s="1"/>
  <c r="N34" i="29"/>
  <c r="O70" i="29" s="1"/>
  <c r="M173" i="29"/>
  <c r="M154" i="29"/>
  <c r="K158" i="29"/>
  <c r="O23" i="31"/>
  <c r="P59" i="31" s="1"/>
  <c r="N162" i="31"/>
  <c r="N73" i="31"/>
  <c r="N102" i="28" s="1"/>
  <c r="N143" i="31"/>
  <c r="N37" i="31"/>
  <c r="L197" i="31"/>
  <c r="L191" i="31"/>
  <c r="L193" i="31" s="1"/>
  <c r="P25" i="32"/>
  <c r="Q55" i="32" s="1"/>
  <c r="M61" i="2"/>
  <c r="M98" i="28" s="1"/>
  <c r="N29" i="2"/>
  <c r="O59" i="2" s="1"/>
  <c r="O26" i="2"/>
  <c r="P56" i="2" s="1"/>
  <c r="O28" i="2"/>
  <c r="P58" i="2" s="1"/>
  <c r="M31" i="2"/>
  <c r="O21" i="2"/>
  <c r="P51" i="2" s="1"/>
  <c r="P20" i="2"/>
  <c r="O24" i="2"/>
  <c r="P54" i="2" s="1"/>
  <c r="Q25" i="31"/>
  <c r="R61" i="31" s="1"/>
  <c r="P145" i="31"/>
  <c r="P164" i="31"/>
  <c r="P33" i="10"/>
  <c r="Q69" i="10" s="1"/>
  <c r="O29" i="10"/>
  <c r="P65" i="10" s="1"/>
  <c r="O32" i="10"/>
  <c r="P68" i="10" s="1"/>
  <c r="O35" i="10"/>
  <c r="P71" i="10" s="1"/>
  <c r="O27" i="10"/>
  <c r="P63" i="10" s="1"/>
  <c r="O26" i="10"/>
  <c r="P62" i="10" s="1"/>
  <c r="O25" i="10"/>
  <c r="P61" i="10" s="1"/>
  <c r="O28" i="10"/>
  <c r="P64" i="10" s="1"/>
  <c r="O34" i="10"/>
  <c r="P70" i="10" s="1"/>
  <c r="M73" i="10"/>
  <c r="M99" i="28" s="1"/>
  <c r="P30" i="10"/>
  <c r="Q66" i="10" s="1"/>
  <c r="O31" i="10"/>
  <c r="P67" i="10" s="1"/>
  <c r="P24" i="32"/>
  <c r="Q54" i="32" s="1"/>
  <c r="P27" i="32"/>
  <c r="Q57" i="32" s="1"/>
  <c r="P26" i="32"/>
  <c r="Q56" i="32" s="1"/>
  <c r="P28" i="32"/>
  <c r="Q58" i="32" s="1"/>
  <c r="Q22" i="32"/>
  <c r="R52" i="32" s="1"/>
  <c r="P23" i="32" l="1"/>
  <c r="Q53" i="32" s="1"/>
  <c r="O60" i="10"/>
  <c r="O24" i="10"/>
  <c r="M177" i="31"/>
  <c r="AI2" i="48"/>
  <c r="AH21" i="48"/>
  <c r="AH23" i="48" s="1"/>
  <c r="N155" i="35"/>
  <c r="N174" i="35"/>
  <c r="O35" i="35"/>
  <c r="O71" i="35"/>
  <c r="P27" i="35"/>
  <c r="P63" i="35"/>
  <c r="O147" i="35"/>
  <c r="O166" i="35"/>
  <c r="N148" i="35"/>
  <c r="O28" i="35"/>
  <c r="O64" i="35"/>
  <c r="N167" i="35"/>
  <c r="Q26" i="35"/>
  <c r="Q62" i="35"/>
  <c r="P165" i="35"/>
  <c r="P146" i="35"/>
  <c r="O168" i="35"/>
  <c r="P29" i="35"/>
  <c r="P65" i="35"/>
  <c r="O149" i="35"/>
  <c r="O152" i="35"/>
  <c r="P32" i="35"/>
  <c r="P68" i="35"/>
  <c r="O171" i="35"/>
  <c r="O24" i="35"/>
  <c r="O60" i="35"/>
  <c r="N144" i="35"/>
  <c r="N163" i="35"/>
  <c r="P33" i="35"/>
  <c r="O172" i="35"/>
  <c r="P69" i="35"/>
  <c r="O153" i="35"/>
  <c r="O164" i="35"/>
  <c r="O145" i="35"/>
  <c r="P25" i="35"/>
  <c r="P61" i="35"/>
  <c r="O150" i="35"/>
  <c r="P30" i="35"/>
  <c r="P66" i="35"/>
  <c r="O169" i="35"/>
  <c r="K194" i="31"/>
  <c r="J194" i="36"/>
  <c r="O23" i="2"/>
  <c r="P53" i="2" s="1"/>
  <c r="Q50" i="2"/>
  <c r="K186" i="35"/>
  <c r="K194" i="35" s="1"/>
  <c r="L177" i="35"/>
  <c r="M183" i="31"/>
  <c r="M185" i="31" s="1"/>
  <c r="O25" i="2"/>
  <c r="P55" i="2" s="1"/>
  <c r="O27" i="2"/>
  <c r="P57" i="2" s="1"/>
  <c r="O59" i="29"/>
  <c r="O59" i="30"/>
  <c r="K196" i="35"/>
  <c r="K198" i="35" s="1"/>
  <c r="K200" i="35" s="1"/>
  <c r="N37" i="10"/>
  <c r="N37" i="36"/>
  <c r="L190" i="36"/>
  <c r="L192" i="36" s="1"/>
  <c r="L177" i="36"/>
  <c r="L177" i="34"/>
  <c r="K198" i="31"/>
  <c r="K200" i="31" s="1"/>
  <c r="M178" i="31"/>
  <c r="M179" i="31" s="1"/>
  <c r="L178" i="36"/>
  <c r="L179" i="36" s="1"/>
  <c r="K193" i="36"/>
  <c r="K194" i="36" s="1"/>
  <c r="K197" i="36"/>
  <c r="K198" i="36" s="1"/>
  <c r="K200" i="36" s="1"/>
  <c r="K197" i="34"/>
  <c r="L186" i="31"/>
  <c r="L194" i="31" s="1"/>
  <c r="L196" i="31"/>
  <c r="L198" i="31" s="1"/>
  <c r="L200" i="31" s="1"/>
  <c r="AE41" i="35"/>
  <c r="AD55" i="35"/>
  <c r="Q20" i="32"/>
  <c r="R50" i="32" s="1"/>
  <c r="M90" i="28"/>
  <c r="M158" i="31"/>
  <c r="M182" i="31"/>
  <c r="L189" i="36"/>
  <c r="L191" i="36" s="1"/>
  <c r="O59" i="10"/>
  <c r="O23" i="10"/>
  <c r="O37" i="10" s="1"/>
  <c r="D33" i="47" s="1"/>
  <c r="L158" i="36"/>
  <c r="J194" i="35"/>
  <c r="J198" i="35"/>
  <c r="J200" i="35" s="1"/>
  <c r="J198" i="34"/>
  <c r="J200" i="34" s="1"/>
  <c r="J194" i="34"/>
  <c r="M157" i="36"/>
  <c r="M182" i="36" s="1"/>
  <c r="M176" i="36"/>
  <c r="N73" i="36"/>
  <c r="N110" i="28" s="1"/>
  <c r="N94" i="28" s="1"/>
  <c r="O24" i="34"/>
  <c r="O60" i="34"/>
  <c r="N163" i="34"/>
  <c r="N144" i="34"/>
  <c r="N157" i="31"/>
  <c r="N189" i="31" s="1"/>
  <c r="L183" i="34"/>
  <c r="L185" i="34" s="1"/>
  <c r="L190" i="34"/>
  <c r="L192" i="34" s="1"/>
  <c r="K193" i="34"/>
  <c r="O30" i="36"/>
  <c r="O66" i="36"/>
  <c r="N150" i="36"/>
  <c r="N169" i="36"/>
  <c r="P29" i="31"/>
  <c r="P65" i="31"/>
  <c r="O168" i="31"/>
  <c r="O149" i="31"/>
  <c r="R29" i="36"/>
  <c r="R65" i="36"/>
  <c r="Q168" i="36"/>
  <c r="Q149" i="36"/>
  <c r="P27" i="31"/>
  <c r="P63" i="31"/>
  <c r="O166" i="31"/>
  <c r="O147" i="31"/>
  <c r="O26" i="34"/>
  <c r="O62" i="34"/>
  <c r="N146" i="34"/>
  <c r="N165" i="34"/>
  <c r="O31" i="36"/>
  <c r="O67" i="36"/>
  <c r="N151" i="36"/>
  <c r="N170" i="36"/>
  <c r="P26" i="31"/>
  <c r="P62" i="31"/>
  <c r="O165" i="31"/>
  <c r="O146" i="31"/>
  <c r="L196" i="36"/>
  <c r="L184" i="36"/>
  <c r="L186" i="36" s="1"/>
  <c r="N176" i="31"/>
  <c r="N183" i="31" s="1"/>
  <c r="N185" i="31" s="1"/>
  <c r="O31" i="35"/>
  <c r="O67" i="35"/>
  <c r="N151" i="35"/>
  <c r="N170" i="35"/>
  <c r="L189" i="35"/>
  <c r="L182" i="35"/>
  <c r="L178" i="35"/>
  <c r="L179" i="35" s="1"/>
  <c r="O33" i="36"/>
  <c r="O69" i="36"/>
  <c r="N153" i="36"/>
  <c r="N172" i="36"/>
  <c r="O52" i="2"/>
  <c r="O22" i="2"/>
  <c r="P30" i="31"/>
  <c r="P66" i="31"/>
  <c r="O169" i="31"/>
  <c r="O150" i="31"/>
  <c r="L178" i="34"/>
  <c r="L179" i="34" s="1"/>
  <c r="L189" i="34"/>
  <c r="L182" i="34"/>
  <c r="P23" i="36"/>
  <c r="P59" i="36"/>
  <c r="O143" i="36"/>
  <c r="O162" i="36"/>
  <c r="O24" i="36"/>
  <c r="O60" i="36"/>
  <c r="N163" i="36"/>
  <c r="N144" i="36"/>
  <c r="O32" i="34"/>
  <c r="O68" i="34"/>
  <c r="N152" i="34"/>
  <c r="N171" i="34"/>
  <c r="K186" i="34"/>
  <c r="M176" i="34"/>
  <c r="O33" i="34"/>
  <c r="O69" i="34"/>
  <c r="N172" i="34"/>
  <c r="N153" i="34"/>
  <c r="P64" i="31"/>
  <c r="P28" i="31"/>
  <c r="O167" i="31"/>
  <c r="O148" i="31"/>
  <c r="M157" i="35"/>
  <c r="P70" i="31"/>
  <c r="O173" i="31"/>
  <c r="O154" i="31"/>
  <c r="P34" i="31"/>
  <c r="O34" i="34"/>
  <c r="O70" i="34"/>
  <c r="N154" i="34"/>
  <c r="N173" i="34"/>
  <c r="L183" i="35"/>
  <c r="L185" i="35" s="1"/>
  <c r="L190" i="35"/>
  <c r="L192" i="35" s="1"/>
  <c r="O35" i="36"/>
  <c r="O71" i="36"/>
  <c r="N174" i="36"/>
  <c r="N155" i="36"/>
  <c r="P68" i="31"/>
  <c r="P32" i="31"/>
  <c r="O152" i="31"/>
  <c r="O171" i="31"/>
  <c r="O34" i="36"/>
  <c r="O70" i="36"/>
  <c r="N173" i="36"/>
  <c r="N154" i="36"/>
  <c r="L158" i="34"/>
  <c r="O34" i="35"/>
  <c r="O70" i="35"/>
  <c r="N154" i="35"/>
  <c r="N173" i="35"/>
  <c r="K196" i="34"/>
  <c r="O29" i="34"/>
  <c r="O65" i="34"/>
  <c r="N149" i="34"/>
  <c r="N168" i="34"/>
  <c r="O28" i="36"/>
  <c r="O64" i="36"/>
  <c r="N167" i="36"/>
  <c r="N148" i="36"/>
  <c r="P35" i="31"/>
  <c r="P71" i="31"/>
  <c r="O155" i="31"/>
  <c r="O174" i="31"/>
  <c r="M176" i="35"/>
  <c r="P60" i="31"/>
  <c r="P24" i="31"/>
  <c r="O163" i="31"/>
  <c r="O144" i="31"/>
  <c r="L158" i="35"/>
  <c r="O26" i="36"/>
  <c r="O62" i="36"/>
  <c r="N146" i="36"/>
  <c r="N165" i="36"/>
  <c r="O27" i="34"/>
  <c r="O63" i="34"/>
  <c r="N147" i="34"/>
  <c r="N166" i="34"/>
  <c r="M157" i="34"/>
  <c r="O25" i="34"/>
  <c r="O61" i="34"/>
  <c r="N164" i="34"/>
  <c r="N145" i="34"/>
  <c r="O25" i="36"/>
  <c r="O61" i="36"/>
  <c r="N145" i="36"/>
  <c r="N164" i="36"/>
  <c r="N73" i="34"/>
  <c r="N108" i="28" s="1"/>
  <c r="N73" i="35"/>
  <c r="N109" i="28" s="1"/>
  <c r="O31" i="34"/>
  <c r="O67" i="34"/>
  <c r="N170" i="34"/>
  <c r="N151" i="34"/>
  <c r="O27" i="36"/>
  <c r="O63" i="36"/>
  <c r="N166" i="36"/>
  <c r="N147" i="36"/>
  <c r="O32" i="36"/>
  <c r="O68" i="36"/>
  <c r="N171" i="36"/>
  <c r="N152" i="36"/>
  <c r="O30" i="34"/>
  <c r="O66" i="34"/>
  <c r="N169" i="34"/>
  <c r="N150" i="34"/>
  <c r="O23" i="34"/>
  <c r="O59" i="34"/>
  <c r="N162" i="34"/>
  <c r="N143" i="34"/>
  <c r="N37" i="34"/>
  <c r="P33" i="31"/>
  <c r="P69" i="31"/>
  <c r="O172" i="31"/>
  <c r="O153" i="31"/>
  <c r="O23" i="35"/>
  <c r="O59" i="35"/>
  <c r="N143" i="35"/>
  <c r="N162" i="35"/>
  <c r="N37" i="35"/>
  <c r="Q31" i="31"/>
  <c r="Q67" i="31"/>
  <c r="P151" i="31"/>
  <c r="P170" i="31"/>
  <c r="O28" i="34"/>
  <c r="O64" i="34"/>
  <c r="N167" i="34"/>
  <c r="N148" i="34"/>
  <c r="O35" i="34"/>
  <c r="O71" i="34"/>
  <c r="N174" i="34"/>
  <c r="N155" i="34"/>
  <c r="M74" i="31"/>
  <c r="L91" i="28"/>
  <c r="L111" i="28"/>
  <c r="L90" i="28"/>
  <c r="L103" i="28"/>
  <c r="O31" i="32"/>
  <c r="D37" i="47" s="1"/>
  <c r="N61" i="32"/>
  <c r="N106" i="28" s="1"/>
  <c r="K95" i="28"/>
  <c r="L74" i="34"/>
  <c r="X41" i="33"/>
  <c r="W55" i="33"/>
  <c r="L74" i="35"/>
  <c r="K9" i="28"/>
  <c r="L74" i="36"/>
  <c r="K10" i="28"/>
  <c r="AB41" i="30"/>
  <c r="AA55" i="30"/>
  <c r="M62" i="32"/>
  <c r="M74" i="10"/>
  <c r="L62" i="2"/>
  <c r="P21" i="32"/>
  <c r="Q51" i="32" s="1"/>
  <c r="P29" i="32"/>
  <c r="Q59" i="32" s="1"/>
  <c r="J27" i="28"/>
  <c r="J6" i="28"/>
  <c r="J11" i="28" s="1"/>
  <c r="J19" i="28"/>
  <c r="Z41" i="10"/>
  <c r="Y55" i="10"/>
  <c r="L74" i="29"/>
  <c r="L74" i="30"/>
  <c r="W41" i="34"/>
  <c r="V55" i="34"/>
  <c r="L177" i="30"/>
  <c r="L74" i="33"/>
  <c r="L7" i="28" s="1"/>
  <c r="L177" i="29"/>
  <c r="L158" i="29"/>
  <c r="J198" i="29"/>
  <c r="J200" i="29" s="1"/>
  <c r="J194" i="29"/>
  <c r="J198" i="30"/>
  <c r="J200" i="30" s="1"/>
  <c r="J194" i="30"/>
  <c r="O31" i="33"/>
  <c r="P67" i="33" s="1"/>
  <c r="L183" i="29"/>
  <c r="L185" i="29" s="1"/>
  <c r="L190" i="29"/>
  <c r="L192" i="29" s="1"/>
  <c r="O27" i="29"/>
  <c r="P63" i="29" s="1"/>
  <c r="N147" i="29"/>
  <c r="N166" i="29"/>
  <c r="M73" i="33"/>
  <c r="M107" i="28" s="1"/>
  <c r="M91" i="28" s="1"/>
  <c r="O34" i="30"/>
  <c r="P70" i="30" s="1"/>
  <c r="N154" i="30"/>
  <c r="N173" i="30"/>
  <c r="O33" i="33"/>
  <c r="P69" i="33" s="1"/>
  <c r="K184" i="30"/>
  <c r="K186" i="30" s="1"/>
  <c r="K196" i="30"/>
  <c r="N173" i="29"/>
  <c r="O34" i="29"/>
  <c r="P70" i="29" s="1"/>
  <c r="N154" i="29"/>
  <c r="O24" i="33"/>
  <c r="P60" i="33" s="1"/>
  <c r="N162" i="29"/>
  <c r="O23" i="29"/>
  <c r="P59" i="29" s="1"/>
  <c r="N37" i="29"/>
  <c r="N143" i="29"/>
  <c r="N172" i="30"/>
  <c r="N153" i="30"/>
  <c r="O33" i="30"/>
  <c r="P69" i="30" s="1"/>
  <c r="L182" i="29"/>
  <c r="L189" i="29"/>
  <c r="L178" i="29"/>
  <c r="L179" i="29" s="1"/>
  <c r="O27" i="30"/>
  <c r="P63" i="30" s="1"/>
  <c r="N166" i="30"/>
  <c r="N147" i="30"/>
  <c r="N151" i="30"/>
  <c r="O31" i="30"/>
  <c r="P67" i="30" s="1"/>
  <c r="N170" i="30"/>
  <c r="N153" i="29"/>
  <c r="N172" i="29"/>
  <c r="O33" i="29"/>
  <c r="P69" i="29" s="1"/>
  <c r="O32" i="33"/>
  <c r="P68" i="33" s="1"/>
  <c r="M176" i="30"/>
  <c r="N149" i="29"/>
  <c r="N168" i="29"/>
  <c r="O29" i="29"/>
  <c r="P65" i="29" s="1"/>
  <c r="K184" i="29"/>
  <c r="K186" i="29" s="1"/>
  <c r="K196" i="29"/>
  <c r="N148" i="29"/>
  <c r="O28" i="29"/>
  <c r="P64" i="29" s="1"/>
  <c r="N167" i="29"/>
  <c r="O26" i="33"/>
  <c r="P62" i="33" s="1"/>
  <c r="N163" i="29"/>
  <c r="O24" i="29"/>
  <c r="P60" i="29" s="1"/>
  <c r="N144" i="29"/>
  <c r="N146" i="30"/>
  <c r="N165" i="30"/>
  <c r="O26" i="30"/>
  <c r="P62" i="30" s="1"/>
  <c r="M73" i="29"/>
  <c r="M100" i="28" s="1"/>
  <c r="M92" i="28" s="1"/>
  <c r="P25" i="33"/>
  <c r="Q61" i="33" s="1"/>
  <c r="N171" i="29"/>
  <c r="N152" i="29"/>
  <c r="O32" i="29"/>
  <c r="P68" i="29" s="1"/>
  <c r="K191" i="29"/>
  <c r="K193" i="29" s="1"/>
  <c r="K197" i="29"/>
  <c r="N164" i="30"/>
  <c r="O25" i="30"/>
  <c r="P61" i="30" s="1"/>
  <c r="N145" i="30"/>
  <c r="N169" i="30"/>
  <c r="O30" i="30"/>
  <c r="P66" i="30" s="1"/>
  <c r="N150" i="30"/>
  <c r="M157" i="29"/>
  <c r="N169" i="29"/>
  <c r="O30" i="29"/>
  <c r="P66" i="29" s="1"/>
  <c r="N150" i="29"/>
  <c r="M73" i="30"/>
  <c r="M101" i="28" s="1"/>
  <c r="M93" i="28" s="1"/>
  <c r="L183" i="30"/>
  <c r="L185" i="30" s="1"/>
  <c r="L190" i="30"/>
  <c r="L192" i="30" s="1"/>
  <c r="N152" i="30"/>
  <c r="N171" i="30"/>
  <c r="O32" i="30"/>
  <c r="P68" i="30" s="1"/>
  <c r="M176" i="29"/>
  <c r="O25" i="29"/>
  <c r="P61" i="29" s="1"/>
  <c r="N164" i="29"/>
  <c r="N145" i="29"/>
  <c r="O28" i="33"/>
  <c r="P64" i="33" s="1"/>
  <c r="N143" i="30"/>
  <c r="N37" i="30"/>
  <c r="O23" i="30"/>
  <c r="P59" i="30" s="1"/>
  <c r="N162" i="30"/>
  <c r="O34" i="33"/>
  <c r="P70" i="33" s="1"/>
  <c r="O35" i="29"/>
  <c r="P71" i="29" s="1"/>
  <c r="N174" i="29"/>
  <c r="N155" i="29"/>
  <c r="O31" i="29"/>
  <c r="P67" i="29" s="1"/>
  <c r="N170" i="29"/>
  <c r="N151" i="29"/>
  <c r="O35" i="33"/>
  <c r="P71" i="33" s="1"/>
  <c r="N149" i="30"/>
  <c r="O29" i="30"/>
  <c r="P65" i="30" s="1"/>
  <c r="N168" i="30"/>
  <c r="N165" i="29"/>
  <c r="N146" i="29"/>
  <c r="O26" i="29"/>
  <c r="P62" i="29" s="1"/>
  <c r="N144" i="30"/>
  <c r="N163" i="30"/>
  <c r="O24" i="30"/>
  <c r="P60" i="30" s="1"/>
  <c r="O27" i="33"/>
  <c r="P63" i="33" s="1"/>
  <c r="N155" i="30"/>
  <c r="N174" i="30"/>
  <c r="O35" i="30"/>
  <c r="P71" i="30" s="1"/>
  <c r="M157" i="30"/>
  <c r="K191" i="30"/>
  <c r="K193" i="30" s="1"/>
  <c r="K197" i="30"/>
  <c r="O29" i="33"/>
  <c r="P65" i="33" s="1"/>
  <c r="O23" i="33"/>
  <c r="N37" i="33"/>
  <c r="L182" i="30"/>
  <c r="L178" i="30"/>
  <c r="L179" i="30" s="1"/>
  <c r="L189" i="30"/>
  <c r="N167" i="30"/>
  <c r="N148" i="30"/>
  <c r="O28" i="30"/>
  <c r="P64" i="30" s="1"/>
  <c r="O30" i="33"/>
  <c r="P66" i="33" s="1"/>
  <c r="L158" i="30"/>
  <c r="P23" i="31"/>
  <c r="Q59" i="31" s="1"/>
  <c r="O73" i="31"/>
  <c r="O102" i="28" s="1"/>
  <c r="O162" i="31"/>
  <c r="O143" i="31"/>
  <c r="O37" i="31"/>
  <c r="D36" i="47" s="1"/>
  <c r="M197" i="31"/>
  <c r="M191" i="31"/>
  <c r="M193" i="31" s="1"/>
  <c r="Q25" i="32"/>
  <c r="R55" i="32" s="1"/>
  <c r="N73" i="10"/>
  <c r="N99" i="28" s="1"/>
  <c r="P21" i="2"/>
  <c r="Q51" i="2" s="1"/>
  <c r="O29" i="2"/>
  <c r="P59" i="2" s="1"/>
  <c r="N61" i="2"/>
  <c r="N98" i="28" s="1"/>
  <c r="P24" i="2"/>
  <c r="Q54" i="2" s="1"/>
  <c r="P28" i="2"/>
  <c r="Q58" i="2" s="1"/>
  <c r="P26" i="2"/>
  <c r="Q56" i="2" s="1"/>
  <c r="Q20" i="2"/>
  <c r="N31" i="2"/>
  <c r="R25" i="31"/>
  <c r="S61" i="31" s="1"/>
  <c r="Q145" i="31"/>
  <c r="Q164" i="31"/>
  <c r="P29" i="10"/>
  <c r="Q65" i="10" s="1"/>
  <c r="P31" i="10"/>
  <c r="Q67" i="10" s="1"/>
  <c r="P28" i="10"/>
  <c r="Q64" i="10" s="1"/>
  <c r="Q30" i="10"/>
  <c r="R66" i="10" s="1"/>
  <c r="P27" i="10"/>
  <c r="Q63" i="10" s="1"/>
  <c r="P35" i="10"/>
  <c r="Q71" i="10" s="1"/>
  <c r="P25" i="10"/>
  <c r="Q61" i="10" s="1"/>
  <c r="P32" i="10"/>
  <c r="Q68" i="10" s="1"/>
  <c r="Q33" i="10"/>
  <c r="R69" i="10" s="1"/>
  <c r="P34" i="10"/>
  <c r="Q70" i="10" s="1"/>
  <c r="P26" i="10"/>
  <c r="Q62" i="10" s="1"/>
  <c r="Q28" i="32"/>
  <c r="R58" i="32" s="1"/>
  <c r="R22" i="32"/>
  <c r="S52" i="32" s="1"/>
  <c r="Q24" i="32"/>
  <c r="R54" i="32" s="1"/>
  <c r="Q26" i="32"/>
  <c r="R56" i="32" s="1"/>
  <c r="Q27" i="32"/>
  <c r="R57" i="32" s="1"/>
  <c r="Q23" i="32" l="1"/>
  <c r="R53" i="32" s="1"/>
  <c r="P60" i="10"/>
  <c r="P24" i="10"/>
  <c r="M177" i="35"/>
  <c r="AJ2" i="48"/>
  <c r="AI21" i="48"/>
  <c r="AI23" i="48" s="1"/>
  <c r="P35" i="35"/>
  <c r="P71" i="35"/>
  <c r="O174" i="35"/>
  <c r="O155" i="35"/>
  <c r="P169" i="35"/>
  <c r="P150" i="35"/>
  <c r="Q66" i="35"/>
  <c r="Q30" i="35"/>
  <c r="Q68" i="35"/>
  <c r="P171" i="35"/>
  <c r="P152" i="35"/>
  <c r="Q32" i="35"/>
  <c r="P28" i="35"/>
  <c r="P64" i="35"/>
  <c r="O148" i="35"/>
  <c r="O167" i="35"/>
  <c r="Q33" i="35"/>
  <c r="Q69" i="35"/>
  <c r="P153" i="35"/>
  <c r="P172" i="35"/>
  <c r="R26" i="35"/>
  <c r="R62" i="35"/>
  <c r="Q165" i="35"/>
  <c r="Q146" i="35"/>
  <c r="P60" i="35"/>
  <c r="O163" i="35"/>
  <c r="O144" i="35"/>
  <c r="P24" i="35"/>
  <c r="Q25" i="35"/>
  <c r="Q61" i="35"/>
  <c r="P164" i="35"/>
  <c r="P145" i="35"/>
  <c r="Q27" i="35"/>
  <c r="Q63" i="35"/>
  <c r="P166" i="35"/>
  <c r="P147" i="35"/>
  <c r="Q29" i="35"/>
  <c r="Q65" i="35"/>
  <c r="P168" i="35"/>
  <c r="P149" i="35"/>
  <c r="M177" i="36"/>
  <c r="P59" i="33"/>
  <c r="P23" i="2"/>
  <c r="Q53" i="2" s="1"/>
  <c r="P27" i="2"/>
  <c r="Q57" i="2" s="1"/>
  <c r="R50" i="2"/>
  <c r="M196" i="31"/>
  <c r="M198" i="31" s="1"/>
  <c r="M200" i="31" s="1"/>
  <c r="L193" i="36"/>
  <c r="L194" i="36" s="1"/>
  <c r="P25" i="2"/>
  <c r="Q55" i="2" s="1"/>
  <c r="M177" i="34"/>
  <c r="O157" i="31"/>
  <c r="O182" i="31" s="1"/>
  <c r="N176" i="35"/>
  <c r="N190" i="35" s="1"/>
  <c r="N192" i="35" s="1"/>
  <c r="N90" i="28"/>
  <c r="L197" i="36"/>
  <c r="L198" i="36" s="1"/>
  <c r="L200" i="36" s="1"/>
  <c r="K198" i="34"/>
  <c r="K200" i="34" s="1"/>
  <c r="M158" i="35"/>
  <c r="K194" i="34"/>
  <c r="N74" i="31"/>
  <c r="N157" i="36"/>
  <c r="N182" i="36" s="1"/>
  <c r="AF41" i="35"/>
  <c r="AE55" i="35"/>
  <c r="O37" i="36"/>
  <c r="D41" i="47" s="1"/>
  <c r="M158" i="36"/>
  <c r="M103" i="28"/>
  <c r="M95" i="28"/>
  <c r="M111" i="28"/>
  <c r="R20" i="32"/>
  <c r="S50" i="32" s="1"/>
  <c r="N62" i="32"/>
  <c r="M184" i="31"/>
  <c r="M186" i="31" s="1"/>
  <c r="M194" i="31" s="1"/>
  <c r="P59" i="10"/>
  <c r="P23" i="10"/>
  <c r="M189" i="36"/>
  <c r="O73" i="36"/>
  <c r="O110" i="28" s="1"/>
  <c r="O94" i="28" s="1"/>
  <c r="M190" i="36"/>
  <c r="M192" i="36" s="1"/>
  <c r="M183" i="36"/>
  <c r="M185" i="36" s="1"/>
  <c r="N176" i="36"/>
  <c r="M178" i="36"/>
  <c r="M179" i="36" s="1"/>
  <c r="N178" i="31"/>
  <c r="N179" i="31" s="1"/>
  <c r="P24" i="34"/>
  <c r="P60" i="34"/>
  <c r="O144" i="34"/>
  <c r="O163" i="34"/>
  <c r="O73" i="34"/>
  <c r="L197" i="34"/>
  <c r="L191" i="34"/>
  <c r="L193" i="34" s="1"/>
  <c r="N182" i="31"/>
  <c r="N196" i="31" s="1"/>
  <c r="N177" i="31"/>
  <c r="R31" i="31"/>
  <c r="R67" i="31"/>
  <c r="Q151" i="31"/>
  <c r="Q170" i="31"/>
  <c r="P27" i="34"/>
  <c r="P63" i="34"/>
  <c r="O166" i="34"/>
  <c r="O147" i="34"/>
  <c r="P34" i="36"/>
  <c r="P70" i="36"/>
  <c r="O173" i="36"/>
  <c r="O154" i="36"/>
  <c r="M190" i="34"/>
  <c r="M192" i="34" s="1"/>
  <c r="M183" i="34"/>
  <c r="M185" i="34" s="1"/>
  <c r="P33" i="36"/>
  <c r="P69" i="36"/>
  <c r="O153" i="36"/>
  <c r="O172" i="36"/>
  <c r="S29" i="36"/>
  <c r="S65" i="36"/>
  <c r="R168" i="36"/>
  <c r="R149" i="36"/>
  <c r="P30" i="36"/>
  <c r="P66" i="36"/>
  <c r="O169" i="36"/>
  <c r="O150" i="36"/>
  <c r="Q33" i="31"/>
  <c r="Q69" i="31"/>
  <c r="P153" i="31"/>
  <c r="P172" i="31"/>
  <c r="O176" i="31"/>
  <c r="O190" i="31" s="1"/>
  <c r="O192" i="31" s="1"/>
  <c r="P29" i="34"/>
  <c r="P65" i="34"/>
  <c r="O149" i="34"/>
  <c r="O168" i="34"/>
  <c r="Q64" i="31"/>
  <c r="Q28" i="31"/>
  <c r="P148" i="31"/>
  <c r="P167" i="31"/>
  <c r="Q30" i="31"/>
  <c r="Q66" i="31"/>
  <c r="P150" i="31"/>
  <c r="P169" i="31"/>
  <c r="N157" i="35"/>
  <c r="N157" i="34"/>
  <c r="P32" i="36"/>
  <c r="P68" i="36"/>
  <c r="O171" i="36"/>
  <c r="O152" i="36"/>
  <c r="P27" i="36"/>
  <c r="P63" i="36"/>
  <c r="O147" i="36"/>
  <c r="O166" i="36"/>
  <c r="P25" i="34"/>
  <c r="P61" i="34"/>
  <c r="O145" i="34"/>
  <c r="O164" i="34"/>
  <c r="P34" i="35"/>
  <c r="P70" i="35"/>
  <c r="O154" i="35"/>
  <c r="O173" i="35"/>
  <c r="Q68" i="31"/>
  <c r="Q32" i="31"/>
  <c r="P171" i="31"/>
  <c r="P152" i="31"/>
  <c r="Q70" i="31"/>
  <c r="P173" i="31"/>
  <c r="P154" i="31"/>
  <c r="Q34" i="31"/>
  <c r="P52" i="2"/>
  <c r="P22" i="2"/>
  <c r="L197" i="35"/>
  <c r="L191" i="35"/>
  <c r="L193" i="35" s="1"/>
  <c r="P31" i="36"/>
  <c r="P67" i="36"/>
  <c r="O151" i="36"/>
  <c r="O170" i="36"/>
  <c r="P28" i="34"/>
  <c r="P64" i="34"/>
  <c r="O148" i="34"/>
  <c r="O167" i="34"/>
  <c r="P30" i="34"/>
  <c r="P66" i="34"/>
  <c r="O150" i="34"/>
  <c r="O169" i="34"/>
  <c r="Q35" i="31"/>
  <c r="Q71" i="31"/>
  <c r="P155" i="31"/>
  <c r="P174" i="31"/>
  <c r="P34" i="34"/>
  <c r="P70" i="34"/>
  <c r="O154" i="34"/>
  <c r="O173" i="34"/>
  <c r="Q23" i="36"/>
  <c r="Q59" i="36"/>
  <c r="P162" i="36"/>
  <c r="P143" i="36"/>
  <c r="L196" i="35"/>
  <c r="L184" i="35"/>
  <c r="L186" i="35" s="1"/>
  <c r="N158" i="31"/>
  <c r="O73" i="35"/>
  <c r="O109" i="28" s="1"/>
  <c r="N176" i="34"/>
  <c r="M189" i="34"/>
  <c r="M182" i="34"/>
  <c r="M178" i="34"/>
  <c r="M179" i="34" s="1"/>
  <c r="P26" i="36"/>
  <c r="P62" i="36"/>
  <c r="O165" i="36"/>
  <c r="O146" i="36"/>
  <c r="Q60" i="31"/>
  <c r="P163" i="31"/>
  <c r="P144" i="31"/>
  <c r="Q24" i="31"/>
  <c r="M158" i="34"/>
  <c r="P35" i="36"/>
  <c r="P71" i="36"/>
  <c r="O174" i="36"/>
  <c r="O155" i="36"/>
  <c r="L196" i="34"/>
  <c r="L184" i="34"/>
  <c r="L186" i="34" s="1"/>
  <c r="Q27" i="31"/>
  <c r="Q63" i="31"/>
  <c r="P147" i="31"/>
  <c r="P166" i="31"/>
  <c r="Q29" i="31"/>
  <c r="Q65" i="31"/>
  <c r="P149" i="31"/>
  <c r="P168" i="31"/>
  <c r="M184" i="36"/>
  <c r="N190" i="31"/>
  <c r="N192" i="31" s="1"/>
  <c r="P35" i="34"/>
  <c r="P71" i="34"/>
  <c r="O174" i="34"/>
  <c r="O155" i="34"/>
  <c r="P23" i="34"/>
  <c r="P59" i="34"/>
  <c r="O143" i="34"/>
  <c r="O162" i="34"/>
  <c r="O37" i="34"/>
  <c r="D39" i="47" s="1"/>
  <c r="M190" i="35"/>
  <c r="M192" i="35" s="1"/>
  <c r="M183" i="35"/>
  <c r="M185" i="35" s="1"/>
  <c r="P28" i="36"/>
  <c r="P64" i="36"/>
  <c r="O167" i="36"/>
  <c r="O148" i="36"/>
  <c r="P24" i="36"/>
  <c r="P60" i="36"/>
  <c r="O144" i="36"/>
  <c r="O163" i="36"/>
  <c r="P23" i="35"/>
  <c r="P59" i="35"/>
  <c r="O162" i="35"/>
  <c r="O143" i="35"/>
  <c r="O37" i="35"/>
  <c r="D40" i="47" s="1"/>
  <c r="P32" i="34"/>
  <c r="P68" i="34"/>
  <c r="O171" i="34"/>
  <c r="O152" i="34"/>
  <c r="P31" i="34"/>
  <c r="P67" i="34"/>
  <c r="O151" i="34"/>
  <c r="O170" i="34"/>
  <c r="P25" i="36"/>
  <c r="P61" i="36"/>
  <c r="O145" i="36"/>
  <c r="O164" i="36"/>
  <c r="M189" i="35"/>
  <c r="M182" i="35"/>
  <c r="M178" i="35"/>
  <c r="M179" i="35" s="1"/>
  <c r="P33" i="34"/>
  <c r="P69" i="34"/>
  <c r="O172" i="34"/>
  <c r="O153" i="34"/>
  <c r="P31" i="35"/>
  <c r="P67" i="35"/>
  <c r="O170" i="35"/>
  <c r="O151" i="35"/>
  <c r="Q26" i="31"/>
  <c r="Q62" i="31"/>
  <c r="P165" i="31"/>
  <c r="P146" i="31"/>
  <c r="P26" i="34"/>
  <c r="P62" i="34"/>
  <c r="O165" i="34"/>
  <c r="O146" i="34"/>
  <c r="L95" i="28"/>
  <c r="M74" i="34"/>
  <c r="M74" i="36"/>
  <c r="M74" i="35"/>
  <c r="M62" i="2"/>
  <c r="O61" i="32"/>
  <c r="O106" i="28" s="1"/>
  <c r="K27" i="28"/>
  <c r="P31" i="32"/>
  <c r="K8" i="28"/>
  <c r="K6" i="28"/>
  <c r="K19" i="28"/>
  <c r="Y41" i="33"/>
  <c r="X55" i="33"/>
  <c r="AC41" i="30"/>
  <c r="AB55" i="30"/>
  <c r="N74" i="10"/>
  <c r="Q29" i="32"/>
  <c r="R59" i="32" s="1"/>
  <c r="Q21" i="32"/>
  <c r="R51" i="32" s="1"/>
  <c r="AA41" i="10"/>
  <c r="Z55" i="10"/>
  <c r="M74" i="30"/>
  <c r="M74" i="29"/>
  <c r="X41" i="34"/>
  <c r="W55" i="34"/>
  <c r="M74" i="33"/>
  <c r="M7" i="28" s="1"/>
  <c r="M158" i="29"/>
  <c r="K194" i="29"/>
  <c r="P35" i="30"/>
  <c r="Q71" i="30" s="1"/>
  <c r="O155" i="30"/>
  <c r="O174" i="30"/>
  <c r="O162" i="30"/>
  <c r="O143" i="30"/>
  <c r="O37" i="30"/>
  <c r="D35" i="47" s="1"/>
  <c r="P23" i="30"/>
  <c r="Q59" i="30" s="1"/>
  <c r="O169" i="30"/>
  <c r="O150" i="30"/>
  <c r="P30" i="30"/>
  <c r="Q66" i="30" s="1"/>
  <c r="O165" i="30"/>
  <c r="O146" i="30"/>
  <c r="P26" i="30"/>
  <c r="Q62" i="30" s="1"/>
  <c r="P26" i="33"/>
  <c r="Q62" i="33" s="1"/>
  <c r="P28" i="30"/>
  <c r="Q64" i="30" s="1"/>
  <c r="O167" i="30"/>
  <c r="O148" i="30"/>
  <c r="N73" i="33"/>
  <c r="N107" i="28" s="1"/>
  <c r="N111" i="28" s="1"/>
  <c r="O145" i="29"/>
  <c r="O164" i="29"/>
  <c r="P25" i="29"/>
  <c r="Q61" i="29" s="1"/>
  <c r="P32" i="29"/>
  <c r="Q68" i="29" s="1"/>
  <c r="O152" i="29"/>
  <c r="O171" i="29"/>
  <c r="O149" i="29"/>
  <c r="O168" i="29"/>
  <c r="P29" i="29"/>
  <c r="Q65" i="29" s="1"/>
  <c r="P33" i="33"/>
  <c r="Q69" i="33" s="1"/>
  <c r="O147" i="29"/>
  <c r="P27" i="29"/>
  <c r="Q63" i="29" s="1"/>
  <c r="O166" i="29"/>
  <c r="P23" i="33"/>
  <c r="O37" i="33"/>
  <c r="D38" i="47" s="1"/>
  <c r="O165" i="29"/>
  <c r="P26" i="29"/>
  <c r="Q62" i="29" s="1"/>
  <c r="O146" i="29"/>
  <c r="O174" i="29"/>
  <c r="P35" i="29"/>
  <c r="Q71" i="29" s="1"/>
  <c r="O155" i="29"/>
  <c r="N73" i="30"/>
  <c r="N101" i="28" s="1"/>
  <c r="N93" i="28" s="1"/>
  <c r="M177" i="29"/>
  <c r="M183" i="29"/>
  <c r="M185" i="29" s="1"/>
  <c r="M190" i="29"/>
  <c r="M192" i="29" s="1"/>
  <c r="P27" i="30"/>
  <c r="Q63" i="30" s="1"/>
  <c r="O147" i="30"/>
  <c r="O166" i="30"/>
  <c r="N157" i="29"/>
  <c r="P29" i="33"/>
  <c r="Q65" i="33" s="1"/>
  <c r="P35" i="33"/>
  <c r="Q71" i="33" s="1"/>
  <c r="N157" i="30"/>
  <c r="O171" i="30"/>
  <c r="O152" i="30"/>
  <c r="P32" i="30"/>
  <c r="Q68" i="30" s="1"/>
  <c r="O169" i="29"/>
  <c r="P30" i="29"/>
  <c r="Q66" i="29" s="1"/>
  <c r="O150" i="29"/>
  <c r="O148" i="29"/>
  <c r="P28" i="29"/>
  <c r="Q64" i="29" s="1"/>
  <c r="O167" i="29"/>
  <c r="O154" i="29"/>
  <c r="P34" i="29"/>
  <c r="Q70" i="29" s="1"/>
  <c r="O173" i="29"/>
  <c r="P27" i="33"/>
  <c r="Q63" i="33" s="1"/>
  <c r="P28" i="33"/>
  <c r="Q64" i="33" s="1"/>
  <c r="P25" i="30"/>
  <c r="Q61" i="30" s="1"/>
  <c r="O164" i="30"/>
  <c r="O145" i="30"/>
  <c r="M183" i="30"/>
  <c r="M185" i="30" s="1"/>
  <c r="M190" i="30"/>
  <c r="M192" i="30" s="1"/>
  <c r="L191" i="29"/>
  <c r="L193" i="29" s="1"/>
  <c r="L197" i="29"/>
  <c r="O37" i="29"/>
  <c r="D34" i="47" s="1"/>
  <c r="O162" i="29"/>
  <c r="O143" i="29"/>
  <c r="P23" i="29"/>
  <c r="Q59" i="29" s="1"/>
  <c r="L191" i="30"/>
  <c r="L193" i="30" s="1"/>
  <c r="L197" i="30"/>
  <c r="P34" i="33"/>
  <c r="Q70" i="33" s="1"/>
  <c r="P24" i="29"/>
  <c r="Q60" i="29" s="1"/>
  <c r="O163" i="29"/>
  <c r="O144" i="29"/>
  <c r="P32" i="33"/>
  <c r="Q68" i="33" s="1"/>
  <c r="O151" i="30"/>
  <c r="P31" i="30"/>
  <c r="Q67" i="30" s="1"/>
  <c r="O170" i="30"/>
  <c r="L184" i="29"/>
  <c r="L186" i="29" s="1"/>
  <c r="L196" i="29"/>
  <c r="N176" i="29"/>
  <c r="P34" i="30"/>
  <c r="Q70" i="30" s="1"/>
  <c r="O173" i="30"/>
  <c r="O154" i="30"/>
  <c r="M158" i="30"/>
  <c r="O163" i="30"/>
  <c r="O144" i="30"/>
  <c r="P24" i="30"/>
  <c r="Q60" i="30" s="1"/>
  <c r="O170" i="29"/>
  <c r="O151" i="29"/>
  <c r="P31" i="29"/>
  <c r="Q67" i="29" s="1"/>
  <c r="M182" i="29"/>
  <c r="M189" i="29"/>
  <c r="M178" i="29"/>
  <c r="M179" i="29" s="1"/>
  <c r="Q25" i="33"/>
  <c r="R61" i="33" s="1"/>
  <c r="K198" i="29"/>
  <c r="K200" i="29" s="1"/>
  <c r="P33" i="30"/>
  <c r="Q69" i="30" s="1"/>
  <c r="O172" i="30"/>
  <c r="O153" i="30"/>
  <c r="N73" i="29"/>
  <c r="N100" i="28" s="1"/>
  <c r="N92" i="28" s="1"/>
  <c r="K198" i="30"/>
  <c r="K200" i="30" s="1"/>
  <c r="P31" i="33"/>
  <c r="Q67" i="33" s="1"/>
  <c r="P30" i="33"/>
  <c r="Q66" i="33" s="1"/>
  <c r="L184" i="30"/>
  <c r="L186" i="30" s="1"/>
  <c r="L196" i="30"/>
  <c r="M189" i="30"/>
  <c r="M182" i="30"/>
  <c r="M178" i="30"/>
  <c r="M179" i="30" s="1"/>
  <c r="P29" i="30"/>
  <c r="Q65" i="30" s="1"/>
  <c r="O168" i="30"/>
  <c r="O149" i="30"/>
  <c r="N176" i="30"/>
  <c r="O172" i="29"/>
  <c r="O153" i="29"/>
  <c r="P33" i="29"/>
  <c r="Q69" i="29" s="1"/>
  <c r="P24" i="33"/>
  <c r="Q60" i="33" s="1"/>
  <c r="K194" i="30"/>
  <c r="M177" i="30"/>
  <c r="Q23" i="31"/>
  <c r="R59" i="31" s="1"/>
  <c r="P73" i="31"/>
  <c r="P102" i="28" s="1"/>
  <c r="P162" i="31"/>
  <c r="P143" i="31"/>
  <c r="P37" i="31"/>
  <c r="N191" i="31"/>
  <c r="R25" i="32"/>
  <c r="S55" i="32" s="1"/>
  <c r="Q23" i="2"/>
  <c r="R53" i="2" s="1"/>
  <c r="O61" i="2"/>
  <c r="O98" i="28" s="1"/>
  <c r="P29" i="2"/>
  <c r="Q59" i="2" s="1"/>
  <c r="R20" i="2"/>
  <c r="Q28" i="2"/>
  <c r="R58" i="2" s="1"/>
  <c r="Q26" i="2"/>
  <c r="R56" i="2" s="1"/>
  <c r="Q21" i="2"/>
  <c r="R51" i="2" s="1"/>
  <c r="Q24" i="2"/>
  <c r="R54" i="2" s="1"/>
  <c r="O31" i="2"/>
  <c r="D32" i="47" s="1"/>
  <c r="S25" i="31"/>
  <c r="T61" i="31" s="1"/>
  <c r="R145" i="31"/>
  <c r="R164" i="31"/>
  <c r="Q35" i="10"/>
  <c r="R71" i="10" s="1"/>
  <c r="R33" i="10"/>
  <c r="S69" i="10" s="1"/>
  <c r="Q25" i="10"/>
  <c r="R61" i="10" s="1"/>
  <c r="Q27" i="10"/>
  <c r="R63" i="10" s="1"/>
  <c r="Q28" i="10"/>
  <c r="R64" i="10" s="1"/>
  <c r="P37" i="10"/>
  <c r="O73" i="10"/>
  <c r="O99" i="28" s="1"/>
  <c r="Q32" i="10"/>
  <c r="R68" i="10" s="1"/>
  <c r="R30" i="10"/>
  <c r="S66" i="10" s="1"/>
  <c r="Q31" i="10"/>
  <c r="R67" i="10" s="1"/>
  <c r="Q34" i="10"/>
  <c r="R70" i="10" s="1"/>
  <c r="Q26" i="10"/>
  <c r="R62" i="10" s="1"/>
  <c r="Q29" i="10"/>
  <c r="R65" i="10" s="1"/>
  <c r="R24" i="32"/>
  <c r="S54" i="32" s="1"/>
  <c r="R26" i="32"/>
  <c r="S56" i="32" s="1"/>
  <c r="R28" i="32"/>
  <c r="S58" i="32" s="1"/>
  <c r="S22" i="32"/>
  <c r="T52" i="32" s="1"/>
  <c r="R27" i="32"/>
  <c r="S57" i="32" s="1"/>
  <c r="O74" i="31" l="1"/>
  <c r="R23" i="32"/>
  <c r="S53" i="32" s="1"/>
  <c r="Q60" i="10"/>
  <c r="Q24" i="10"/>
  <c r="AJ21" i="48"/>
  <c r="AJ23" i="48" s="1"/>
  <c r="AK2" i="48"/>
  <c r="N183" i="35"/>
  <c r="N185" i="35" s="1"/>
  <c r="P155" i="35"/>
  <c r="Q71" i="35"/>
  <c r="P174" i="35"/>
  <c r="Q35" i="35"/>
  <c r="R68" i="35"/>
  <c r="R32" i="35"/>
  <c r="Q152" i="35"/>
  <c r="Q171" i="35"/>
  <c r="R65" i="35"/>
  <c r="Q168" i="35"/>
  <c r="R29" i="35"/>
  <c r="Q149" i="35"/>
  <c r="R25" i="35"/>
  <c r="R61" i="35"/>
  <c r="Q164" i="35"/>
  <c r="Q145" i="35"/>
  <c r="S26" i="35"/>
  <c r="R146" i="35"/>
  <c r="S62" i="35"/>
  <c r="R165" i="35"/>
  <c r="P163" i="35"/>
  <c r="P144" i="35"/>
  <c r="Q24" i="35"/>
  <c r="Q60" i="35"/>
  <c r="Q169" i="35"/>
  <c r="Q150" i="35"/>
  <c r="R66" i="35"/>
  <c r="R30" i="35"/>
  <c r="R27" i="35"/>
  <c r="R63" i="35"/>
  <c r="Q147" i="35"/>
  <c r="Q166" i="35"/>
  <c r="R33" i="35"/>
  <c r="R69" i="35"/>
  <c r="Q172" i="35"/>
  <c r="Q153" i="35"/>
  <c r="Q28" i="35"/>
  <c r="Q64" i="35"/>
  <c r="P167" i="35"/>
  <c r="P148" i="35"/>
  <c r="Q27" i="2"/>
  <c r="R57" i="2" s="1"/>
  <c r="N177" i="35"/>
  <c r="Q59" i="33"/>
  <c r="S20" i="32"/>
  <c r="T50" i="32" s="1"/>
  <c r="S50" i="2"/>
  <c r="O189" i="31"/>
  <c r="O191" i="31" s="1"/>
  <c r="O193" i="31" s="1"/>
  <c r="O158" i="31"/>
  <c r="Q25" i="2"/>
  <c r="R55" i="2" s="1"/>
  <c r="O90" i="28"/>
  <c r="O179" i="34"/>
  <c r="O108" i="28"/>
  <c r="N197" i="31"/>
  <c r="N198" i="31" s="1"/>
  <c r="N200" i="31" s="1"/>
  <c r="N103" i="28"/>
  <c r="N91" i="28"/>
  <c r="N95" i="28" s="1"/>
  <c r="O183" i="31"/>
  <c r="O185" i="31" s="1"/>
  <c r="N158" i="35"/>
  <c r="N189" i="36"/>
  <c r="N191" i="36" s="1"/>
  <c r="N193" i="31"/>
  <c r="N178" i="36"/>
  <c r="N179" i="36" s="1"/>
  <c r="N158" i="36"/>
  <c r="O176" i="36"/>
  <c r="O183" i="36" s="1"/>
  <c r="O185" i="36" s="1"/>
  <c r="O157" i="35"/>
  <c r="O182" i="35" s="1"/>
  <c r="N74" i="35"/>
  <c r="M9" i="28"/>
  <c r="O176" i="35"/>
  <c r="N74" i="36"/>
  <c r="M10" i="28"/>
  <c r="AG41" i="35"/>
  <c r="AF55" i="35"/>
  <c r="N74" i="34"/>
  <c r="M8" i="28"/>
  <c r="O62" i="32"/>
  <c r="N62" i="2"/>
  <c r="N184" i="31"/>
  <c r="N186" i="31" s="1"/>
  <c r="P73" i="36"/>
  <c r="P110" i="28" s="1"/>
  <c r="P94" i="28" s="1"/>
  <c r="Q59" i="10"/>
  <c r="Q23" i="10"/>
  <c r="Q37" i="10" s="1"/>
  <c r="N158" i="34"/>
  <c r="M186" i="36"/>
  <c r="M197" i="36"/>
  <c r="M196" i="36"/>
  <c r="N183" i="36"/>
  <c r="N185" i="36" s="1"/>
  <c r="N190" i="36"/>
  <c r="N192" i="36" s="1"/>
  <c r="O176" i="34"/>
  <c r="O183" i="34" s="1"/>
  <c r="O185" i="34" s="1"/>
  <c r="M191" i="36"/>
  <c r="M193" i="36" s="1"/>
  <c r="N177" i="36"/>
  <c r="O157" i="36"/>
  <c r="R27" i="31"/>
  <c r="R63" i="31"/>
  <c r="Q166" i="31"/>
  <c r="Q147" i="31"/>
  <c r="Q31" i="35"/>
  <c r="Q67" i="35"/>
  <c r="P151" i="35"/>
  <c r="P170" i="35"/>
  <c r="Q24" i="36"/>
  <c r="Q60" i="36"/>
  <c r="P144" i="36"/>
  <c r="P163" i="36"/>
  <c r="M196" i="34"/>
  <c r="M184" i="34"/>
  <c r="M186" i="34" s="1"/>
  <c r="Q34" i="35"/>
  <c r="Q70" i="35"/>
  <c r="P154" i="35"/>
  <c r="P173" i="35"/>
  <c r="P73" i="34"/>
  <c r="N183" i="34"/>
  <c r="N185" i="34" s="1"/>
  <c r="N190" i="34"/>
  <c r="N192" i="34" s="1"/>
  <c r="P37" i="36"/>
  <c r="Q30" i="36"/>
  <c r="Q66" i="36"/>
  <c r="P150" i="36"/>
  <c r="P169" i="36"/>
  <c r="O157" i="34"/>
  <c r="L198" i="34"/>
  <c r="L200" i="34" s="1"/>
  <c r="M191" i="34"/>
  <c r="M193" i="34" s="1"/>
  <c r="M197" i="34"/>
  <c r="Q33" i="36"/>
  <c r="Q69" i="36"/>
  <c r="P172" i="36"/>
  <c r="P153" i="36"/>
  <c r="Q24" i="34"/>
  <c r="Q60" i="34"/>
  <c r="P163" i="34"/>
  <c r="P144" i="34"/>
  <c r="P157" i="31"/>
  <c r="P182" i="31" s="1"/>
  <c r="P176" i="31"/>
  <c r="P190" i="31" s="1"/>
  <c r="P192" i="31" s="1"/>
  <c r="P73" i="35"/>
  <c r="P109" i="28" s="1"/>
  <c r="Q23" i="34"/>
  <c r="Q59" i="34"/>
  <c r="P162" i="34"/>
  <c r="P37" i="34"/>
  <c r="P143" i="34"/>
  <c r="R29" i="31"/>
  <c r="R65" i="31"/>
  <c r="Q168" i="31"/>
  <c r="Q149" i="31"/>
  <c r="R23" i="36"/>
  <c r="R59" i="36"/>
  <c r="Q143" i="36"/>
  <c r="Q162" i="36"/>
  <c r="R35" i="31"/>
  <c r="R71" i="31"/>
  <c r="Q174" i="31"/>
  <c r="Q155" i="31"/>
  <c r="Q28" i="34"/>
  <c r="Q64" i="34"/>
  <c r="P167" i="34"/>
  <c r="P148" i="34"/>
  <c r="Q52" i="2"/>
  <c r="Q22" i="2"/>
  <c r="R68" i="31"/>
  <c r="Q171" i="31"/>
  <c r="Q152" i="31"/>
  <c r="R32" i="31"/>
  <c r="Q35" i="34"/>
  <c r="Q71" i="34"/>
  <c r="P155" i="34"/>
  <c r="P174" i="34"/>
  <c r="Q34" i="34"/>
  <c r="Q70" i="34"/>
  <c r="P173" i="34"/>
  <c r="P154" i="34"/>
  <c r="Q28" i="36"/>
  <c r="Q64" i="36"/>
  <c r="P148" i="36"/>
  <c r="P167" i="36"/>
  <c r="Q25" i="36"/>
  <c r="Q61" i="36"/>
  <c r="P164" i="36"/>
  <c r="P145" i="36"/>
  <c r="Q23" i="35"/>
  <c r="Q59" i="35"/>
  <c r="P162" i="35"/>
  <c r="P143" i="35"/>
  <c r="P37" i="35"/>
  <c r="Q25" i="34"/>
  <c r="Q61" i="34"/>
  <c r="P164" i="34"/>
  <c r="P145" i="34"/>
  <c r="R66" i="31"/>
  <c r="Q169" i="31"/>
  <c r="Q150" i="31"/>
  <c r="R30" i="31"/>
  <c r="T29" i="36"/>
  <c r="T65" i="36"/>
  <c r="S168" i="36"/>
  <c r="S149" i="36"/>
  <c r="O177" i="31"/>
  <c r="Q26" i="34"/>
  <c r="Q62" i="34"/>
  <c r="P146" i="34"/>
  <c r="P165" i="34"/>
  <c r="R26" i="31"/>
  <c r="R62" i="31"/>
  <c r="Q146" i="31"/>
  <c r="Q165" i="31"/>
  <c r="S31" i="31"/>
  <c r="S67" i="31"/>
  <c r="R170" i="31"/>
  <c r="R151" i="31"/>
  <c r="Q33" i="34"/>
  <c r="Q69" i="34"/>
  <c r="P153" i="34"/>
  <c r="P172" i="34"/>
  <c r="N177" i="34"/>
  <c r="Q35" i="36"/>
  <c r="Q71" i="36"/>
  <c r="P174" i="36"/>
  <c r="P155" i="36"/>
  <c r="L194" i="35"/>
  <c r="R70" i="31"/>
  <c r="Q173" i="31"/>
  <c r="Q154" i="31"/>
  <c r="R34" i="31"/>
  <c r="N178" i="34"/>
  <c r="N179" i="34" s="1"/>
  <c r="N189" i="34"/>
  <c r="N182" i="34"/>
  <c r="M184" i="35"/>
  <c r="M186" i="35" s="1"/>
  <c r="M196" i="35"/>
  <c r="R60" i="31"/>
  <c r="Q163" i="31"/>
  <c r="R24" i="31"/>
  <c r="Q144" i="31"/>
  <c r="Q30" i="34"/>
  <c r="Q66" i="34"/>
  <c r="P150" i="34"/>
  <c r="P169" i="34"/>
  <c r="Q31" i="36"/>
  <c r="Q67" i="36"/>
  <c r="P151" i="36"/>
  <c r="P170" i="36"/>
  <c r="R64" i="31"/>
  <c r="R28" i="31"/>
  <c r="Q148" i="31"/>
  <c r="Q167" i="31"/>
  <c r="M197" i="35"/>
  <c r="M191" i="35"/>
  <c r="M193" i="35" s="1"/>
  <c r="L194" i="34"/>
  <c r="Q27" i="36"/>
  <c r="Q63" i="36"/>
  <c r="P166" i="36"/>
  <c r="P147" i="36"/>
  <c r="Q27" i="34"/>
  <c r="Q63" i="34"/>
  <c r="P147" i="34"/>
  <c r="P166" i="34"/>
  <c r="O178" i="31"/>
  <c r="O179" i="31" s="1"/>
  <c r="Q31" i="34"/>
  <c r="Q67" i="34"/>
  <c r="P151" i="34"/>
  <c r="P170" i="34"/>
  <c r="Q32" i="36"/>
  <c r="Q68" i="36"/>
  <c r="P152" i="36"/>
  <c r="P171" i="36"/>
  <c r="Q29" i="34"/>
  <c r="Q65" i="34"/>
  <c r="P149" i="34"/>
  <c r="P168" i="34"/>
  <c r="R33" i="31"/>
  <c r="R69" i="31"/>
  <c r="Q172" i="31"/>
  <c r="Q153" i="31"/>
  <c r="Q34" i="36"/>
  <c r="Q70" i="36"/>
  <c r="P154" i="36"/>
  <c r="P173" i="36"/>
  <c r="N184" i="36"/>
  <c r="Q32" i="34"/>
  <c r="Q68" i="34"/>
  <c r="P152" i="34"/>
  <c r="P171" i="34"/>
  <c r="Q26" i="36"/>
  <c r="Q62" i="36"/>
  <c r="P146" i="36"/>
  <c r="P165" i="36"/>
  <c r="L198" i="35"/>
  <c r="L200" i="35" s="1"/>
  <c r="N182" i="35"/>
  <c r="N178" i="35"/>
  <c r="N179" i="35" s="1"/>
  <c r="N189" i="35"/>
  <c r="N74" i="30"/>
  <c r="L8" i="28"/>
  <c r="K11" i="28"/>
  <c r="L27" i="28"/>
  <c r="L10" i="28"/>
  <c r="L9" i="28"/>
  <c r="L6" i="28"/>
  <c r="L19" i="28"/>
  <c r="P61" i="32"/>
  <c r="P106" i="28" s="1"/>
  <c r="Q31" i="32"/>
  <c r="Z41" i="33"/>
  <c r="Y55" i="33"/>
  <c r="AD41" i="30"/>
  <c r="AC55" i="30"/>
  <c r="O74" i="10"/>
  <c r="R21" i="32"/>
  <c r="S51" i="32" s="1"/>
  <c r="R29" i="32"/>
  <c r="S59" i="32" s="1"/>
  <c r="AB41" i="10"/>
  <c r="AA55" i="10"/>
  <c r="N74" i="29"/>
  <c r="N74" i="33"/>
  <c r="N7" i="28" s="1"/>
  <c r="N158" i="29"/>
  <c r="Y41" i="34"/>
  <c r="X55" i="34"/>
  <c r="N158" i="30"/>
  <c r="N177" i="30"/>
  <c r="P74" i="31"/>
  <c r="L194" i="29"/>
  <c r="N177" i="29"/>
  <c r="M196" i="30"/>
  <c r="M184" i="30"/>
  <c r="M186" i="30" s="1"/>
  <c r="O73" i="30"/>
  <c r="O101" i="28" s="1"/>
  <c r="O93" i="28" s="1"/>
  <c r="M197" i="30"/>
  <c r="M191" i="30"/>
  <c r="M193" i="30" s="1"/>
  <c r="N183" i="29"/>
  <c r="N185" i="29" s="1"/>
  <c r="N190" i="29"/>
  <c r="N192" i="29" s="1"/>
  <c r="Q32" i="33"/>
  <c r="R68" i="33" s="1"/>
  <c r="L194" i="30"/>
  <c r="Q28" i="29"/>
  <c r="R64" i="29" s="1"/>
  <c r="P167" i="29"/>
  <c r="P148" i="29"/>
  <c r="N189" i="29"/>
  <c r="N178" i="29"/>
  <c r="N179" i="29" s="1"/>
  <c r="N182" i="29"/>
  <c r="Q33" i="33"/>
  <c r="R69" i="33" s="1"/>
  <c r="O157" i="30"/>
  <c r="N183" i="30"/>
  <c r="N185" i="30" s="1"/>
  <c r="N190" i="30"/>
  <c r="N192" i="30" s="1"/>
  <c r="L198" i="30"/>
  <c r="L200" i="30" s="1"/>
  <c r="M191" i="29"/>
  <c r="M193" i="29" s="1"/>
  <c r="M197" i="29"/>
  <c r="L198" i="29"/>
  <c r="L200" i="29" s="1"/>
  <c r="P143" i="29"/>
  <c r="Q23" i="29"/>
  <c r="R59" i="29" s="1"/>
  <c r="P37" i="29"/>
  <c r="P162" i="29"/>
  <c r="Q27" i="33"/>
  <c r="R63" i="33" s="1"/>
  <c r="Q32" i="29"/>
  <c r="R68" i="29" s="1"/>
  <c r="P152" i="29"/>
  <c r="P171" i="29"/>
  <c r="P150" i="30"/>
  <c r="P169" i="30"/>
  <c r="Q30" i="30"/>
  <c r="R66" i="30" s="1"/>
  <c r="O176" i="30"/>
  <c r="M196" i="29"/>
  <c r="M184" i="29"/>
  <c r="M186" i="29" s="1"/>
  <c r="O157" i="29"/>
  <c r="O73" i="33"/>
  <c r="O107" i="28" s="1"/>
  <c r="P168" i="29"/>
  <c r="Q29" i="29"/>
  <c r="R65" i="29" s="1"/>
  <c r="P149" i="29"/>
  <c r="P145" i="29"/>
  <c r="P164" i="29"/>
  <c r="Q25" i="29"/>
  <c r="R61" i="29" s="1"/>
  <c r="P37" i="30"/>
  <c r="P148" i="30"/>
  <c r="Q28" i="30"/>
  <c r="R64" i="30" s="1"/>
  <c r="P167" i="30"/>
  <c r="Q24" i="33"/>
  <c r="R60" i="33" s="1"/>
  <c r="Q30" i="33"/>
  <c r="R66" i="33" s="1"/>
  <c r="P172" i="30"/>
  <c r="P153" i="30"/>
  <c r="Q33" i="30"/>
  <c r="R69" i="30" s="1"/>
  <c r="P151" i="29"/>
  <c r="P170" i="29"/>
  <c r="Q31" i="29"/>
  <c r="R67" i="29" s="1"/>
  <c r="O176" i="29"/>
  <c r="N182" i="30"/>
  <c r="N189" i="30"/>
  <c r="N178" i="30"/>
  <c r="N179" i="30" s="1"/>
  <c r="P166" i="30"/>
  <c r="Q27" i="30"/>
  <c r="R63" i="30" s="1"/>
  <c r="P147" i="30"/>
  <c r="P155" i="29"/>
  <c r="P174" i="29"/>
  <c r="Q35" i="29"/>
  <c r="R71" i="29" s="1"/>
  <c r="Q23" i="33"/>
  <c r="P37" i="33"/>
  <c r="Q26" i="33"/>
  <c r="R62" i="33" s="1"/>
  <c r="Q32" i="30"/>
  <c r="R68" i="30" s="1"/>
  <c r="P171" i="30"/>
  <c r="P152" i="30"/>
  <c r="P149" i="30"/>
  <c r="Q29" i="30"/>
  <c r="R65" i="30" s="1"/>
  <c r="P168" i="30"/>
  <c r="P170" i="30"/>
  <c r="P151" i="30"/>
  <c r="Q31" i="30"/>
  <c r="R67" i="30" s="1"/>
  <c r="P163" i="29"/>
  <c r="P144" i="29"/>
  <c r="Q24" i="29"/>
  <c r="R60" i="29" s="1"/>
  <c r="P154" i="29"/>
  <c r="P173" i="29"/>
  <c r="Q34" i="29"/>
  <c r="R70" i="29" s="1"/>
  <c r="P150" i="29"/>
  <c r="Q30" i="29"/>
  <c r="R66" i="29" s="1"/>
  <c r="P169" i="29"/>
  <c r="Q35" i="33"/>
  <c r="R71" i="33" s="1"/>
  <c r="Q31" i="33"/>
  <c r="R67" i="33" s="1"/>
  <c r="Q34" i="33"/>
  <c r="R70" i="33" s="1"/>
  <c r="O73" i="29"/>
  <c r="O100" i="28" s="1"/>
  <c r="P145" i="30"/>
  <c r="Q25" i="30"/>
  <c r="R61" i="30" s="1"/>
  <c r="P164" i="30"/>
  <c r="P147" i="29"/>
  <c r="P166" i="29"/>
  <c r="Q27" i="29"/>
  <c r="R63" i="29" s="1"/>
  <c r="P143" i="30"/>
  <c r="Q23" i="30"/>
  <c r="R59" i="30" s="1"/>
  <c r="P162" i="30"/>
  <c r="P174" i="30"/>
  <c r="P155" i="30"/>
  <c r="Q35" i="30"/>
  <c r="R71" i="30" s="1"/>
  <c r="P163" i="30"/>
  <c r="P144" i="30"/>
  <c r="Q24" i="30"/>
  <c r="R60" i="30" s="1"/>
  <c r="P172" i="29"/>
  <c r="P153" i="29"/>
  <c r="Q33" i="29"/>
  <c r="R69" i="29" s="1"/>
  <c r="R25" i="33"/>
  <c r="S61" i="33" s="1"/>
  <c r="P173" i="30"/>
  <c r="Q34" i="30"/>
  <c r="R70" i="30" s="1"/>
  <c r="P154" i="30"/>
  <c r="Q28" i="33"/>
  <c r="R64" i="33" s="1"/>
  <c r="Q29" i="33"/>
  <c r="R65" i="33" s="1"/>
  <c r="P165" i="29"/>
  <c r="P146" i="29"/>
  <c r="Q26" i="29"/>
  <c r="R62" i="29" s="1"/>
  <c r="Q26" i="30"/>
  <c r="R62" i="30" s="1"/>
  <c r="P146" i="30"/>
  <c r="P165" i="30"/>
  <c r="R23" i="31"/>
  <c r="S59" i="31" s="1"/>
  <c r="Q162" i="31"/>
  <c r="Q143" i="31"/>
  <c r="Q73" i="31"/>
  <c r="Q102" i="28" s="1"/>
  <c r="Q37" i="31"/>
  <c r="O184" i="31"/>
  <c r="P183" i="31"/>
  <c r="P185" i="31" s="1"/>
  <c r="S25" i="32"/>
  <c r="T55" i="32" s="1"/>
  <c r="S20" i="2"/>
  <c r="R26" i="2"/>
  <c r="S56" i="2" s="1"/>
  <c r="R24" i="2"/>
  <c r="S54" i="2" s="1"/>
  <c r="P61" i="2"/>
  <c r="P98" i="28" s="1"/>
  <c r="Q29" i="2"/>
  <c r="R59" i="2" s="1"/>
  <c r="P31" i="2"/>
  <c r="R21" i="2"/>
  <c r="S51" i="2" s="1"/>
  <c r="R23" i="2"/>
  <c r="S53" i="2" s="1"/>
  <c r="R28" i="2"/>
  <c r="S58" i="2" s="1"/>
  <c r="T25" i="31"/>
  <c r="U61" i="31" s="1"/>
  <c r="S145" i="31"/>
  <c r="S164" i="31"/>
  <c r="R26" i="10"/>
  <c r="S62" i="10" s="1"/>
  <c r="P73" i="10"/>
  <c r="P99" i="28" s="1"/>
  <c r="R25" i="10"/>
  <c r="S61" i="10" s="1"/>
  <c r="R34" i="10"/>
  <c r="S70" i="10" s="1"/>
  <c r="S30" i="10"/>
  <c r="T66" i="10" s="1"/>
  <c r="S33" i="10"/>
  <c r="T69" i="10" s="1"/>
  <c r="R29" i="10"/>
  <c r="S65" i="10" s="1"/>
  <c r="R32" i="10"/>
  <c r="S68" i="10" s="1"/>
  <c r="R31" i="10"/>
  <c r="S67" i="10" s="1"/>
  <c r="R28" i="10"/>
  <c r="S64" i="10" s="1"/>
  <c r="R35" i="10"/>
  <c r="S71" i="10" s="1"/>
  <c r="R27" i="10"/>
  <c r="S63" i="10" s="1"/>
  <c r="S26" i="32"/>
  <c r="T56" i="32" s="1"/>
  <c r="S28" i="32"/>
  <c r="T58" i="32" s="1"/>
  <c r="S23" i="32"/>
  <c r="T53" i="32" s="1"/>
  <c r="T22" i="32"/>
  <c r="U52" i="32" s="1"/>
  <c r="S27" i="32"/>
  <c r="T57" i="32" s="1"/>
  <c r="S24" i="32"/>
  <c r="T54" i="32" s="1"/>
  <c r="T20" i="32"/>
  <c r="U50" i="32" s="1"/>
  <c r="O111" i="28" l="1"/>
  <c r="R27" i="2"/>
  <c r="S57" i="2" s="1"/>
  <c r="R60" i="10"/>
  <c r="R24" i="10"/>
  <c r="O178" i="36"/>
  <c r="O179" i="36" s="1"/>
  <c r="AK21" i="48"/>
  <c r="AK23" i="48" s="1"/>
  <c r="AL2" i="48"/>
  <c r="O177" i="35"/>
  <c r="R35" i="35"/>
  <c r="R71" i="35"/>
  <c r="Q155" i="35"/>
  <c r="Q174" i="35"/>
  <c r="Q163" i="35"/>
  <c r="R60" i="35"/>
  <c r="R24" i="35"/>
  <c r="Q144" i="35"/>
  <c r="S65" i="35"/>
  <c r="R168" i="35"/>
  <c r="R149" i="35"/>
  <c r="S29" i="35"/>
  <c r="R64" i="35"/>
  <c r="Q167" i="35"/>
  <c r="Q148" i="35"/>
  <c r="R28" i="35"/>
  <c r="S63" i="35"/>
  <c r="R147" i="35"/>
  <c r="R166" i="35"/>
  <c r="S27" i="35"/>
  <c r="T26" i="35"/>
  <c r="T62" i="35"/>
  <c r="S146" i="35"/>
  <c r="S165" i="35"/>
  <c r="S30" i="35"/>
  <c r="S66" i="35"/>
  <c r="R150" i="35"/>
  <c r="R169" i="35"/>
  <c r="R171" i="35"/>
  <c r="R152" i="35"/>
  <c r="S32" i="35"/>
  <c r="S68" i="35"/>
  <c r="S69" i="35"/>
  <c r="S33" i="35"/>
  <c r="R172" i="35"/>
  <c r="R153" i="35"/>
  <c r="S25" i="35"/>
  <c r="S61" i="35"/>
  <c r="R164" i="35"/>
  <c r="R145" i="35"/>
  <c r="O197" i="31"/>
  <c r="R59" i="33"/>
  <c r="P179" i="34"/>
  <c r="P108" i="28"/>
  <c r="P90" i="28"/>
  <c r="T50" i="2"/>
  <c r="P62" i="32"/>
  <c r="N196" i="36"/>
  <c r="Q73" i="35"/>
  <c r="Q109" i="28" s="1"/>
  <c r="O189" i="35"/>
  <c r="O191" i="35" s="1"/>
  <c r="N194" i="31"/>
  <c r="O91" i="28"/>
  <c r="R25" i="2"/>
  <c r="S55" i="2" s="1"/>
  <c r="O92" i="28"/>
  <c r="O103" i="28"/>
  <c r="O196" i="31"/>
  <c r="O186" i="31"/>
  <c r="O194" i="31" s="1"/>
  <c r="O158" i="35"/>
  <c r="O74" i="35"/>
  <c r="N9" i="28"/>
  <c r="O74" i="34"/>
  <c r="N8" i="28"/>
  <c r="O74" i="36"/>
  <c r="O10" i="28" s="1"/>
  <c r="N10" i="28"/>
  <c r="O62" i="2"/>
  <c r="P62" i="2" s="1"/>
  <c r="O190" i="36"/>
  <c r="O192" i="36" s="1"/>
  <c r="O177" i="34"/>
  <c r="O190" i="34"/>
  <c r="O192" i="34" s="1"/>
  <c r="O190" i="35"/>
  <c r="O192" i="35" s="1"/>
  <c r="P177" i="31"/>
  <c r="O177" i="36"/>
  <c r="P158" i="31"/>
  <c r="O178" i="35"/>
  <c r="O179" i="35" s="1"/>
  <c r="M27" i="28"/>
  <c r="Q37" i="36"/>
  <c r="P189" i="31"/>
  <c r="P197" i="31" s="1"/>
  <c r="P178" i="31"/>
  <c r="P179" i="31" s="1"/>
  <c r="P157" i="36"/>
  <c r="P182" i="36" s="1"/>
  <c r="O158" i="34"/>
  <c r="O183" i="35"/>
  <c r="O185" i="35" s="1"/>
  <c r="AH41" i="35"/>
  <c r="AG55" i="35"/>
  <c r="M6" i="28"/>
  <c r="M11" i="28" s="1"/>
  <c r="M19" i="28"/>
  <c r="M194" i="36"/>
  <c r="N197" i="36"/>
  <c r="Q176" i="31"/>
  <c r="Q183" i="31" s="1"/>
  <c r="Q185" i="31" s="1"/>
  <c r="R59" i="10"/>
  <c r="R23" i="10"/>
  <c r="R37" i="10" s="1"/>
  <c r="O189" i="36"/>
  <c r="O191" i="36" s="1"/>
  <c r="N186" i="36"/>
  <c r="O182" i="36"/>
  <c r="O184" i="36" s="1"/>
  <c r="O186" i="36" s="1"/>
  <c r="N193" i="36"/>
  <c r="O158" i="36"/>
  <c r="M198" i="36"/>
  <c r="M200" i="36" s="1"/>
  <c r="P176" i="36"/>
  <c r="P183" i="36" s="1"/>
  <c r="P185" i="36" s="1"/>
  <c r="M198" i="35"/>
  <c r="M200" i="35" s="1"/>
  <c r="M194" i="35"/>
  <c r="Q73" i="36"/>
  <c r="Q110" i="28" s="1"/>
  <c r="Q94" i="28" s="1"/>
  <c r="N196" i="35"/>
  <c r="N184" i="35"/>
  <c r="N186" i="35" s="1"/>
  <c r="S33" i="31"/>
  <c r="S69" i="31"/>
  <c r="R172" i="31"/>
  <c r="R153" i="31"/>
  <c r="R32" i="36"/>
  <c r="R68" i="36"/>
  <c r="Q171" i="36"/>
  <c r="Q152" i="36"/>
  <c r="R31" i="34"/>
  <c r="R67" i="34"/>
  <c r="Q170" i="34"/>
  <c r="Q151" i="34"/>
  <c r="R30" i="34"/>
  <c r="R66" i="34"/>
  <c r="Q150" i="34"/>
  <c r="Q169" i="34"/>
  <c r="P176" i="35"/>
  <c r="R52" i="2"/>
  <c r="R22" i="2"/>
  <c r="R30" i="36"/>
  <c r="R66" i="36"/>
  <c r="Q150" i="36"/>
  <c r="Q169" i="36"/>
  <c r="R28" i="36"/>
  <c r="R64" i="36"/>
  <c r="Q167" i="36"/>
  <c r="Q148" i="36"/>
  <c r="S27" i="31"/>
  <c r="S63" i="31"/>
  <c r="R147" i="31"/>
  <c r="R166" i="31"/>
  <c r="N184" i="34"/>
  <c r="N186" i="34" s="1"/>
  <c r="N196" i="34"/>
  <c r="R33" i="34"/>
  <c r="R69" i="34"/>
  <c r="Q172" i="34"/>
  <c r="Q153" i="34"/>
  <c r="S62" i="31"/>
  <c r="R146" i="31"/>
  <c r="R165" i="31"/>
  <c r="S26" i="31"/>
  <c r="P157" i="34"/>
  <c r="O189" i="34"/>
  <c r="O182" i="34"/>
  <c r="S35" i="31"/>
  <c r="S71" i="31"/>
  <c r="R155" i="31"/>
  <c r="R174" i="31"/>
  <c r="S29" i="31"/>
  <c r="S65" i="31"/>
  <c r="R149" i="31"/>
  <c r="R168" i="31"/>
  <c r="R34" i="36"/>
  <c r="R70" i="36"/>
  <c r="Q173" i="36"/>
  <c r="Q154" i="36"/>
  <c r="R29" i="34"/>
  <c r="R65" i="34"/>
  <c r="Q149" i="34"/>
  <c r="Q168" i="34"/>
  <c r="R31" i="36"/>
  <c r="R67" i="36"/>
  <c r="Q170" i="36"/>
  <c r="Q151" i="36"/>
  <c r="N191" i="34"/>
  <c r="N193" i="34" s="1"/>
  <c r="N197" i="34"/>
  <c r="S68" i="31"/>
  <c r="S32" i="31"/>
  <c r="R171" i="31"/>
  <c r="R152" i="31"/>
  <c r="R34" i="35"/>
  <c r="R70" i="35"/>
  <c r="Q173" i="35"/>
  <c r="Q154" i="35"/>
  <c r="R27" i="36"/>
  <c r="R63" i="36"/>
  <c r="Q147" i="36"/>
  <c r="Q166" i="36"/>
  <c r="R26" i="36"/>
  <c r="R62" i="36"/>
  <c r="Q165" i="36"/>
  <c r="Q146" i="36"/>
  <c r="R27" i="34"/>
  <c r="R63" i="34"/>
  <c r="Q166" i="34"/>
  <c r="Q147" i="34"/>
  <c r="U29" i="36"/>
  <c r="U65" i="36"/>
  <c r="T149" i="36"/>
  <c r="T168" i="36"/>
  <c r="R25" i="34"/>
  <c r="R61" i="34"/>
  <c r="Q145" i="34"/>
  <c r="Q164" i="34"/>
  <c r="R28" i="34"/>
  <c r="R64" i="34"/>
  <c r="Q148" i="34"/>
  <c r="Q167" i="34"/>
  <c r="P176" i="34"/>
  <c r="O184" i="35"/>
  <c r="M194" i="34"/>
  <c r="S60" i="31"/>
  <c r="S24" i="31"/>
  <c r="R144" i="31"/>
  <c r="R163" i="31"/>
  <c r="R23" i="35"/>
  <c r="R59" i="35"/>
  <c r="Q37" i="35"/>
  <c r="Q143" i="35"/>
  <c r="Q162" i="35"/>
  <c r="R24" i="34"/>
  <c r="R60" i="34"/>
  <c r="Q163" i="34"/>
  <c r="Q144" i="34"/>
  <c r="Q157" i="31"/>
  <c r="N191" i="35"/>
  <c r="N193" i="35" s="1"/>
  <c r="N197" i="35"/>
  <c r="R32" i="34"/>
  <c r="R68" i="34"/>
  <c r="Q171" i="34"/>
  <c r="Q152" i="34"/>
  <c r="S70" i="31"/>
  <c r="S34" i="31"/>
  <c r="R154" i="31"/>
  <c r="R173" i="31"/>
  <c r="R35" i="36"/>
  <c r="R71" i="36"/>
  <c r="Q155" i="36"/>
  <c r="Q174" i="36"/>
  <c r="S30" i="31"/>
  <c r="S66" i="31"/>
  <c r="R169" i="31"/>
  <c r="R150" i="31"/>
  <c r="R25" i="36"/>
  <c r="R61" i="36"/>
  <c r="Q164" i="36"/>
  <c r="Q145" i="36"/>
  <c r="R34" i="34"/>
  <c r="R70" i="34"/>
  <c r="Q173" i="34"/>
  <c r="Q154" i="34"/>
  <c r="S23" i="36"/>
  <c r="S59" i="36"/>
  <c r="R162" i="36"/>
  <c r="R143" i="36"/>
  <c r="Q73" i="34"/>
  <c r="R33" i="36"/>
  <c r="R69" i="36"/>
  <c r="Q172" i="36"/>
  <c r="Q153" i="36"/>
  <c r="M198" i="34"/>
  <c r="M200" i="34" s="1"/>
  <c r="R31" i="35"/>
  <c r="R67" i="35"/>
  <c r="Q151" i="35"/>
  <c r="Q170" i="35"/>
  <c r="R26" i="34"/>
  <c r="R62" i="34"/>
  <c r="Q146" i="34"/>
  <c r="Q165" i="34"/>
  <c r="R35" i="34"/>
  <c r="R71" i="34"/>
  <c r="Q174" i="34"/>
  <c r="Q155" i="34"/>
  <c r="R24" i="36"/>
  <c r="R60" i="36"/>
  <c r="Q163" i="36"/>
  <c r="Q144" i="36"/>
  <c r="S64" i="31"/>
  <c r="R167" i="31"/>
  <c r="R148" i="31"/>
  <c r="S28" i="31"/>
  <c r="T31" i="31"/>
  <c r="T67" i="31"/>
  <c r="S151" i="31"/>
  <c r="S170" i="31"/>
  <c r="P157" i="35"/>
  <c r="R23" i="34"/>
  <c r="R59" i="34"/>
  <c r="Q37" i="34"/>
  <c r="Q162" i="34"/>
  <c r="Q143" i="34"/>
  <c r="O74" i="33"/>
  <c r="O74" i="30"/>
  <c r="L11" i="28"/>
  <c r="AA41" i="33"/>
  <c r="Z55" i="33"/>
  <c r="AE41" i="30"/>
  <c r="AD55" i="30"/>
  <c r="P74" i="10"/>
  <c r="O177" i="29"/>
  <c r="O74" i="29"/>
  <c r="R31" i="32"/>
  <c r="Q61" i="32"/>
  <c r="S29" i="32"/>
  <c r="T59" i="32" s="1"/>
  <c r="S21" i="32"/>
  <c r="T51" i="32" s="1"/>
  <c r="AC41" i="10"/>
  <c r="AB55" i="10"/>
  <c r="Z41" i="34"/>
  <c r="Y55" i="34"/>
  <c r="Q74" i="31"/>
  <c r="M198" i="29"/>
  <c r="M200" i="29" s="1"/>
  <c r="M194" i="29"/>
  <c r="Q146" i="29"/>
  <c r="R26" i="29"/>
  <c r="S62" i="29" s="1"/>
  <c r="Q165" i="29"/>
  <c r="R23" i="33"/>
  <c r="Q37" i="33"/>
  <c r="Q166" i="30"/>
  <c r="Q147" i="30"/>
  <c r="R27" i="30"/>
  <c r="S63" i="30" s="1"/>
  <c r="R24" i="33"/>
  <c r="S60" i="33" s="1"/>
  <c r="O182" i="29"/>
  <c r="O189" i="29"/>
  <c r="O178" i="29"/>
  <c r="O179" i="29" s="1"/>
  <c r="Q154" i="30"/>
  <c r="Q173" i="30"/>
  <c r="R34" i="30"/>
  <c r="S70" i="30" s="1"/>
  <c r="R31" i="33"/>
  <c r="S67" i="33" s="1"/>
  <c r="Q173" i="29"/>
  <c r="Q154" i="29"/>
  <c r="R34" i="29"/>
  <c r="S70" i="29" s="1"/>
  <c r="P73" i="33"/>
  <c r="P107" i="28" s="1"/>
  <c r="P91" i="28" s="1"/>
  <c r="P73" i="29"/>
  <c r="P100" i="28" s="1"/>
  <c r="Q144" i="30"/>
  <c r="R24" i="30"/>
  <c r="S60" i="30" s="1"/>
  <c r="Q163" i="30"/>
  <c r="P73" i="30"/>
  <c r="P101" i="28" s="1"/>
  <c r="P93" i="28" s="1"/>
  <c r="R31" i="30"/>
  <c r="S67" i="30" s="1"/>
  <c r="Q170" i="30"/>
  <c r="Q151" i="30"/>
  <c r="Q174" i="29"/>
  <c r="Q155" i="29"/>
  <c r="R35" i="29"/>
  <c r="S71" i="29" s="1"/>
  <c r="R33" i="30"/>
  <c r="S69" i="30" s="1"/>
  <c r="Q172" i="30"/>
  <c r="Q153" i="30"/>
  <c r="Q162" i="29"/>
  <c r="R23" i="29"/>
  <c r="S59" i="29" s="1"/>
  <c r="Q37" i="29"/>
  <c r="Q143" i="29"/>
  <c r="O189" i="30"/>
  <c r="O158" i="30"/>
  <c r="O182" i="30"/>
  <c r="O178" i="30"/>
  <c r="O179" i="30" s="1"/>
  <c r="P176" i="30"/>
  <c r="Q164" i="30"/>
  <c r="Q145" i="30"/>
  <c r="R25" i="30"/>
  <c r="S61" i="30" s="1"/>
  <c r="R35" i="33"/>
  <c r="S71" i="33" s="1"/>
  <c r="N191" i="30"/>
  <c r="N193" i="30" s="1"/>
  <c r="N197" i="30"/>
  <c r="Q167" i="30"/>
  <c r="R28" i="30"/>
  <c r="S64" i="30" s="1"/>
  <c r="Q148" i="30"/>
  <c r="P157" i="29"/>
  <c r="R33" i="33"/>
  <c r="S69" i="33" s="1"/>
  <c r="Q167" i="29"/>
  <c r="Q148" i="29"/>
  <c r="R28" i="29"/>
  <c r="S64" i="29" s="1"/>
  <c r="R29" i="33"/>
  <c r="S65" i="33" s="1"/>
  <c r="S25" i="33"/>
  <c r="T61" i="33" s="1"/>
  <c r="Q37" i="30"/>
  <c r="Q162" i="30"/>
  <c r="Q143" i="30"/>
  <c r="R23" i="30"/>
  <c r="S59" i="30" s="1"/>
  <c r="R32" i="30"/>
  <c r="S68" i="30" s="1"/>
  <c r="Q152" i="30"/>
  <c r="Q171" i="30"/>
  <c r="N184" i="30"/>
  <c r="N186" i="30" s="1"/>
  <c r="N196" i="30"/>
  <c r="Q168" i="29"/>
  <c r="Q149" i="29"/>
  <c r="R29" i="29"/>
  <c r="S65" i="29" s="1"/>
  <c r="O177" i="30"/>
  <c r="O190" i="30"/>
  <c r="O192" i="30" s="1"/>
  <c r="O183" i="30"/>
  <c r="O185" i="30" s="1"/>
  <c r="Q171" i="29"/>
  <c r="R32" i="29"/>
  <c r="S68" i="29" s="1"/>
  <c r="Q152" i="29"/>
  <c r="O158" i="29"/>
  <c r="P157" i="30"/>
  <c r="R24" i="29"/>
  <c r="S60" i="29" s="1"/>
  <c r="Q163" i="29"/>
  <c r="Q144" i="29"/>
  <c r="R26" i="33"/>
  <c r="S62" i="33" s="1"/>
  <c r="O190" i="29"/>
  <c r="O192" i="29" s="1"/>
  <c r="O183" i="29"/>
  <c r="O185" i="29" s="1"/>
  <c r="Q150" i="30"/>
  <c r="Q169" i="30"/>
  <c r="R30" i="30"/>
  <c r="S66" i="30" s="1"/>
  <c r="R27" i="33"/>
  <c r="S63" i="33" s="1"/>
  <c r="N184" i="29"/>
  <c r="N186" i="29" s="1"/>
  <c r="N196" i="29"/>
  <c r="M194" i="30"/>
  <c r="R28" i="33"/>
  <c r="S64" i="33" s="1"/>
  <c r="Q153" i="29"/>
  <c r="R33" i="29"/>
  <c r="S69" i="29" s="1"/>
  <c r="Q172" i="29"/>
  <c r="Q174" i="30"/>
  <c r="Q155" i="30"/>
  <c r="R35" i="30"/>
  <c r="S71" i="30" s="1"/>
  <c r="R27" i="29"/>
  <c r="S63" i="29" s="1"/>
  <c r="Q166" i="29"/>
  <c r="Q147" i="29"/>
  <c r="R30" i="29"/>
  <c r="S66" i="29" s="1"/>
  <c r="Q169" i="29"/>
  <c r="Q150" i="29"/>
  <c r="Q168" i="30"/>
  <c r="Q149" i="30"/>
  <c r="R29" i="30"/>
  <c r="S65" i="30" s="1"/>
  <c r="Q151" i="29"/>
  <c r="Q170" i="29"/>
  <c r="R31" i="29"/>
  <c r="S67" i="29" s="1"/>
  <c r="R30" i="33"/>
  <c r="S66" i="33" s="1"/>
  <c r="R32" i="33"/>
  <c r="S68" i="33" s="1"/>
  <c r="M198" i="30"/>
  <c r="M200" i="30" s="1"/>
  <c r="Q146" i="30"/>
  <c r="Q165" i="30"/>
  <c r="R26" i="30"/>
  <c r="S62" i="30" s="1"/>
  <c r="R34" i="33"/>
  <c r="S70" i="33" s="1"/>
  <c r="Q145" i="29"/>
  <c r="R25" i="29"/>
  <c r="S61" i="29" s="1"/>
  <c r="Q164" i="29"/>
  <c r="P176" i="29"/>
  <c r="N191" i="29"/>
  <c r="N193" i="29" s="1"/>
  <c r="N197" i="29"/>
  <c r="P196" i="31"/>
  <c r="P184" i="31"/>
  <c r="P186" i="31" s="1"/>
  <c r="S23" i="31"/>
  <c r="T59" i="31" s="1"/>
  <c r="R162" i="31"/>
  <c r="R73" i="31"/>
  <c r="R102" i="28" s="1"/>
  <c r="R143" i="31"/>
  <c r="R37" i="31"/>
  <c r="T25" i="32"/>
  <c r="U55" i="32" s="1"/>
  <c r="Q61" i="2"/>
  <c r="Q98" i="28" s="1"/>
  <c r="R29" i="2"/>
  <c r="T20" i="2"/>
  <c r="S21" i="2"/>
  <c r="T51" i="2" s="1"/>
  <c r="S28" i="2"/>
  <c r="T58" i="2" s="1"/>
  <c r="S24" i="2"/>
  <c r="T54" i="2" s="1"/>
  <c r="S27" i="2"/>
  <c r="T57" i="2" s="1"/>
  <c r="S23" i="2"/>
  <c r="T53" i="2" s="1"/>
  <c r="Q31" i="2"/>
  <c r="S26" i="2"/>
  <c r="T56" i="2" s="1"/>
  <c r="U25" i="31"/>
  <c r="V61" i="31" s="1"/>
  <c r="T164" i="31"/>
  <c r="T145" i="31"/>
  <c r="S25" i="10"/>
  <c r="T61" i="10" s="1"/>
  <c r="S29" i="10"/>
  <c r="T65" i="10" s="1"/>
  <c r="S27" i="10"/>
  <c r="T63" i="10" s="1"/>
  <c r="S35" i="10"/>
  <c r="T71" i="10" s="1"/>
  <c r="T33" i="10"/>
  <c r="U69" i="10" s="1"/>
  <c r="S28" i="10"/>
  <c r="T64" i="10" s="1"/>
  <c r="T30" i="10"/>
  <c r="U66" i="10" s="1"/>
  <c r="S26" i="10"/>
  <c r="T62" i="10" s="1"/>
  <c r="S31" i="10"/>
  <c r="T67" i="10" s="1"/>
  <c r="S32" i="10"/>
  <c r="T68" i="10" s="1"/>
  <c r="Q73" i="10"/>
  <c r="Q99" i="28" s="1"/>
  <c r="S34" i="10"/>
  <c r="T70" i="10" s="1"/>
  <c r="U22" i="32"/>
  <c r="V52" i="32" s="1"/>
  <c r="T24" i="32"/>
  <c r="U54" i="32" s="1"/>
  <c r="U20" i="32"/>
  <c r="V50" i="32" s="1"/>
  <c r="T26" i="32"/>
  <c r="U56" i="32" s="1"/>
  <c r="T23" i="32"/>
  <c r="U53" i="32" s="1"/>
  <c r="T28" i="32"/>
  <c r="U58" i="32" s="1"/>
  <c r="T27" i="32"/>
  <c r="U57" i="32" s="1"/>
  <c r="O198" i="31" l="1"/>
  <c r="S60" i="10"/>
  <c r="S24" i="10"/>
  <c r="AM2" i="48"/>
  <c r="AL21" i="48"/>
  <c r="AL23" i="48" s="1"/>
  <c r="P177" i="34"/>
  <c r="R174" i="35"/>
  <c r="S35" i="35"/>
  <c r="R155" i="35"/>
  <c r="S71" i="35"/>
  <c r="T27" i="35"/>
  <c r="T63" i="35"/>
  <c r="S147" i="35"/>
  <c r="S166" i="35"/>
  <c r="S149" i="35"/>
  <c r="S168" i="35"/>
  <c r="T29" i="35"/>
  <c r="T65" i="35"/>
  <c r="T33" i="35"/>
  <c r="T69" i="35"/>
  <c r="S153" i="35"/>
  <c r="S172" i="35"/>
  <c r="S164" i="35"/>
  <c r="T61" i="35"/>
  <c r="S145" i="35"/>
  <c r="T25" i="35"/>
  <c r="T66" i="35"/>
  <c r="T30" i="35"/>
  <c r="S150" i="35"/>
  <c r="S169" i="35"/>
  <c r="S28" i="35"/>
  <c r="S64" i="35"/>
  <c r="R148" i="35"/>
  <c r="R167" i="35"/>
  <c r="T32" i="35"/>
  <c r="S171" i="35"/>
  <c r="T68" i="35"/>
  <c r="S152" i="35"/>
  <c r="S60" i="35"/>
  <c r="S24" i="35"/>
  <c r="R163" i="35"/>
  <c r="R144" i="35"/>
  <c r="U26" i="35"/>
  <c r="U62" i="35"/>
  <c r="T146" i="35"/>
  <c r="T165" i="35"/>
  <c r="N198" i="36"/>
  <c r="N200" i="36" s="1"/>
  <c r="P92" i="28"/>
  <c r="P95" i="28" s="1"/>
  <c r="P103" i="28"/>
  <c r="P74" i="36"/>
  <c r="P10" i="28" s="1"/>
  <c r="P111" i="28"/>
  <c r="S59" i="33"/>
  <c r="Q179" i="34"/>
  <c r="Q108" i="28"/>
  <c r="S25" i="2"/>
  <c r="T55" i="2" s="1"/>
  <c r="Q62" i="32"/>
  <c r="Q106" i="28"/>
  <c r="U50" i="2"/>
  <c r="O95" i="28"/>
  <c r="P74" i="35"/>
  <c r="O197" i="35"/>
  <c r="R37" i="36"/>
  <c r="O7" i="28"/>
  <c r="O9" i="28"/>
  <c r="P74" i="34"/>
  <c r="O8" i="28"/>
  <c r="O193" i="36"/>
  <c r="O194" i="36" s="1"/>
  <c r="Q158" i="31"/>
  <c r="N27" i="28"/>
  <c r="N6" i="28"/>
  <c r="N11" i="28" s="1"/>
  <c r="N19" i="28"/>
  <c r="O196" i="35"/>
  <c r="O193" i="35"/>
  <c r="Q190" i="31"/>
  <c r="Q192" i="31" s="1"/>
  <c r="P178" i="36"/>
  <c r="P179" i="36" s="1"/>
  <c r="Q177" i="31"/>
  <c r="P177" i="36"/>
  <c r="P191" i="31"/>
  <c r="P193" i="31" s="1"/>
  <c r="P194" i="31" s="1"/>
  <c r="P190" i="36"/>
  <c r="P192" i="36" s="1"/>
  <c r="O196" i="36"/>
  <c r="P189" i="36"/>
  <c r="P158" i="36"/>
  <c r="O197" i="36"/>
  <c r="R73" i="36"/>
  <c r="R110" i="28" s="1"/>
  <c r="R94" i="28" s="1"/>
  <c r="P158" i="34"/>
  <c r="O186" i="35"/>
  <c r="AI41" i="35"/>
  <c r="AH55" i="35"/>
  <c r="N194" i="36"/>
  <c r="S59" i="10"/>
  <c r="S23" i="10"/>
  <c r="S37" i="10" s="1"/>
  <c r="N198" i="34"/>
  <c r="N200" i="34" s="1"/>
  <c r="R73" i="34"/>
  <c r="Q157" i="36"/>
  <c r="Q176" i="36"/>
  <c r="Q183" i="36" s="1"/>
  <c r="Q185" i="36" s="1"/>
  <c r="N194" i="35"/>
  <c r="N198" i="35"/>
  <c r="N200" i="35" s="1"/>
  <c r="S34" i="35"/>
  <c r="S70" i="35"/>
  <c r="R154" i="35"/>
  <c r="R173" i="35"/>
  <c r="Q176" i="34"/>
  <c r="T70" i="31"/>
  <c r="S154" i="31"/>
  <c r="T34" i="31"/>
  <c r="S173" i="31"/>
  <c r="P183" i="34"/>
  <c r="P185" i="34" s="1"/>
  <c r="P190" i="34"/>
  <c r="P192" i="34" s="1"/>
  <c r="S29" i="34"/>
  <c r="S65" i="34"/>
  <c r="R149" i="34"/>
  <c r="R168" i="34"/>
  <c r="T29" i="31"/>
  <c r="T65" i="31"/>
  <c r="S149" i="31"/>
  <c r="S168" i="31"/>
  <c r="S30" i="36"/>
  <c r="S66" i="36"/>
  <c r="R169" i="36"/>
  <c r="R150" i="36"/>
  <c r="S30" i="34"/>
  <c r="S66" i="34"/>
  <c r="R169" i="34"/>
  <c r="R150" i="34"/>
  <c r="T33" i="31"/>
  <c r="T69" i="31"/>
  <c r="S153" i="31"/>
  <c r="S172" i="31"/>
  <c r="T30" i="31"/>
  <c r="T66" i="31"/>
  <c r="S169" i="31"/>
  <c r="S150" i="31"/>
  <c r="O184" i="34"/>
  <c r="O186" i="34" s="1"/>
  <c r="O196" i="34"/>
  <c r="S31" i="35"/>
  <c r="S67" i="35"/>
  <c r="R151" i="35"/>
  <c r="R170" i="35"/>
  <c r="S23" i="35"/>
  <c r="S59" i="35"/>
  <c r="R162" i="35"/>
  <c r="R37" i="35"/>
  <c r="R143" i="35"/>
  <c r="S52" i="2"/>
  <c r="S22" i="2"/>
  <c r="R31" i="2"/>
  <c r="S59" i="2"/>
  <c r="S23" i="34"/>
  <c r="S59" i="34"/>
  <c r="R162" i="34"/>
  <c r="R143" i="34"/>
  <c r="R37" i="34"/>
  <c r="S35" i="34"/>
  <c r="S71" i="34"/>
  <c r="R155" i="34"/>
  <c r="R174" i="34"/>
  <c r="P189" i="34"/>
  <c r="P182" i="34"/>
  <c r="O197" i="34"/>
  <c r="O191" i="34"/>
  <c r="O193" i="34" s="1"/>
  <c r="T27" i="31"/>
  <c r="T63" i="31"/>
  <c r="S166" i="31"/>
  <c r="S147" i="31"/>
  <c r="R157" i="31"/>
  <c r="Q182" i="31"/>
  <c r="Q196" i="31" s="1"/>
  <c r="P189" i="35"/>
  <c r="P178" i="35"/>
  <c r="P179" i="35" s="1"/>
  <c r="P182" i="35"/>
  <c r="P158" i="35"/>
  <c r="U31" i="31"/>
  <c r="U67" i="31"/>
  <c r="T151" i="31"/>
  <c r="T170" i="31"/>
  <c r="S26" i="34"/>
  <c r="S62" i="34"/>
  <c r="R146" i="34"/>
  <c r="R165" i="34"/>
  <c r="S31" i="36"/>
  <c r="S67" i="36"/>
  <c r="R151" i="36"/>
  <c r="R170" i="36"/>
  <c r="S34" i="36"/>
  <c r="S70" i="36"/>
  <c r="R173" i="36"/>
  <c r="R154" i="36"/>
  <c r="T71" i="31"/>
  <c r="T35" i="31"/>
  <c r="S155" i="31"/>
  <c r="S174" i="31"/>
  <c r="S33" i="34"/>
  <c r="S69" i="34"/>
  <c r="R172" i="34"/>
  <c r="R153" i="34"/>
  <c r="P190" i="35"/>
  <c r="P192" i="35" s="1"/>
  <c r="P183" i="35"/>
  <c r="P185" i="35" s="1"/>
  <c r="P177" i="35"/>
  <c r="S31" i="34"/>
  <c r="S67" i="34"/>
  <c r="R170" i="34"/>
  <c r="R151" i="34"/>
  <c r="S32" i="36"/>
  <c r="S68" i="36"/>
  <c r="R171" i="36"/>
  <c r="R152" i="36"/>
  <c r="T23" i="36"/>
  <c r="T59" i="36"/>
  <c r="S162" i="36"/>
  <c r="S143" i="36"/>
  <c r="S25" i="36"/>
  <c r="S61" i="36"/>
  <c r="R145" i="36"/>
  <c r="R164" i="36"/>
  <c r="S35" i="36"/>
  <c r="S71" i="36"/>
  <c r="R174" i="36"/>
  <c r="R155" i="36"/>
  <c r="S32" i="34"/>
  <c r="S68" i="34"/>
  <c r="R171" i="34"/>
  <c r="R152" i="34"/>
  <c r="S24" i="34"/>
  <c r="S60" i="34"/>
  <c r="R144" i="34"/>
  <c r="R163" i="34"/>
  <c r="T60" i="31"/>
  <c r="S144" i="31"/>
  <c r="T24" i="31"/>
  <c r="S163" i="31"/>
  <c r="S28" i="34"/>
  <c r="S64" i="34"/>
  <c r="R148" i="34"/>
  <c r="R167" i="34"/>
  <c r="V29" i="36"/>
  <c r="V65" i="36"/>
  <c r="U149" i="36"/>
  <c r="U168" i="36"/>
  <c r="S27" i="34"/>
  <c r="S63" i="34"/>
  <c r="R166" i="34"/>
  <c r="R147" i="34"/>
  <c r="S27" i="36"/>
  <c r="S63" i="36"/>
  <c r="R147" i="36"/>
  <c r="R166" i="36"/>
  <c r="T68" i="31"/>
  <c r="S171" i="31"/>
  <c r="S152" i="31"/>
  <c r="T32" i="31"/>
  <c r="T26" i="31"/>
  <c r="T62" i="31"/>
  <c r="S146" i="31"/>
  <c r="S165" i="31"/>
  <c r="S34" i="34"/>
  <c r="S70" i="34"/>
  <c r="R173" i="34"/>
  <c r="R154" i="34"/>
  <c r="S25" i="34"/>
  <c r="S61" i="34"/>
  <c r="R145" i="34"/>
  <c r="R164" i="34"/>
  <c r="Q189" i="31"/>
  <c r="R176" i="31"/>
  <c r="R183" i="31" s="1"/>
  <c r="R185" i="31" s="1"/>
  <c r="Q178" i="31"/>
  <c r="Q179" i="31" s="1"/>
  <c r="Q176" i="35"/>
  <c r="N194" i="34"/>
  <c r="S28" i="36"/>
  <c r="S64" i="36"/>
  <c r="R148" i="36"/>
  <c r="R167" i="36"/>
  <c r="R73" i="35"/>
  <c r="S26" i="36"/>
  <c r="S62" i="36"/>
  <c r="R165" i="36"/>
  <c r="R146" i="36"/>
  <c r="Q157" i="34"/>
  <c r="T64" i="31"/>
  <c r="S167" i="31"/>
  <c r="T28" i="31"/>
  <c r="S148" i="31"/>
  <c r="S24" i="36"/>
  <c r="S60" i="36"/>
  <c r="R163" i="36"/>
  <c r="R144" i="36"/>
  <c r="S33" i="36"/>
  <c r="S69" i="36"/>
  <c r="R153" i="36"/>
  <c r="R172" i="36"/>
  <c r="Q157" i="35"/>
  <c r="P196" i="36"/>
  <c r="P184" i="36"/>
  <c r="P186" i="36" s="1"/>
  <c r="P74" i="33"/>
  <c r="P7" i="28" s="1"/>
  <c r="P74" i="30"/>
  <c r="AB41" i="33"/>
  <c r="AA55" i="33"/>
  <c r="AF41" i="30"/>
  <c r="AE55" i="30"/>
  <c r="Q74" i="10"/>
  <c r="P74" i="29"/>
  <c r="P177" i="29"/>
  <c r="R61" i="32"/>
  <c r="S31" i="32"/>
  <c r="T21" i="32"/>
  <c r="U51" i="32" s="1"/>
  <c r="T29" i="32"/>
  <c r="U59" i="32" s="1"/>
  <c r="AD41" i="10"/>
  <c r="AC55" i="10"/>
  <c r="R74" i="31"/>
  <c r="AA41" i="34"/>
  <c r="Z55" i="34"/>
  <c r="N194" i="30"/>
  <c r="N198" i="29"/>
  <c r="N200" i="29" s="1"/>
  <c r="P177" i="30"/>
  <c r="N198" i="30"/>
  <c r="N200" i="30" s="1"/>
  <c r="R144" i="29"/>
  <c r="R163" i="29"/>
  <c r="S24" i="29"/>
  <c r="T60" i="29" s="1"/>
  <c r="Q73" i="30"/>
  <c r="Q101" i="28" s="1"/>
  <c r="Q93" i="28" s="1"/>
  <c r="Q73" i="29"/>
  <c r="Q100" i="28" s="1"/>
  <c r="R164" i="29"/>
  <c r="R145" i="29"/>
  <c r="S25" i="29"/>
  <c r="T61" i="29" s="1"/>
  <c r="R150" i="29"/>
  <c r="S30" i="29"/>
  <c r="T66" i="29" s="1"/>
  <c r="R169" i="29"/>
  <c r="P182" i="30"/>
  <c r="P178" i="30"/>
  <c r="P179" i="30" s="1"/>
  <c r="P189" i="30"/>
  <c r="S33" i="33"/>
  <c r="T69" i="33" s="1"/>
  <c r="P183" i="30"/>
  <c r="P185" i="30" s="1"/>
  <c r="P190" i="30"/>
  <c r="P192" i="30" s="1"/>
  <c r="S23" i="29"/>
  <c r="T59" i="29" s="1"/>
  <c r="R37" i="29"/>
  <c r="R143" i="29"/>
  <c r="R162" i="29"/>
  <c r="O197" i="29"/>
  <c r="O191" i="29"/>
  <c r="O193" i="29" s="1"/>
  <c r="S32" i="33"/>
  <c r="T68" i="33" s="1"/>
  <c r="R149" i="30"/>
  <c r="R168" i="30"/>
  <c r="S29" i="30"/>
  <c r="T65" i="30" s="1"/>
  <c r="N194" i="29"/>
  <c r="R168" i="29"/>
  <c r="R149" i="29"/>
  <c r="S29" i="29"/>
  <c r="T65" i="29" s="1"/>
  <c r="R152" i="30"/>
  <c r="R171" i="30"/>
  <c r="S32" i="30"/>
  <c r="T68" i="30" s="1"/>
  <c r="T25" i="33"/>
  <c r="U61" i="33" s="1"/>
  <c r="Q176" i="29"/>
  <c r="R163" i="30"/>
  <c r="R144" i="30"/>
  <c r="S24" i="30"/>
  <c r="T60" i="30" s="1"/>
  <c r="S31" i="33"/>
  <c r="T67" i="33" s="1"/>
  <c r="O196" i="29"/>
  <c r="O184" i="29"/>
  <c r="O186" i="29" s="1"/>
  <c r="Q73" i="33"/>
  <c r="Q107" i="28" s="1"/>
  <c r="Q91" i="28" s="1"/>
  <c r="S34" i="33"/>
  <c r="T70" i="33" s="1"/>
  <c r="R153" i="29"/>
  <c r="R172" i="29"/>
  <c r="S33" i="29"/>
  <c r="T69" i="29" s="1"/>
  <c r="S27" i="33"/>
  <c r="T63" i="33" s="1"/>
  <c r="P158" i="29"/>
  <c r="P182" i="29"/>
  <c r="P189" i="29"/>
  <c r="P178" i="29"/>
  <c r="P179" i="29" s="1"/>
  <c r="S35" i="33"/>
  <c r="T71" i="33" s="1"/>
  <c r="O184" i="30"/>
  <c r="O186" i="30" s="1"/>
  <c r="O196" i="30"/>
  <c r="S24" i="33"/>
  <c r="T60" i="33" s="1"/>
  <c r="S23" i="33"/>
  <c r="R37" i="33"/>
  <c r="S30" i="33"/>
  <c r="T66" i="33" s="1"/>
  <c r="S27" i="29"/>
  <c r="T63" i="29" s="1"/>
  <c r="R166" i="29"/>
  <c r="R147" i="29"/>
  <c r="S26" i="33"/>
  <c r="T62" i="33" s="1"/>
  <c r="R171" i="29"/>
  <c r="R152" i="29"/>
  <c r="S32" i="29"/>
  <c r="T68" i="29" s="1"/>
  <c r="R162" i="30"/>
  <c r="S23" i="30"/>
  <c r="T59" i="30" s="1"/>
  <c r="R143" i="30"/>
  <c r="R37" i="30"/>
  <c r="S29" i="33"/>
  <c r="T65" i="33" s="1"/>
  <c r="P158" i="30"/>
  <c r="S34" i="30"/>
  <c r="T70" i="30" s="1"/>
  <c r="R173" i="30"/>
  <c r="R154" i="30"/>
  <c r="R165" i="30"/>
  <c r="R146" i="30"/>
  <c r="S26" i="30"/>
  <c r="T62" i="30" s="1"/>
  <c r="R169" i="30"/>
  <c r="S30" i="30"/>
  <c r="T66" i="30" s="1"/>
  <c r="R150" i="30"/>
  <c r="Q157" i="30"/>
  <c r="R148" i="29"/>
  <c r="R167" i="29"/>
  <c r="S28" i="29"/>
  <c r="T64" i="29" s="1"/>
  <c r="R164" i="30"/>
  <c r="R145" i="30"/>
  <c r="S25" i="30"/>
  <c r="T61" i="30" s="1"/>
  <c r="O191" i="30"/>
  <c r="O193" i="30" s="1"/>
  <c r="O197" i="30"/>
  <c r="R170" i="30"/>
  <c r="R151" i="30"/>
  <c r="S31" i="30"/>
  <c r="T67" i="30" s="1"/>
  <c r="R147" i="30"/>
  <c r="R166" i="30"/>
  <c r="S27" i="30"/>
  <c r="T63" i="30" s="1"/>
  <c r="R165" i="29"/>
  <c r="R146" i="29"/>
  <c r="S26" i="29"/>
  <c r="T62" i="29" s="1"/>
  <c r="P190" i="29"/>
  <c r="P192" i="29" s="1"/>
  <c r="P183" i="29"/>
  <c r="P185" i="29" s="1"/>
  <c r="S28" i="33"/>
  <c r="T64" i="33" s="1"/>
  <c r="Q176" i="30"/>
  <c r="Q157" i="29"/>
  <c r="R172" i="30"/>
  <c r="R153" i="30"/>
  <c r="S33" i="30"/>
  <c r="T69" i="30" s="1"/>
  <c r="S34" i="29"/>
  <c r="T70" i="29" s="1"/>
  <c r="R173" i="29"/>
  <c r="R154" i="29"/>
  <c r="S31" i="29"/>
  <c r="T67" i="29" s="1"/>
  <c r="R170" i="29"/>
  <c r="R151" i="29"/>
  <c r="S35" i="30"/>
  <c r="T71" i="30" s="1"/>
  <c r="R155" i="30"/>
  <c r="R174" i="30"/>
  <c r="R167" i="30"/>
  <c r="R148" i="30"/>
  <c r="S28" i="30"/>
  <c r="T64" i="30" s="1"/>
  <c r="R174" i="29"/>
  <c r="R155" i="29"/>
  <c r="S35" i="29"/>
  <c r="T71" i="29" s="1"/>
  <c r="P198" i="31"/>
  <c r="T23" i="31"/>
  <c r="U59" i="31" s="1"/>
  <c r="S143" i="31"/>
  <c r="S162" i="31"/>
  <c r="S73" i="31"/>
  <c r="S102" i="28" s="1"/>
  <c r="S37" i="31"/>
  <c r="U25" i="32"/>
  <c r="V55" i="32" s="1"/>
  <c r="Q62" i="2"/>
  <c r="T21" i="2"/>
  <c r="U51" i="2" s="1"/>
  <c r="U20" i="2"/>
  <c r="R73" i="10"/>
  <c r="R99" i="28" s="1"/>
  <c r="T23" i="2"/>
  <c r="U53" i="2" s="1"/>
  <c r="T26" i="2"/>
  <c r="U56" i="2" s="1"/>
  <c r="T28" i="2"/>
  <c r="U58" i="2" s="1"/>
  <c r="S29" i="2"/>
  <c r="T59" i="2" s="1"/>
  <c r="R61" i="2"/>
  <c r="R98" i="28" s="1"/>
  <c r="T24" i="2"/>
  <c r="U54" i="2" s="1"/>
  <c r="T27" i="2"/>
  <c r="U57" i="2" s="1"/>
  <c r="V25" i="31"/>
  <c r="W61" i="31" s="1"/>
  <c r="U164" i="31"/>
  <c r="U145" i="31"/>
  <c r="T28" i="10"/>
  <c r="U64" i="10" s="1"/>
  <c r="T27" i="10"/>
  <c r="U63" i="10" s="1"/>
  <c r="T32" i="10"/>
  <c r="U68" i="10" s="1"/>
  <c r="T26" i="10"/>
  <c r="U62" i="10" s="1"/>
  <c r="U30" i="10"/>
  <c r="V66" i="10" s="1"/>
  <c r="T34" i="10"/>
  <c r="U70" i="10" s="1"/>
  <c r="T31" i="10"/>
  <c r="U67" i="10" s="1"/>
  <c r="U33" i="10"/>
  <c r="V69" i="10" s="1"/>
  <c r="T29" i="10"/>
  <c r="U65" i="10" s="1"/>
  <c r="T25" i="10"/>
  <c r="U61" i="10" s="1"/>
  <c r="T35" i="10"/>
  <c r="U71" i="10" s="1"/>
  <c r="U27" i="32"/>
  <c r="V57" i="32" s="1"/>
  <c r="U24" i="32"/>
  <c r="V54" i="32" s="1"/>
  <c r="U28" i="32"/>
  <c r="V58" i="32" s="1"/>
  <c r="V22" i="32"/>
  <c r="W52" i="32" s="1"/>
  <c r="U23" i="32"/>
  <c r="V53" i="32" s="1"/>
  <c r="U26" i="32"/>
  <c r="V56" i="32" s="1"/>
  <c r="V20" i="32"/>
  <c r="W50" i="32" s="1"/>
  <c r="T25" i="2" l="1"/>
  <c r="U55" i="2" s="1"/>
  <c r="T60" i="10"/>
  <c r="T24" i="10"/>
  <c r="Q177" i="34"/>
  <c r="Q74" i="36"/>
  <c r="Q10" i="28" s="1"/>
  <c r="AM21" i="48"/>
  <c r="AM23" i="48" s="1"/>
  <c r="S174" i="35"/>
  <c r="T35" i="35"/>
  <c r="S155" i="35"/>
  <c r="T71" i="35"/>
  <c r="T145" i="35"/>
  <c r="U25" i="35"/>
  <c r="T164" i="35"/>
  <c r="U61" i="35"/>
  <c r="U29" i="35"/>
  <c r="U65" i="35"/>
  <c r="T168" i="35"/>
  <c r="T149" i="35"/>
  <c r="T24" i="35"/>
  <c r="T60" i="35"/>
  <c r="S163" i="35"/>
  <c r="S144" i="35"/>
  <c r="V26" i="35"/>
  <c r="V62" i="35"/>
  <c r="U165" i="35"/>
  <c r="U146" i="35"/>
  <c r="T28" i="35"/>
  <c r="S167" i="35"/>
  <c r="T64" i="35"/>
  <c r="S148" i="35"/>
  <c r="U66" i="35"/>
  <c r="T169" i="35"/>
  <c r="U30" i="35"/>
  <c r="T150" i="35"/>
  <c r="U32" i="35"/>
  <c r="U68" i="35"/>
  <c r="T171" i="35"/>
  <c r="T152" i="35"/>
  <c r="U69" i="35"/>
  <c r="T153" i="35"/>
  <c r="T172" i="35"/>
  <c r="U33" i="35"/>
  <c r="T147" i="35"/>
  <c r="T166" i="35"/>
  <c r="U63" i="35"/>
  <c r="U27" i="35"/>
  <c r="O198" i="35"/>
  <c r="Q103" i="28"/>
  <c r="Q92" i="28"/>
  <c r="Q111" i="28"/>
  <c r="Q74" i="34"/>
  <c r="P8" i="28"/>
  <c r="R109" i="28"/>
  <c r="T59" i="33"/>
  <c r="Q74" i="35"/>
  <c r="P9" i="28"/>
  <c r="R179" i="34"/>
  <c r="R108" i="28"/>
  <c r="R62" i="32"/>
  <c r="R106" i="28"/>
  <c r="R90" i="28" s="1"/>
  <c r="Q90" i="28"/>
  <c r="V50" i="2"/>
  <c r="P6" i="28"/>
  <c r="P19" i="28"/>
  <c r="P197" i="36"/>
  <c r="P198" i="36" s="1"/>
  <c r="R158" i="31"/>
  <c r="P191" i="36"/>
  <c r="P193" i="36" s="1"/>
  <c r="P194" i="36" s="1"/>
  <c r="Q184" i="31"/>
  <c r="Q186" i="31" s="1"/>
  <c r="Q158" i="34"/>
  <c r="O27" i="28"/>
  <c r="O6" i="28"/>
  <c r="O11" i="28" s="1"/>
  <c r="O19" i="28"/>
  <c r="Q197" i="31"/>
  <c r="Q198" i="31" s="1"/>
  <c r="O194" i="35"/>
  <c r="Q158" i="36"/>
  <c r="Q191" i="31"/>
  <c r="Q193" i="31" s="1"/>
  <c r="O198" i="36"/>
  <c r="R157" i="35"/>
  <c r="R189" i="35" s="1"/>
  <c r="AJ41" i="35"/>
  <c r="AI55" i="35"/>
  <c r="S157" i="31"/>
  <c r="S189" i="31" s="1"/>
  <c r="Q177" i="36"/>
  <c r="T59" i="10"/>
  <c r="T23" i="10"/>
  <c r="T37" i="10" s="1"/>
  <c r="R176" i="36"/>
  <c r="R190" i="36" s="1"/>
  <c r="R192" i="36" s="1"/>
  <c r="Q190" i="36"/>
  <c r="Q192" i="36" s="1"/>
  <c r="R157" i="36"/>
  <c r="R189" i="36" s="1"/>
  <c r="Q178" i="36"/>
  <c r="Q179" i="36" s="1"/>
  <c r="S73" i="36"/>
  <c r="S110" i="28" s="1"/>
  <c r="S94" i="28" s="1"/>
  <c r="Q182" i="36"/>
  <c r="Q196" i="36" s="1"/>
  <c r="Q189" i="36"/>
  <c r="Q191" i="36" s="1"/>
  <c r="O198" i="34"/>
  <c r="R177" i="31"/>
  <c r="S176" i="31"/>
  <c r="S183" i="31" s="1"/>
  <c r="S185" i="31" s="1"/>
  <c r="T33" i="36"/>
  <c r="T69" i="36"/>
  <c r="S172" i="36"/>
  <c r="S153" i="36"/>
  <c r="T24" i="36"/>
  <c r="T60" i="36"/>
  <c r="S163" i="36"/>
  <c r="S144" i="36"/>
  <c r="T34" i="34"/>
  <c r="T70" i="34"/>
  <c r="S173" i="34"/>
  <c r="S154" i="34"/>
  <c r="T27" i="36"/>
  <c r="T63" i="36"/>
  <c r="S166" i="36"/>
  <c r="S147" i="36"/>
  <c r="W29" i="36"/>
  <c r="W65" i="36"/>
  <c r="V168" i="36"/>
  <c r="V149" i="36"/>
  <c r="T24" i="34"/>
  <c r="T60" i="34"/>
  <c r="S163" i="34"/>
  <c r="S144" i="34"/>
  <c r="T35" i="36"/>
  <c r="T71" i="36"/>
  <c r="S155" i="36"/>
  <c r="S174" i="36"/>
  <c r="U23" i="36"/>
  <c r="U59" i="36"/>
  <c r="T162" i="36"/>
  <c r="T143" i="36"/>
  <c r="R157" i="34"/>
  <c r="T26" i="36"/>
  <c r="T62" i="36"/>
  <c r="S146" i="36"/>
  <c r="S165" i="36"/>
  <c r="T31" i="34"/>
  <c r="T67" i="34"/>
  <c r="S151" i="34"/>
  <c r="S170" i="34"/>
  <c r="T34" i="36"/>
  <c r="T70" i="36"/>
  <c r="S173" i="36"/>
  <c r="S154" i="36"/>
  <c r="T31" i="36"/>
  <c r="T67" i="36"/>
  <c r="S170" i="36"/>
  <c r="S151" i="36"/>
  <c r="P191" i="34"/>
  <c r="P193" i="34" s="1"/>
  <c r="P197" i="34"/>
  <c r="T34" i="35"/>
  <c r="T70" i="35"/>
  <c r="S154" i="35"/>
  <c r="S173" i="35"/>
  <c r="R189" i="31"/>
  <c r="Q190" i="35"/>
  <c r="Q192" i="35" s="1"/>
  <c r="Q183" i="35"/>
  <c r="Q185" i="35" s="1"/>
  <c r="Q177" i="35"/>
  <c r="V31" i="31"/>
  <c r="V67" i="31"/>
  <c r="U170" i="31"/>
  <c r="U151" i="31"/>
  <c r="S73" i="34"/>
  <c r="R176" i="35"/>
  <c r="O194" i="34"/>
  <c r="U33" i="31"/>
  <c r="U69" i="31"/>
  <c r="T153" i="31"/>
  <c r="T172" i="31"/>
  <c r="T30" i="34"/>
  <c r="T66" i="34"/>
  <c r="S150" i="34"/>
  <c r="S169" i="34"/>
  <c r="T29" i="34"/>
  <c r="T65" i="34"/>
  <c r="S168" i="34"/>
  <c r="S149" i="34"/>
  <c r="T28" i="36"/>
  <c r="T64" i="36"/>
  <c r="S167" i="36"/>
  <c r="S148" i="36"/>
  <c r="U64" i="31"/>
  <c r="T148" i="31"/>
  <c r="U28" i="31"/>
  <c r="T167" i="31"/>
  <c r="U60" i="31"/>
  <c r="U24" i="31"/>
  <c r="T144" i="31"/>
  <c r="T163" i="31"/>
  <c r="T33" i="34"/>
  <c r="T69" i="34"/>
  <c r="S172" i="34"/>
  <c r="S153" i="34"/>
  <c r="R176" i="34"/>
  <c r="R177" i="34" s="1"/>
  <c r="R190" i="31"/>
  <c r="R192" i="31" s="1"/>
  <c r="R178" i="31"/>
  <c r="R179" i="31" s="1"/>
  <c r="Q74" i="33"/>
  <c r="Q7" i="28" s="1"/>
  <c r="Q182" i="35"/>
  <c r="Q178" i="35"/>
  <c r="Q179" i="35" s="1"/>
  <c r="Q189" i="35"/>
  <c r="T25" i="34"/>
  <c r="T61" i="34"/>
  <c r="S145" i="34"/>
  <c r="S164" i="34"/>
  <c r="U26" i="31"/>
  <c r="U62" i="31"/>
  <c r="T146" i="31"/>
  <c r="T165" i="31"/>
  <c r="T27" i="34"/>
  <c r="T63" i="34"/>
  <c r="S166" i="34"/>
  <c r="S147" i="34"/>
  <c r="T28" i="34"/>
  <c r="T64" i="34"/>
  <c r="S167" i="34"/>
  <c r="S148" i="34"/>
  <c r="T32" i="34"/>
  <c r="T68" i="34"/>
  <c r="S152" i="34"/>
  <c r="S171" i="34"/>
  <c r="T25" i="36"/>
  <c r="T61" i="36"/>
  <c r="S164" i="36"/>
  <c r="S145" i="36"/>
  <c r="Q158" i="35"/>
  <c r="T23" i="34"/>
  <c r="T59" i="34"/>
  <c r="S143" i="34"/>
  <c r="S162" i="34"/>
  <c r="S37" i="34"/>
  <c r="S73" i="35"/>
  <c r="S109" i="28" s="1"/>
  <c r="T31" i="35"/>
  <c r="T67" i="35"/>
  <c r="S151" i="35"/>
  <c r="S170" i="35"/>
  <c r="R182" i="31"/>
  <c r="R196" i="31" s="1"/>
  <c r="Q182" i="34"/>
  <c r="Q189" i="34"/>
  <c r="U68" i="31"/>
  <c r="U32" i="31"/>
  <c r="T171" i="31"/>
  <c r="T152" i="31"/>
  <c r="U35" i="31"/>
  <c r="U71" i="31"/>
  <c r="T174" i="31"/>
  <c r="T155" i="31"/>
  <c r="P184" i="35"/>
  <c r="P186" i="35" s="1"/>
  <c r="P196" i="35"/>
  <c r="U27" i="31"/>
  <c r="U63" i="31"/>
  <c r="T166" i="31"/>
  <c r="T147" i="31"/>
  <c r="T23" i="35"/>
  <c r="T59" i="35"/>
  <c r="S37" i="35"/>
  <c r="S143" i="35"/>
  <c r="S162" i="35"/>
  <c r="P184" i="34"/>
  <c r="P186" i="34" s="1"/>
  <c r="P196" i="34"/>
  <c r="S37" i="36"/>
  <c r="T32" i="36"/>
  <c r="T68" i="36"/>
  <c r="S152" i="36"/>
  <c r="S171" i="36"/>
  <c r="U70" i="31"/>
  <c r="U34" i="31"/>
  <c r="T154" i="31"/>
  <c r="T173" i="31"/>
  <c r="Q190" i="34"/>
  <c r="Q192" i="34" s="1"/>
  <c r="Q183" i="34"/>
  <c r="Q185" i="34" s="1"/>
  <c r="T26" i="34"/>
  <c r="T62" i="34"/>
  <c r="S146" i="34"/>
  <c r="S165" i="34"/>
  <c r="P191" i="35"/>
  <c r="P193" i="35" s="1"/>
  <c r="P197" i="35"/>
  <c r="T35" i="34"/>
  <c r="T71" i="34"/>
  <c r="S155" i="34"/>
  <c r="S174" i="34"/>
  <c r="T52" i="2"/>
  <c r="T22" i="2"/>
  <c r="U30" i="31"/>
  <c r="U66" i="31"/>
  <c r="T150" i="31"/>
  <c r="T169" i="31"/>
  <c r="T30" i="36"/>
  <c r="T66" i="36"/>
  <c r="S150" i="36"/>
  <c r="S169" i="36"/>
  <c r="T149" i="31"/>
  <c r="U65" i="31"/>
  <c r="T168" i="31"/>
  <c r="U29" i="31"/>
  <c r="Q74" i="30"/>
  <c r="AC41" i="33"/>
  <c r="AB55" i="33"/>
  <c r="AG41" i="30"/>
  <c r="AF55" i="30"/>
  <c r="R74" i="10"/>
  <c r="Q74" i="29"/>
  <c r="T31" i="32"/>
  <c r="S61" i="32"/>
  <c r="U29" i="32"/>
  <c r="V59" i="32" s="1"/>
  <c r="U21" i="32"/>
  <c r="V51" i="32" s="1"/>
  <c r="AE41" i="10"/>
  <c r="AD55" i="10"/>
  <c r="S74" i="31"/>
  <c r="O198" i="29"/>
  <c r="R62" i="2"/>
  <c r="AB41" i="34"/>
  <c r="AA55" i="34"/>
  <c r="Q158" i="29"/>
  <c r="O194" i="30"/>
  <c r="O194" i="29"/>
  <c r="S174" i="30"/>
  <c r="T35" i="30"/>
  <c r="U71" i="30" s="1"/>
  <c r="S155" i="30"/>
  <c r="T34" i="29"/>
  <c r="U70" i="29" s="1"/>
  <c r="S173" i="29"/>
  <c r="S154" i="29"/>
  <c r="T29" i="33"/>
  <c r="U65" i="33" s="1"/>
  <c r="S166" i="29"/>
  <c r="S147" i="29"/>
  <c r="T27" i="29"/>
  <c r="U63" i="29" s="1"/>
  <c r="O198" i="30"/>
  <c r="T27" i="33"/>
  <c r="U63" i="33" s="1"/>
  <c r="S168" i="29"/>
  <c r="S149" i="29"/>
  <c r="T29" i="29"/>
  <c r="U65" i="29" s="1"/>
  <c r="P184" i="30"/>
  <c r="P186" i="30" s="1"/>
  <c r="P196" i="30"/>
  <c r="S167" i="30"/>
  <c r="T28" i="30"/>
  <c r="U64" i="30" s="1"/>
  <c r="S148" i="30"/>
  <c r="S153" i="30"/>
  <c r="S172" i="30"/>
  <c r="T33" i="30"/>
  <c r="U69" i="30" s="1"/>
  <c r="T25" i="30"/>
  <c r="U61" i="30" s="1"/>
  <c r="S145" i="30"/>
  <c r="S164" i="30"/>
  <c r="Q189" i="30"/>
  <c r="Q182" i="30"/>
  <c r="Q178" i="30"/>
  <c r="Q179" i="30" s="1"/>
  <c r="T30" i="33"/>
  <c r="U66" i="33" s="1"/>
  <c r="Q190" i="29"/>
  <c r="Q192" i="29" s="1"/>
  <c r="Q183" i="29"/>
  <c r="Q185" i="29" s="1"/>
  <c r="T32" i="33"/>
  <c r="U68" i="33" s="1"/>
  <c r="T23" i="29"/>
  <c r="U59" i="29" s="1"/>
  <c r="S162" i="29"/>
  <c r="S143" i="29"/>
  <c r="S37" i="29"/>
  <c r="T35" i="33"/>
  <c r="U71" i="33" s="1"/>
  <c r="S153" i="29"/>
  <c r="S172" i="29"/>
  <c r="T33" i="29"/>
  <c r="U69" i="29" s="1"/>
  <c r="S150" i="29"/>
  <c r="T30" i="29"/>
  <c r="U66" i="29" s="1"/>
  <c r="S169" i="29"/>
  <c r="T31" i="29"/>
  <c r="U67" i="29" s="1"/>
  <c r="S170" i="29"/>
  <c r="S151" i="29"/>
  <c r="S165" i="29"/>
  <c r="S146" i="29"/>
  <c r="T26" i="29"/>
  <c r="U62" i="29" s="1"/>
  <c r="S169" i="30"/>
  <c r="S150" i="30"/>
  <c r="T30" i="30"/>
  <c r="U66" i="30" s="1"/>
  <c r="R157" i="30"/>
  <c r="T26" i="33"/>
  <c r="U62" i="33" s="1"/>
  <c r="T31" i="33"/>
  <c r="U67" i="33" s="1"/>
  <c r="U25" i="33"/>
  <c r="V61" i="33" s="1"/>
  <c r="S144" i="29"/>
  <c r="S163" i="29"/>
  <c r="T24" i="29"/>
  <c r="U60" i="29" s="1"/>
  <c r="S151" i="30"/>
  <c r="S170" i="30"/>
  <c r="T31" i="30"/>
  <c r="U67" i="30" s="1"/>
  <c r="S143" i="30"/>
  <c r="S37" i="30"/>
  <c r="S162" i="30"/>
  <c r="T23" i="30"/>
  <c r="U59" i="30" s="1"/>
  <c r="T23" i="33"/>
  <c r="S37" i="33"/>
  <c r="S152" i="30"/>
  <c r="S171" i="30"/>
  <c r="T32" i="30"/>
  <c r="U68" i="30" s="1"/>
  <c r="S174" i="29"/>
  <c r="S155" i="29"/>
  <c r="T35" i="29"/>
  <c r="U71" i="29" s="1"/>
  <c r="R73" i="29"/>
  <c r="R100" i="28" s="1"/>
  <c r="Q182" i="29"/>
  <c r="Q189" i="29"/>
  <c r="Q178" i="29"/>
  <c r="Q179" i="29" s="1"/>
  <c r="T28" i="29"/>
  <c r="U64" i="29" s="1"/>
  <c r="S167" i="29"/>
  <c r="S148" i="29"/>
  <c r="T34" i="30"/>
  <c r="U70" i="30" s="1"/>
  <c r="S173" i="30"/>
  <c r="S154" i="30"/>
  <c r="R73" i="30"/>
  <c r="R101" i="28" s="1"/>
  <c r="R73" i="33"/>
  <c r="R107" i="28" s="1"/>
  <c r="R91" i="28" s="1"/>
  <c r="P197" i="29"/>
  <c r="P191" i="29"/>
  <c r="P193" i="29" s="1"/>
  <c r="R176" i="29"/>
  <c r="T33" i="33"/>
  <c r="U69" i="33" s="1"/>
  <c r="S145" i="29"/>
  <c r="T25" i="29"/>
  <c r="U61" i="29" s="1"/>
  <c r="S164" i="29"/>
  <c r="R157" i="29"/>
  <c r="Q183" i="30"/>
  <c r="Q185" i="30" s="1"/>
  <c r="Q190" i="30"/>
  <c r="Q192" i="30" s="1"/>
  <c r="Q177" i="30"/>
  <c r="S165" i="30"/>
  <c r="S146" i="30"/>
  <c r="T26" i="30"/>
  <c r="U62" i="30" s="1"/>
  <c r="R176" i="30"/>
  <c r="T24" i="33"/>
  <c r="U60" i="33" s="1"/>
  <c r="P196" i="29"/>
  <c r="P184" i="29"/>
  <c r="P186" i="29" s="1"/>
  <c r="T34" i="33"/>
  <c r="U70" i="33" s="1"/>
  <c r="T24" i="30"/>
  <c r="U60" i="30" s="1"/>
  <c r="S163" i="30"/>
  <c r="S144" i="30"/>
  <c r="S168" i="30"/>
  <c r="S149" i="30"/>
  <c r="T29" i="30"/>
  <c r="U65" i="30" s="1"/>
  <c r="P197" i="30"/>
  <c r="P191" i="30"/>
  <c r="P193" i="30" s="1"/>
  <c r="T28" i="33"/>
  <c r="U64" i="33" s="1"/>
  <c r="S147" i="30"/>
  <c r="S166" i="30"/>
  <c r="T27" i="30"/>
  <c r="U63" i="30" s="1"/>
  <c r="Q158" i="30"/>
  <c r="T32" i="29"/>
  <c r="U68" i="29" s="1"/>
  <c r="S152" i="29"/>
  <c r="S171" i="29"/>
  <c r="Q177" i="29"/>
  <c r="T73" i="31"/>
  <c r="T102" i="28" s="1"/>
  <c r="T162" i="31"/>
  <c r="U23" i="31"/>
  <c r="V59" i="31" s="1"/>
  <c r="T143" i="31"/>
  <c r="T37" i="31"/>
  <c r="V25" i="32"/>
  <c r="W55" i="32" s="1"/>
  <c r="U25" i="2"/>
  <c r="V55" i="2" s="1"/>
  <c r="S61" i="2"/>
  <c r="S98" i="28" s="1"/>
  <c r="T29" i="2"/>
  <c r="U27" i="2"/>
  <c r="V57" i="2" s="1"/>
  <c r="U28" i="2"/>
  <c r="V58" i="2" s="1"/>
  <c r="U23" i="2"/>
  <c r="V53" i="2" s="1"/>
  <c r="U24" i="2"/>
  <c r="V54" i="2" s="1"/>
  <c r="U21" i="2"/>
  <c r="V51" i="2" s="1"/>
  <c r="S73" i="10"/>
  <c r="S99" i="28" s="1"/>
  <c r="U26" i="2"/>
  <c r="V56" i="2" s="1"/>
  <c r="S31" i="2"/>
  <c r="V20" i="2"/>
  <c r="W50" i="2" s="1"/>
  <c r="V145" i="31"/>
  <c r="V164" i="31"/>
  <c r="W25" i="31"/>
  <c r="X61" i="31" s="1"/>
  <c r="U35" i="10"/>
  <c r="V71" i="10" s="1"/>
  <c r="U25" i="10"/>
  <c r="V61" i="10" s="1"/>
  <c r="U31" i="10"/>
  <c r="V67" i="10" s="1"/>
  <c r="U28" i="10"/>
  <c r="V64" i="10" s="1"/>
  <c r="U34" i="10"/>
  <c r="V70" i="10" s="1"/>
  <c r="U26" i="10"/>
  <c r="V62" i="10" s="1"/>
  <c r="U29" i="10"/>
  <c r="V65" i="10" s="1"/>
  <c r="U32" i="10"/>
  <c r="V68" i="10" s="1"/>
  <c r="V33" i="10"/>
  <c r="W69" i="10" s="1"/>
  <c r="V30" i="10"/>
  <c r="W66" i="10" s="1"/>
  <c r="U27" i="10"/>
  <c r="V63" i="10" s="1"/>
  <c r="V23" i="32"/>
  <c r="W53" i="32" s="1"/>
  <c r="V28" i="32"/>
  <c r="W58" i="32" s="1"/>
  <c r="W22" i="32"/>
  <c r="X52" i="32" s="1"/>
  <c r="V27" i="32"/>
  <c r="W57" i="32" s="1"/>
  <c r="V24" i="32"/>
  <c r="W54" i="32" s="1"/>
  <c r="W20" i="32"/>
  <c r="X50" i="32" s="1"/>
  <c r="V26" i="32"/>
  <c r="W56" i="32" s="1"/>
  <c r="R74" i="36" l="1"/>
  <c r="R10" i="28" s="1"/>
  <c r="U60" i="10"/>
  <c r="U24" i="10"/>
  <c r="T174" i="35"/>
  <c r="U35" i="35"/>
  <c r="T155" i="35"/>
  <c r="U71" i="35"/>
  <c r="V68" i="35"/>
  <c r="U152" i="35"/>
  <c r="U171" i="35"/>
  <c r="V32" i="35"/>
  <c r="V165" i="35"/>
  <c r="V146" i="35"/>
  <c r="W26" i="35"/>
  <c r="W62" i="35"/>
  <c r="V29" i="35"/>
  <c r="V65" i="35"/>
  <c r="U168" i="35"/>
  <c r="U149" i="35"/>
  <c r="V27" i="35"/>
  <c r="U147" i="35"/>
  <c r="V63" i="35"/>
  <c r="U166" i="35"/>
  <c r="V33" i="35"/>
  <c r="V69" i="35"/>
  <c r="U153" i="35"/>
  <c r="U172" i="35"/>
  <c r="V61" i="35"/>
  <c r="U145" i="35"/>
  <c r="U164" i="35"/>
  <c r="V25" i="35"/>
  <c r="U169" i="35"/>
  <c r="U150" i="35"/>
  <c r="V30" i="35"/>
  <c r="V66" i="35"/>
  <c r="U28" i="35"/>
  <c r="U64" i="35"/>
  <c r="T148" i="35"/>
  <c r="T167" i="35"/>
  <c r="T144" i="35"/>
  <c r="U24" i="35"/>
  <c r="U60" i="35"/>
  <c r="T163" i="35"/>
  <c r="Q95" i="28"/>
  <c r="S190" i="31"/>
  <c r="S192" i="31" s="1"/>
  <c r="R74" i="34"/>
  <c r="R103" i="28"/>
  <c r="P11" i="28"/>
  <c r="R92" i="28"/>
  <c r="Q8" i="28"/>
  <c r="R93" i="28"/>
  <c r="Q9" i="28"/>
  <c r="P27" i="28"/>
  <c r="S179" i="34"/>
  <c r="S108" i="28"/>
  <c r="U59" i="33"/>
  <c r="R74" i="35"/>
  <c r="Q27" i="28"/>
  <c r="R158" i="34"/>
  <c r="R111" i="28"/>
  <c r="S62" i="32"/>
  <c r="S106" i="28"/>
  <c r="S90" i="28" s="1"/>
  <c r="Q6" i="28"/>
  <c r="Q19" i="28"/>
  <c r="Q194" i="31"/>
  <c r="R178" i="35"/>
  <c r="R179" i="35" s="1"/>
  <c r="S74" i="36"/>
  <c r="S10" i="28" s="1"/>
  <c r="R182" i="35"/>
  <c r="R184" i="35" s="1"/>
  <c r="R158" i="35"/>
  <c r="Q193" i="36"/>
  <c r="R158" i="36"/>
  <c r="S158" i="31"/>
  <c r="S178" i="31"/>
  <c r="S179" i="31" s="1"/>
  <c r="R197" i="31"/>
  <c r="R198" i="31" s="1"/>
  <c r="S182" i="31"/>
  <c r="S196" i="31" s="1"/>
  <c r="R182" i="36"/>
  <c r="R184" i="36" s="1"/>
  <c r="R183" i="36"/>
  <c r="R185" i="36" s="1"/>
  <c r="R177" i="36"/>
  <c r="Q197" i="36"/>
  <c r="Q198" i="36" s="1"/>
  <c r="S176" i="35"/>
  <c r="S190" i="35" s="1"/>
  <c r="S192" i="35" s="1"/>
  <c r="S157" i="35"/>
  <c r="S189" i="35" s="1"/>
  <c r="T37" i="36"/>
  <c r="Q184" i="36"/>
  <c r="Q186" i="36" s="1"/>
  <c r="AK41" i="35"/>
  <c r="AJ55" i="35"/>
  <c r="R178" i="36"/>
  <c r="R179" i="36" s="1"/>
  <c r="P194" i="34"/>
  <c r="U59" i="10"/>
  <c r="U23" i="10"/>
  <c r="U37" i="10" s="1"/>
  <c r="S74" i="10"/>
  <c r="R184" i="31"/>
  <c r="R186" i="31" s="1"/>
  <c r="R191" i="31"/>
  <c r="R193" i="31" s="1"/>
  <c r="P198" i="35"/>
  <c r="P194" i="35"/>
  <c r="S176" i="36"/>
  <c r="S177" i="31"/>
  <c r="T73" i="36"/>
  <c r="T110" i="28" s="1"/>
  <c r="T94" i="28" s="1"/>
  <c r="S157" i="36"/>
  <c r="S182" i="36" s="1"/>
  <c r="R177" i="35"/>
  <c r="U23" i="34"/>
  <c r="U59" i="34"/>
  <c r="T37" i="34"/>
  <c r="T143" i="34"/>
  <c r="T162" i="34"/>
  <c r="U28" i="34"/>
  <c r="U64" i="34"/>
  <c r="T148" i="34"/>
  <c r="T167" i="34"/>
  <c r="V65" i="31"/>
  <c r="V29" i="31"/>
  <c r="U149" i="31"/>
  <c r="U168" i="31"/>
  <c r="U52" i="2"/>
  <c r="U22" i="2"/>
  <c r="P198" i="34"/>
  <c r="V27" i="31"/>
  <c r="V63" i="31"/>
  <c r="U166" i="31"/>
  <c r="U147" i="31"/>
  <c r="T73" i="34"/>
  <c r="V64" i="31"/>
  <c r="U148" i="31"/>
  <c r="U167" i="31"/>
  <c r="V28" i="31"/>
  <c r="U33" i="34"/>
  <c r="U69" i="34"/>
  <c r="T172" i="34"/>
  <c r="T153" i="34"/>
  <c r="U34" i="35"/>
  <c r="U70" i="35"/>
  <c r="T173" i="35"/>
  <c r="T154" i="35"/>
  <c r="U25" i="34"/>
  <c r="U61" i="34"/>
  <c r="T164" i="34"/>
  <c r="T145" i="34"/>
  <c r="V69" i="31"/>
  <c r="V33" i="31"/>
  <c r="U172" i="31"/>
  <c r="U153" i="31"/>
  <c r="T31" i="2"/>
  <c r="U59" i="2"/>
  <c r="U26" i="34"/>
  <c r="U62" i="34"/>
  <c r="T146" i="34"/>
  <c r="T165" i="34"/>
  <c r="V70" i="31"/>
  <c r="V34" i="31"/>
  <c r="U173" i="31"/>
  <c r="U154" i="31"/>
  <c r="T73" i="35"/>
  <c r="U31" i="35"/>
  <c r="U67" i="35"/>
  <c r="T170" i="35"/>
  <c r="T151" i="35"/>
  <c r="S74" i="34"/>
  <c r="U34" i="36"/>
  <c r="U70" i="36"/>
  <c r="T154" i="36"/>
  <c r="T173" i="36"/>
  <c r="U26" i="36"/>
  <c r="U62" i="36"/>
  <c r="T165" i="36"/>
  <c r="T146" i="36"/>
  <c r="U35" i="36"/>
  <c r="U71" i="36"/>
  <c r="T155" i="36"/>
  <c r="T174" i="36"/>
  <c r="U27" i="36"/>
  <c r="U63" i="36"/>
  <c r="T166" i="36"/>
  <c r="T147" i="36"/>
  <c r="U24" i="36"/>
  <c r="U60" i="36"/>
  <c r="T163" i="36"/>
  <c r="T144" i="36"/>
  <c r="R191" i="36"/>
  <c r="R193" i="36" s="1"/>
  <c r="R197" i="36"/>
  <c r="V68" i="31"/>
  <c r="U171" i="31"/>
  <c r="U152" i="31"/>
  <c r="V32" i="31"/>
  <c r="U25" i="36"/>
  <c r="U61" i="36"/>
  <c r="T164" i="36"/>
  <c r="T145" i="36"/>
  <c r="U28" i="36"/>
  <c r="U64" i="36"/>
  <c r="T167" i="36"/>
  <c r="T148" i="36"/>
  <c r="V23" i="36"/>
  <c r="V59" i="36"/>
  <c r="U162" i="36"/>
  <c r="U143" i="36"/>
  <c r="T157" i="31"/>
  <c r="U23" i="35"/>
  <c r="U59" i="35"/>
  <c r="T162" i="35"/>
  <c r="T143" i="35"/>
  <c r="T37" i="35"/>
  <c r="R183" i="35"/>
  <c r="R185" i="35" s="1"/>
  <c r="R190" i="35"/>
  <c r="R192" i="35" s="1"/>
  <c r="Q196" i="35"/>
  <c r="Q184" i="35"/>
  <c r="Q186" i="35" s="1"/>
  <c r="W31" i="31"/>
  <c r="W67" i="31"/>
  <c r="V170" i="31"/>
  <c r="V151" i="31"/>
  <c r="U35" i="34"/>
  <c r="U71" i="34"/>
  <c r="T174" i="34"/>
  <c r="T155" i="34"/>
  <c r="U32" i="36"/>
  <c r="U68" i="36"/>
  <c r="T152" i="36"/>
  <c r="T171" i="36"/>
  <c r="Q191" i="34"/>
  <c r="Q193" i="34" s="1"/>
  <c r="Q197" i="34"/>
  <c r="R183" i="34"/>
  <c r="R185" i="34" s="1"/>
  <c r="R190" i="34"/>
  <c r="R192" i="34" s="1"/>
  <c r="V60" i="31"/>
  <c r="U144" i="31"/>
  <c r="V24" i="31"/>
  <c r="U163" i="31"/>
  <c r="R189" i="34"/>
  <c r="R182" i="34"/>
  <c r="T176" i="31"/>
  <c r="T190" i="31" s="1"/>
  <c r="T192" i="31" s="1"/>
  <c r="V35" i="31"/>
  <c r="V71" i="31"/>
  <c r="U155" i="31"/>
  <c r="U174" i="31"/>
  <c r="Q184" i="34"/>
  <c r="Q186" i="34" s="1"/>
  <c r="Q196" i="34"/>
  <c r="S176" i="34"/>
  <c r="S177" i="34" s="1"/>
  <c r="U32" i="34"/>
  <c r="U68" i="34"/>
  <c r="T171" i="34"/>
  <c r="T152" i="34"/>
  <c r="U27" i="34"/>
  <c r="U63" i="34"/>
  <c r="T166" i="34"/>
  <c r="T147" i="34"/>
  <c r="V26" i="31"/>
  <c r="V62" i="31"/>
  <c r="U146" i="31"/>
  <c r="U165" i="31"/>
  <c r="R191" i="35"/>
  <c r="U29" i="34"/>
  <c r="U65" i="34"/>
  <c r="T149" i="34"/>
  <c r="T168" i="34"/>
  <c r="U30" i="34"/>
  <c r="U66" i="34"/>
  <c r="T169" i="34"/>
  <c r="T150" i="34"/>
  <c r="R74" i="33"/>
  <c r="R7" i="28" s="1"/>
  <c r="U30" i="36"/>
  <c r="U66" i="36"/>
  <c r="T150" i="36"/>
  <c r="T169" i="36"/>
  <c r="V30" i="31"/>
  <c r="V66" i="31"/>
  <c r="U169" i="31"/>
  <c r="U150" i="31"/>
  <c r="S157" i="34"/>
  <c r="Q197" i="35"/>
  <c r="Q191" i="35"/>
  <c r="Q193" i="35" s="1"/>
  <c r="U31" i="36"/>
  <c r="U67" i="36"/>
  <c r="T170" i="36"/>
  <c r="T151" i="36"/>
  <c r="U31" i="34"/>
  <c r="U67" i="34"/>
  <c r="T151" i="34"/>
  <c r="T170" i="34"/>
  <c r="U24" i="34"/>
  <c r="U60" i="34"/>
  <c r="T163" i="34"/>
  <c r="T144" i="34"/>
  <c r="X29" i="36"/>
  <c r="X65" i="36"/>
  <c r="W168" i="36"/>
  <c r="W149" i="36"/>
  <c r="U34" i="34"/>
  <c r="U70" i="34"/>
  <c r="T154" i="34"/>
  <c r="T173" i="34"/>
  <c r="U33" i="36"/>
  <c r="U69" i="36"/>
  <c r="T172" i="36"/>
  <c r="T153" i="36"/>
  <c r="R74" i="30"/>
  <c r="AD41" i="33"/>
  <c r="AC55" i="33"/>
  <c r="AH41" i="30"/>
  <c r="AG55" i="30"/>
  <c r="R74" i="29"/>
  <c r="U31" i="32"/>
  <c r="T61" i="32"/>
  <c r="V21" i="32"/>
  <c r="W51" i="32" s="1"/>
  <c r="V29" i="32"/>
  <c r="W59" i="32" s="1"/>
  <c r="T74" i="31"/>
  <c r="AF41" i="10"/>
  <c r="AE55" i="10"/>
  <c r="S62" i="2"/>
  <c r="AC41" i="34"/>
  <c r="AB55" i="34"/>
  <c r="R158" i="30"/>
  <c r="R158" i="29"/>
  <c r="P198" i="29"/>
  <c r="P198" i="30"/>
  <c r="T173" i="30"/>
  <c r="T154" i="30"/>
  <c r="U34" i="30"/>
  <c r="V70" i="30" s="1"/>
  <c r="Q184" i="29"/>
  <c r="Q186" i="29" s="1"/>
  <c r="Q196" i="29"/>
  <c r="S73" i="30"/>
  <c r="S101" i="28" s="1"/>
  <c r="S93" i="28" s="1"/>
  <c r="R182" i="30"/>
  <c r="R189" i="30"/>
  <c r="R178" i="30"/>
  <c r="R179" i="30" s="1"/>
  <c r="S73" i="29"/>
  <c r="S100" i="28" s="1"/>
  <c r="U30" i="33"/>
  <c r="V66" i="33" s="1"/>
  <c r="T164" i="30"/>
  <c r="T145" i="30"/>
  <c r="U25" i="30"/>
  <c r="V61" i="30" s="1"/>
  <c r="U32" i="29"/>
  <c r="V68" i="29" s="1"/>
  <c r="T171" i="29"/>
  <c r="T152" i="29"/>
  <c r="R190" i="30"/>
  <c r="R192" i="30" s="1"/>
  <c r="R183" i="30"/>
  <c r="R185" i="30" s="1"/>
  <c r="R190" i="29"/>
  <c r="R192" i="29" s="1"/>
  <c r="R183" i="29"/>
  <c r="R185" i="29" s="1"/>
  <c r="S157" i="30"/>
  <c r="T169" i="30"/>
  <c r="U30" i="30"/>
  <c r="V66" i="30" s="1"/>
  <c r="T150" i="30"/>
  <c r="S157" i="29"/>
  <c r="T172" i="30"/>
  <c r="T153" i="30"/>
  <c r="U33" i="30"/>
  <c r="V69" i="30" s="1"/>
  <c r="T163" i="30"/>
  <c r="T144" i="30"/>
  <c r="U24" i="30"/>
  <c r="V60" i="30" s="1"/>
  <c r="R178" i="29"/>
  <c r="R179" i="29" s="1"/>
  <c r="R189" i="29"/>
  <c r="R182" i="29"/>
  <c r="T174" i="29"/>
  <c r="T155" i="29"/>
  <c r="U35" i="29"/>
  <c r="V71" i="29" s="1"/>
  <c r="U31" i="30"/>
  <c r="V67" i="30" s="1"/>
  <c r="T151" i="30"/>
  <c r="T170" i="30"/>
  <c r="V25" i="33"/>
  <c r="W61" i="33" s="1"/>
  <c r="T153" i="29"/>
  <c r="T172" i="29"/>
  <c r="U33" i="29"/>
  <c r="V69" i="29" s="1"/>
  <c r="S176" i="29"/>
  <c r="P194" i="30"/>
  <c r="T166" i="29"/>
  <c r="T147" i="29"/>
  <c r="U27" i="29"/>
  <c r="V63" i="29" s="1"/>
  <c r="T37" i="29"/>
  <c r="T173" i="29"/>
  <c r="T154" i="29"/>
  <c r="U34" i="29"/>
  <c r="V70" i="29" s="1"/>
  <c r="T166" i="30"/>
  <c r="U27" i="30"/>
  <c r="V63" i="30" s="1"/>
  <c r="T147" i="30"/>
  <c r="T168" i="30"/>
  <c r="T149" i="30"/>
  <c r="U29" i="30"/>
  <c r="V65" i="30" s="1"/>
  <c r="T165" i="30"/>
  <c r="T146" i="30"/>
  <c r="U26" i="30"/>
  <c r="V62" i="30" s="1"/>
  <c r="U23" i="33"/>
  <c r="T37" i="33"/>
  <c r="T151" i="29"/>
  <c r="T170" i="29"/>
  <c r="U31" i="29"/>
  <c r="V67" i="29" s="1"/>
  <c r="T162" i="29"/>
  <c r="T143" i="29"/>
  <c r="U23" i="29"/>
  <c r="V59" i="29" s="1"/>
  <c r="Q184" i="30"/>
  <c r="Q186" i="30" s="1"/>
  <c r="Q196" i="30"/>
  <c r="T149" i="29"/>
  <c r="U29" i="29"/>
  <c r="V65" i="29" s="1"/>
  <c r="T168" i="29"/>
  <c r="R177" i="29"/>
  <c r="U34" i="33"/>
  <c r="V70" i="33" s="1"/>
  <c r="S73" i="33"/>
  <c r="S107" i="28" s="1"/>
  <c r="S91" i="28" s="1"/>
  <c r="U31" i="33"/>
  <c r="V67" i="33" s="1"/>
  <c r="U32" i="33"/>
  <c r="V68" i="33" s="1"/>
  <c r="Q191" i="30"/>
  <c r="Q193" i="30" s="1"/>
  <c r="Q197" i="30"/>
  <c r="P194" i="29"/>
  <c r="T164" i="29"/>
  <c r="T145" i="29"/>
  <c r="U25" i="29"/>
  <c r="V61" i="29" s="1"/>
  <c r="T167" i="29"/>
  <c r="T148" i="29"/>
  <c r="U28" i="29"/>
  <c r="V64" i="29" s="1"/>
  <c r="T162" i="30"/>
  <c r="T37" i="30"/>
  <c r="T143" i="30"/>
  <c r="U23" i="30"/>
  <c r="V59" i="30" s="1"/>
  <c r="T165" i="29"/>
  <c r="T146" i="29"/>
  <c r="U26" i="29"/>
  <c r="V62" i="29" s="1"/>
  <c r="U32" i="30"/>
  <c r="V68" i="30" s="1"/>
  <c r="T152" i="30"/>
  <c r="T171" i="30"/>
  <c r="S176" i="30"/>
  <c r="T144" i="29"/>
  <c r="T163" i="29"/>
  <c r="U24" i="29"/>
  <c r="V60" i="29" s="1"/>
  <c r="U35" i="33"/>
  <c r="V71" i="33" s="1"/>
  <c r="U29" i="33"/>
  <c r="V65" i="33" s="1"/>
  <c r="T155" i="30"/>
  <c r="T174" i="30"/>
  <c r="U35" i="30"/>
  <c r="V71" i="30" s="1"/>
  <c r="U28" i="33"/>
  <c r="V64" i="33" s="1"/>
  <c r="U24" i="33"/>
  <c r="V60" i="33" s="1"/>
  <c r="R177" i="30"/>
  <c r="U33" i="33"/>
  <c r="V69" i="33" s="1"/>
  <c r="Q197" i="29"/>
  <c r="Q191" i="29"/>
  <c r="Q193" i="29" s="1"/>
  <c r="U26" i="33"/>
  <c r="V62" i="33" s="1"/>
  <c r="T169" i="29"/>
  <c r="T150" i="29"/>
  <c r="U30" i="29"/>
  <c r="V66" i="29" s="1"/>
  <c r="T167" i="30"/>
  <c r="U28" i="30"/>
  <c r="V64" i="30" s="1"/>
  <c r="T148" i="30"/>
  <c r="U27" i="33"/>
  <c r="V63" i="33" s="1"/>
  <c r="S184" i="31"/>
  <c r="S186" i="31" s="1"/>
  <c r="S197" i="31"/>
  <c r="S191" i="31"/>
  <c r="S193" i="31" s="1"/>
  <c r="V23" i="31"/>
  <c r="W59" i="31" s="1"/>
  <c r="U143" i="31"/>
  <c r="U162" i="31"/>
  <c r="U73" i="31"/>
  <c r="U102" i="28" s="1"/>
  <c r="U18" i="28" s="1"/>
  <c r="U37" i="31"/>
  <c r="W25" i="32"/>
  <c r="X55" i="32" s="1"/>
  <c r="V25" i="2"/>
  <c r="W55" i="2" s="1"/>
  <c r="V24" i="2"/>
  <c r="W54" i="2" s="1"/>
  <c r="V23" i="2"/>
  <c r="W53" i="2" s="1"/>
  <c r="W20" i="2"/>
  <c r="X50" i="2" s="1"/>
  <c r="T61" i="2"/>
  <c r="T98" i="28" s="1"/>
  <c r="U29" i="2"/>
  <c r="V59" i="2" s="1"/>
  <c r="V28" i="2"/>
  <c r="W58" i="2" s="1"/>
  <c r="V26" i="2"/>
  <c r="W56" i="2" s="1"/>
  <c r="V21" i="2"/>
  <c r="W51" i="2" s="1"/>
  <c r="V27" i="2"/>
  <c r="W57" i="2" s="1"/>
  <c r="X25" i="31"/>
  <c r="Y61" i="31" s="1"/>
  <c r="W145" i="31"/>
  <c r="W164" i="31"/>
  <c r="W30" i="10"/>
  <c r="X66" i="10" s="1"/>
  <c r="V32" i="10"/>
  <c r="W68" i="10" s="1"/>
  <c r="V35" i="10"/>
  <c r="W71" i="10" s="1"/>
  <c r="V26" i="10"/>
  <c r="W62" i="10" s="1"/>
  <c r="V34" i="10"/>
  <c r="W70" i="10" s="1"/>
  <c r="V27" i="10"/>
  <c r="W63" i="10" s="1"/>
  <c r="W33" i="10"/>
  <c r="X69" i="10" s="1"/>
  <c r="V29" i="10"/>
  <c r="W65" i="10" s="1"/>
  <c r="V28" i="10"/>
  <c r="W64" i="10" s="1"/>
  <c r="V31" i="10"/>
  <c r="W67" i="10" s="1"/>
  <c r="V25" i="10"/>
  <c r="W61" i="10" s="1"/>
  <c r="T73" i="10"/>
  <c r="T99" i="28" s="1"/>
  <c r="W24" i="32"/>
  <c r="X54" i="32" s="1"/>
  <c r="W27" i="32"/>
  <c r="X57" i="32" s="1"/>
  <c r="W28" i="32"/>
  <c r="X58" i="32" s="1"/>
  <c r="X22" i="32"/>
  <c r="Y52" i="32" s="1"/>
  <c r="W23" i="32"/>
  <c r="X53" i="32" s="1"/>
  <c r="X20" i="32"/>
  <c r="Y50" i="32" s="1"/>
  <c r="W26" i="32"/>
  <c r="X56" i="32" s="1"/>
  <c r="V60" i="10" l="1"/>
  <c r="V24" i="10"/>
  <c r="Q194" i="36"/>
  <c r="R8" i="28"/>
  <c r="S158" i="34"/>
  <c r="T183" i="31"/>
  <c r="T185" i="31" s="1"/>
  <c r="V71" i="35"/>
  <c r="U174" i="35"/>
  <c r="V35" i="35"/>
  <c r="U155" i="35"/>
  <c r="X26" i="35"/>
  <c r="X62" i="35"/>
  <c r="W146" i="35"/>
  <c r="W165" i="35"/>
  <c r="V24" i="35"/>
  <c r="V60" i="35"/>
  <c r="U163" i="35"/>
  <c r="U144" i="35"/>
  <c r="W27" i="35"/>
  <c r="W63" i="35"/>
  <c r="V166" i="35"/>
  <c r="V147" i="35"/>
  <c r="V164" i="35"/>
  <c r="W25" i="35"/>
  <c r="W61" i="35"/>
  <c r="V145" i="35"/>
  <c r="W68" i="35"/>
  <c r="V152" i="35"/>
  <c r="V171" i="35"/>
  <c r="W32" i="35"/>
  <c r="V169" i="35"/>
  <c r="W30" i="35"/>
  <c r="W66" i="35"/>
  <c r="V150" i="35"/>
  <c r="U148" i="35"/>
  <c r="V28" i="35"/>
  <c r="V64" i="35"/>
  <c r="U167" i="35"/>
  <c r="W69" i="35"/>
  <c r="V172" i="35"/>
  <c r="V153" i="35"/>
  <c r="W33" i="35"/>
  <c r="W29" i="35"/>
  <c r="W65" i="35"/>
  <c r="V149" i="35"/>
  <c r="V168" i="35"/>
  <c r="R95" i="28"/>
  <c r="Q11" i="28"/>
  <c r="S103" i="28"/>
  <c r="S111" i="28"/>
  <c r="S92" i="28"/>
  <c r="S95" i="28" s="1"/>
  <c r="S74" i="35"/>
  <c r="V59" i="33"/>
  <c r="T179" i="34"/>
  <c r="T108" i="28"/>
  <c r="T109" i="28"/>
  <c r="T62" i="32"/>
  <c r="T106" i="28"/>
  <c r="T90" i="28" s="1"/>
  <c r="R6" i="28"/>
  <c r="R19" i="28"/>
  <c r="T74" i="36"/>
  <c r="T10" i="28" s="1"/>
  <c r="S158" i="36"/>
  <c r="T158" i="31"/>
  <c r="S158" i="35"/>
  <c r="T74" i="10"/>
  <c r="S183" i="35"/>
  <c r="S185" i="35" s="1"/>
  <c r="S177" i="36"/>
  <c r="S177" i="35"/>
  <c r="R186" i="36"/>
  <c r="R194" i="36" s="1"/>
  <c r="R196" i="36"/>
  <c r="R198" i="36" s="1"/>
  <c r="S178" i="35"/>
  <c r="S179" i="35" s="1"/>
  <c r="S182" i="35"/>
  <c r="AL41" i="35"/>
  <c r="AK55" i="35"/>
  <c r="T177" i="31"/>
  <c r="R194" i="31"/>
  <c r="S74" i="30"/>
  <c r="S189" i="36"/>
  <c r="S191" i="36" s="1"/>
  <c r="V59" i="10"/>
  <c r="V23" i="10"/>
  <c r="V37" i="10" s="1"/>
  <c r="S74" i="33"/>
  <c r="S7" i="28" s="1"/>
  <c r="S190" i="36"/>
  <c r="S192" i="36" s="1"/>
  <c r="S183" i="36"/>
  <c r="S185" i="36" s="1"/>
  <c r="Q198" i="34"/>
  <c r="Q194" i="34"/>
  <c r="T74" i="34"/>
  <c r="T176" i="36"/>
  <c r="T190" i="36" s="1"/>
  <c r="T192" i="36" s="1"/>
  <c r="S178" i="36"/>
  <c r="S179" i="36" s="1"/>
  <c r="U73" i="36"/>
  <c r="U110" i="28" s="1"/>
  <c r="T157" i="36"/>
  <c r="U157" i="31"/>
  <c r="U182" i="31" s="1"/>
  <c r="V31" i="34"/>
  <c r="V67" i="34"/>
  <c r="U170" i="34"/>
  <c r="U151" i="34"/>
  <c r="W30" i="31"/>
  <c r="W66" i="31"/>
  <c r="V169" i="31"/>
  <c r="V150" i="31"/>
  <c r="V23" i="35"/>
  <c r="V59" i="35"/>
  <c r="U143" i="35"/>
  <c r="U37" i="35"/>
  <c r="U162" i="35"/>
  <c r="W68" i="31"/>
  <c r="V152" i="31"/>
  <c r="V171" i="31"/>
  <c r="W32" i="31"/>
  <c r="V25" i="34"/>
  <c r="V61" i="34"/>
  <c r="U164" i="34"/>
  <c r="U145" i="34"/>
  <c r="V33" i="34"/>
  <c r="V69" i="34"/>
  <c r="U153" i="34"/>
  <c r="U172" i="34"/>
  <c r="W27" i="31"/>
  <c r="W63" i="31"/>
  <c r="V147" i="31"/>
  <c r="V166" i="31"/>
  <c r="T178" i="31"/>
  <c r="T179" i="31" s="1"/>
  <c r="R196" i="34"/>
  <c r="R184" i="34"/>
  <c r="R186" i="34" s="1"/>
  <c r="T182" i="31"/>
  <c r="S177" i="29"/>
  <c r="V34" i="34"/>
  <c r="V70" i="34"/>
  <c r="U173" i="34"/>
  <c r="U154" i="34"/>
  <c r="V24" i="34"/>
  <c r="V60" i="34"/>
  <c r="U144" i="34"/>
  <c r="U163" i="34"/>
  <c r="V29" i="34"/>
  <c r="V65" i="34"/>
  <c r="U168" i="34"/>
  <c r="U149" i="34"/>
  <c r="R197" i="34"/>
  <c r="R191" i="34"/>
  <c r="R193" i="34" s="1"/>
  <c r="V28" i="36"/>
  <c r="V64" i="36"/>
  <c r="U167" i="36"/>
  <c r="U148" i="36"/>
  <c r="T176" i="34"/>
  <c r="T177" i="34" s="1"/>
  <c r="V24" i="36"/>
  <c r="V60" i="36"/>
  <c r="U163" i="36"/>
  <c r="U144" i="36"/>
  <c r="V26" i="36"/>
  <c r="V62" i="36"/>
  <c r="U165" i="36"/>
  <c r="U146" i="36"/>
  <c r="V52" i="2"/>
  <c r="V22" i="2"/>
  <c r="U37" i="36"/>
  <c r="V31" i="35"/>
  <c r="V67" i="35"/>
  <c r="U170" i="35"/>
  <c r="U151" i="35"/>
  <c r="V28" i="34"/>
  <c r="V64" i="34"/>
  <c r="U167" i="34"/>
  <c r="U148" i="34"/>
  <c r="T189" i="31"/>
  <c r="T197" i="31" s="1"/>
  <c r="V31" i="36"/>
  <c r="V67" i="36"/>
  <c r="U170" i="36"/>
  <c r="U151" i="36"/>
  <c r="V30" i="36"/>
  <c r="V66" i="36"/>
  <c r="U169" i="36"/>
  <c r="U150" i="36"/>
  <c r="R197" i="35"/>
  <c r="R196" i="35"/>
  <c r="V26" i="34"/>
  <c r="V62" i="34"/>
  <c r="U165" i="34"/>
  <c r="U146" i="34"/>
  <c r="V34" i="35"/>
  <c r="V70" i="35"/>
  <c r="U173" i="35"/>
  <c r="U154" i="35"/>
  <c r="T157" i="34"/>
  <c r="S184" i="36"/>
  <c r="R193" i="35"/>
  <c r="W26" i="31"/>
  <c r="W62" i="31"/>
  <c r="V146" i="31"/>
  <c r="V165" i="31"/>
  <c r="V32" i="34"/>
  <c r="V68" i="34"/>
  <c r="U152" i="34"/>
  <c r="U171" i="34"/>
  <c r="W35" i="31"/>
  <c r="W71" i="31"/>
  <c r="V174" i="31"/>
  <c r="V155" i="31"/>
  <c r="R186" i="35"/>
  <c r="V32" i="36"/>
  <c r="V68" i="36"/>
  <c r="U152" i="36"/>
  <c r="U171" i="36"/>
  <c r="X31" i="31"/>
  <c r="X67" i="31"/>
  <c r="W151" i="31"/>
  <c r="W170" i="31"/>
  <c r="T157" i="35"/>
  <c r="V27" i="36"/>
  <c r="V63" i="36"/>
  <c r="U166" i="36"/>
  <c r="U147" i="36"/>
  <c r="V35" i="36"/>
  <c r="V71" i="36"/>
  <c r="U174" i="36"/>
  <c r="U155" i="36"/>
  <c r="V34" i="36"/>
  <c r="V70" i="36"/>
  <c r="U173" i="36"/>
  <c r="U154" i="36"/>
  <c r="W65" i="31"/>
  <c r="V149" i="31"/>
  <c r="V168" i="31"/>
  <c r="W29" i="31"/>
  <c r="W64" i="31"/>
  <c r="W28" i="31"/>
  <c r="V167" i="31"/>
  <c r="V148" i="31"/>
  <c r="Q194" i="35"/>
  <c r="T176" i="35"/>
  <c r="W23" i="36"/>
  <c r="W59" i="36"/>
  <c r="V143" i="36"/>
  <c r="V162" i="36"/>
  <c r="W69" i="31"/>
  <c r="W33" i="31"/>
  <c r="V153" i="31"/>
  <c r="V172" i="31"/>
  <c r="U73" i="34"/>
  <c r="V27" i="34"/>
  <c r="V63" i="34"/>
  <c r="U147" i="34"/>
  <c r="U166" i="34"/>
  <c r="V35" i="34"/>
  <c r="V71" i="34"/>
  <c r="U155" i="34"/>
  <c r="U174" i="34"/>
  <c r="S197" i="35"/>
  <c r="S191" i="35"/>
  <c r="S193" i="35" s="1"/>
  <c r="U176" i="31"/>
  <c r="U190" i="31" s="1"/>
  <c r="U192" i="31" s="1"/>
  <c r="V33" i="36"/>
  <c r="V69" i="36"/>
  <c r="U172" i="36"/>
  <c r="U153" i="36"/>
  <c r="Y29" i="36"/>
  <c r="Y65" i="36"/>
  <c r="X149" i="36"/>
  <c r="X168" i="36"/>
  <c r="S189" i="34"/>
  <c r="S182" i="34"/>
  <c r="V30" i="34"/>
  <c r="V66" i="34"/>
  <c r="U169" i="34"/>
  <c r="U150" i="34"/>
  <c r="S190" i="34"/>
  <c r="S192" i="34" s="1"/>
  <c r="S183" i="34"/>
  <c r="S185" i="34" s="1"/>
  <c r="W60" i="31"/>
  <c r="V144" i="31"/>
  <c r="W24" i="31"/>
  <c r="V163" i="31"/>
  <c r="Q198" i="35"/>
  <c r="U73" i="35"/>
  <c r="V25" i="36"/>
  <c r="V61" i="36"/>
  <c r="U164" i="36"/>
  <c r="U145" i="36"/>
  <c r="W70" i="31"/>
  <c r="W34" i="31"/>
  <c r="V173" i="31"/>
  <c r="V154" i="31"/>
  <c r="V23" i="34"/>
  <c r="V59" i="34"/>
  <c r="U37" i="34"/>
  <c r="U143" i="34"/>
  <c r="U162" i="34"/>
  <c r="AE41" i="33"/>
  <c r="AD55" i="33"/>
  <c r="AI41" i="30"/>
  <c r="AH55" i="30"/>
  <c r="S74" i="29"/>
  <c r="S8" i="28" s="1"/>
  <c r="U74" i="31"/>
  <c r="U61" i="32"/>
  <c r="V31" i="32"/>
  <c r="W29" i="32"/>
  <c r="X59" i="32" s="1"/>
  <c r="W21" i="32"/>
  <c r="X51" i="32" s="1"/>
  <c r="T62" i="2"/>
  <c r="AG41" i="10"/>
  <c r="AF55" i="10"/>
  <c r="AD41" i="34"/>
  <c r="AC55" i="34"/>
  <c r="V28" i="33"/>
  <c r="W64" i="33" s="1"/>
  <c r="V35" i="33"/>
  <c r="W71" i="33" s="1"/>
  <c r="T73" i="30"/>
  <c r="T101" i="28" s="1"/>
  <c r="V32" i="33"/>
  <c r="W68" i="33" s="1"/>
  <c r="T176" i="29"/>
  <c r="V23" i="33"/>
  <c r="W59" i="33" s="1"/>
  <c r="U37" i="33"/>
  <c r="U172" i="29"/>
  <c r="U153" i="29"/>
  <c r="V33" i="29"/>
  <c r="W69" i="29" s="1"/>
  <c r="R184" i="30"/>
  <c r="R186" i="30" s="1"/>
  <c r="R196" i="30"/>
  <c r="U167" i="30"/>
  <c r="U148" i="30"/>
  <c r="V28" i="30"/>
  <c r="W64" i="30" s="1"/>
  <c r="T157" i="30"/>
  <c r="U145" i="29"/>
  <c r="V25" i="29"/>
  <c r="W61" i="29" s="1"/>
  <c r="U164" i="29"/>
  <c r="T73" i="29"/>
  <c r="T100" i="28" s="1"/>
  <c r="V26" i="30"/>
  <c r="W62" i="30" s="1"/>
  <c r="U165" i="30"/>
  <c r="U146" i="30"/>
  <c r="U170" i="30"/>
  <c r="U151" i="30"/>
  <c r="V31" i="30"/>
  <c r="W67" i="30" s="1"/>
  <c r="U144" i="30"/>
  <c r="V24" i="30"/>
  <c r="W60" i="30" s="1"/>
  <c r="U163" i="30"/>
  <c r="S158" i="29"/>
  <c r="S178" i="29"/>
  <c r="S179" i="29" s="1"/>
  <c r="S189" i="29"/>
  <c r="S182" i="29"/>
  <c r="U155" i="30"/>
  <c r="U174" i="30"/>
  <c r="V35" i="30"/>
  <c r="W71" i="30" s="1"/>
  <c r="U144" i="29"/>
  <c r="V24" i="29"/>
  <c r="W60" i="29" s="1"/>
  <c r="U163" i="29"/>
  <c r="U171" i="30"/>
  <c r="U152" i="30"/>
  <c r="V32" i="30"/>
  <c r="W68" i="30" s="1"/>
  <c r="V31" i="33"/>
  <c r="W67" i="33" s="1"/>
  <c r="U168" i="29"/>
  <c r="U149" i="29"/>
  <c r="V29" i="29"/>
  <c r="W65" i="29" s="1"/>
  <c r="U151" i="29"/>
  <c r="V31" i="29"/>
  <c r="W67" i="29" s="1"/>
  <c r="U170" i="29"/>
  <c r="U147" i="30"/>
  <c r="U166" i="30"/>
  <c r="V27" i="30"/>
  <c r="W63" i="30" s="1"/>
  <c r="U147" i="29"/>
  <c r="U166" i="29"/>
  <c r="V27" i="29"/>
  <c r="W63" i="29" s="1"/>
  <c r="Q198" i="29"/>
  <c r="U150" i="29"/>
  <c r="V30" i="29"/>
  <c r="W66" i="29" s="1"/>
  <c r="U169" i="29"/>
  <c r="V33" i="33"/>
  <c r="W69" i="33" s="1"/>
  <c r="U165" i="29"/>
  <c r="V26" i="29"/>
  <c r="W62" i="29" s="1"/>
  <c r="U146" i="29"/>
  <c r="T176" i="30"/>
  <c r="U174" i="29"/>
  <c r="U155" i="29"/>
  <c r="V35" i="29"/>
  <c r="W71" i="29" s="1"/>
  <c r="V30" i="33"/>
  <c r="W66" i="33" s="1"/>
  <c r="Q194" i="29"/>
  <c r="V28" i="29"/>
  <c r="W64" i="29" s="1"/>
  <c r="U148" i="29"/>
  <c r="U167" i="29"/>
  <c r="Q198" i="30"/>
  <c r="W25" i="33"/>
  <c r="X61" i="33" s="1"/>
  <c r="V30" i="30"/>
  <c r="W66" i="30" s="1"/>
  <c r="U150" i="30"/>
  <c r="U169" i="30"/>
  <c r="U173" i="30"/>
  <c r="U154" i="30"/>
  <c r="V34" i="30"/>
  <c r="W70" i="30" s="1"/>
  <c r="V27" i="33"/>
  <c r="W63" i="33" s="1"/>
  <c r="S177" i="30"/>
  <c r="V34" i="33"/>
  <c r="W70" i="33" s="1"/>
  <c r="Q194" i="30"/>
  <c r="V29" i="30"/>
  <c r="W65" i="30" s="1"/>
  <c r="U168" i="30"/>
  <c r="U149" i="30"/>
  <c r="V34" i="29"/>
  <c r="W70" i="29" s="1"/>
  <c r="U173" i="29"/>
  <c r="U154" i="29"/>
  <c r="U172" i="30"/>
  <c r="U153" i="30"/>
  <c r="V33" i="30"/>
  <c r="W69" i="30" s="1"/>
  <c r="V24" i="33"/>
  <c r="W60" i="33" s="1"/>
  <c r="V29" i="33"/>
  <c r="W65" i="33" s="1"/>
  <c r="S183" i="30"/>
  <c r="S185" i="30" s="1"/>
  <c r="S190" i="30"/>
  <c r="S192" i="30" s="1"/>
  <c r="U162" i="29"/>
  <c r="U143" i="29"/>
  <c r="V23" i="29"/>
  <c r="W59" i="29" s="1"/>
  <c r="U37" i="29"/>
  <c r="R196" i="29"/>
  <c r="R184" i="29"/>
  <c r="R186" i="29" s="1"/>
  <c r="S189" i="30"/>
  <c r="S158" i="30"/>
  <c r="S182" i="30"/>
  <c r="S178" i="30"/>
  <c r="S179" i="30" s="1"/>
  <c r="U152" i="29"/>
  <c r="U171" i="29"/>
  <c r="V32" i="29"/>
  <c r="W68" i="29" s="1"/>
  <c r="V26" i="33"/>
  <c r="W62" i="33" s="1"/>
  <c r="U37" i="30"/>
  <c r="V23" i="30"/>
  <c r="W59" i="30" s="1"/>
  <c r="U162" i="30"/>
  <c r="U143" i="30"/>
  <c r="T73" i="33"/>
  <c r="T107" i="28" s="1"/>
  <c r="T91" i="28" s="1"/>
  <c r="T157" i="29"/>
  <c r="S183" i="29"/>
  <c r="S185" i="29" s="1"/>
  <c r="S190" i="29"/>
  <c r="S192" i="29" s="1"/>
  <c r="R191" i="29"/>
  <c r="R193" i="29" s="1"/>
  <c r="R197" i="29"/>
  <c r="U164" i="30"/>
  <c r="V25" i="30"/>
  <c r="W61" i="30" s="1"/>
  <c r="U145" i="30"/>
  <c r="R197" i="30"/>
  <c r="R191" i="30"/>
  <c r="R193" i="30" s="1"/>
  <c r="S198" i="31"/>
  <c r="V162" i="31"/>
  <c r="V73" i="31"/>
  <c r="V102" i="28" s="1"/>
  <c r="V18" i="28" s="1"/>
  <c r="V143" i="31"/>
  <c r="W23" i="31"/>
  <c r="X59" i="31" s="1"/>
  <c r="V37" i="31"/>
  <c r="S194" i="31"/>
  <c r="X25" i="32"/>
  <c r="Y55" i="32" s="1"/>
  <c r="W25" i="2"/>
  <c r="X55" i="2" s="1"/>
  <c r="W21" i="2"/>
  <c r="X51" i="2" s="1"/>
  <c r="X20" i="2"/>
  <c r="Y50" i="2" s="1"/>
  <c r="W28" i="2"/>
  <c r="X58" i="2" s="1"/>
  <c r="W23" i="2"/>
  <c r="X53" i="2" s="1"/>
  <c r="U73" i="10"/>
  <c r="U99" i="28" s="1"/>
  <c r="U15" i="28" s="1"/>
  <c r="U61" i="2"/>
  <c r="U98" i="28" s="1"/>
  <c r="U14" i="28" s="1"/>
  <c r="V29" i="2"/>
  <c r="W59" i="2" s="1"/>
  <c r="U31" i="2"/>
  <c r="W26" i="2"/>
  <c r="X56" i="2" s="1"/>
  <c r="W24" i="2"/>
  <c r="X54" i="2" s="1"/>
  <c r="W27" i="2"/>
  <c r="X57" i="2" s="1"/>
  <c r="Y25" i="31"/>
  <c r="Z61" i="31" s="1"/>
  <c r="X145" i="31"/>
  <c r="X164" i="31"/>
  <c r="W29" i="10"/>
  <c r="X65" i="10" s="1"/>
  <c r="W31" i="10"/>
  <c r="X67" i="10" s="1"/>
  <c r="X33" i="10"/>
  <c r="Y69" i="10" s="1"/>
  <c r="W35" i="10"/>
  <c r="X71" i="10" s="1"/>
  <c r="W32" i="10"/>
  <c r="X68" i="10" s="1"/>
  <c r="W28" i="10"/>
  <c r="X64" i="10" s="1"/>
  <c r="W27" i="10"/>
  <c r="X63" i="10" s="1"/>
  <c r="W34" i="10"/>
  <c r="X70" i="10" s="1"/>
  <c r="W26" i="10"/>
  <c r="X62" i="10" s="1"/>
  <c r="X30" i="10"/>
  <c r="Y66" i="10" s="1"/>
  <c r="W25" i="10"/>
  <c r="X61" i="10" s="1"/>
  <c r="X27" i="32"/>
  <c r="Y57" i="32" s="1"/>
  <c r="X26" i="32"/>
  <c r="Y56" i="32" s="1"/>
  <c r="Y20" i="32"/>
  <c r="Z50" i="32" s="1"/>
  <c r="X23" i="32"/>
  <c r="Y53" i="32" s="1"/>
  <c r="X24" i="32"/>
  <c r="Y54" i="32" s="1"/>
  <c r="X28" i="32"/>
  <c r="Y58" i="32" s="1"/>
  <c r="Y22" i="32"/>
  <c r="Z52" i="32" s="1"/>
  <c r="U94" i="28" l="1"/>
  <c r="U26" i="28"/>
  <c r="T158" i="34"/>
  <c r="W60" i="10"/>
  <c r="W24" i="10"/>
  <c r="T196" i="31"/>
  <c r="T198" i="31" s="1"/>
  <c r="W35" i="35"/>
  <c r="W71" i="35"/>
  <c r="V174" i="35"/>
  <c r="V155" i="35"/>
  <c r="W28" i="35"/>
  <c r="W64" i="35"/>
  <c r="V167" i="35"/>
  <c r="V148" i="35"/>
  <c r="W152" i="35"/>
  <c r="W171" i="35"/>
  <c r="X68" i="35"/>
  <c r="X32" i="35"/>
  <c r="W149" i="35"/>
  <c r="X65" i="35"/>
  <c r="X29" i="35"/>
  <c r="W168" i="35"/>
  <c r="X27" i="35"/>
  <c r="X63" i="35"/>
  <c r="W166" i="35"/>
  <c r="W147" i="35"/>
  <c r="W24" i="35"/>
  <c r="W60" i="35"/>
  <c r="V163" i="35"/>
  <c r="V144" i="35"/>
  <c r="W153" i="35"/>
  <c r="X69" i="35"/>
  <c r="X33" i="35"/>
  <c r="W172" i="35"/>
  <c r="W150" i="35"/>
  <c r="X66" i="35"/>
  <c r="X30" i="35"/>
  <c r="W169" i="35"/>
  <c r="X25" i="35"/>
  <c r="X61" i="35"/>
  <c r="W164" i="35"/>
  <c r="W145" i="35"/>
  <c r="X165" i="35"/>
  <c r="X146" i="35"/>
  <c r="Y62" i="35"/>
  <c r="Y26" i="35"/>
  <c r="T103" i="28"/>
  <c r="T93" i="28"/>
  <c r="T74" i="35"/>
  <c r="T92" i="28"/>
  <c r="S9" i="28"/>
  <c r="T111" i="28"/>
  <c r="U109" i="28"/>
  <c r="U25" i="28" s="1"/>
  <c r="U179" i="34"/>
  <c r="U108" i="28"/>
  <c r="U24" i="28" s="1"/>
  <c r="R9" i="28"/>
  <c r="R11" i="28" s="1"/>
  <c r="R27" i="28"/>
  <c r="S27" i="28"/>
  <c r="U62" i="32"/>
  <c r="U106" i="28"/>
  <c r="S6" i="28"/>
  <c r="S19" i="28"/>
  <c r="U74" i="10"/>
  <c r="U74" i="36"/>
  <c r="U10" i="28" s="1"/>
  <c r="T158" i="36"/>
  <c r="T158" i="35"/>
  <c r="S196" i="35"/>
  <c r="S198" i="35" s="1"/>
  <c r="S193" i="36"/>
  <c r="S184" i="35"/>
  <c r="S186" i="35" s="1"/>
  <c r="S194" i="35" s="1"/>
  <c r="S196" i="36"/>
  <c r="S186" i="36"/>
  <c r="T184" i="31"/>
  <c r="T186" i="31" s="1"/>
  <c r="T74" i="30"/>
  <c r="U177" i="31"/>
  <c r="S197" i="36"/>
  <c r="AM41" i="35"/>
  <c r="AL55" i="35"/>
  <c r="U74" i="34"/>
  <c r="W59" i="10"/>
  <c r="W23" i="10"/>
  <c r="W37" i="10" s="1"/>
  <c r="U183" i="31"/>
  <c r="U185" i="31" s="1"/>
  <c r="V73" i="34"/>
  <c r="V73" i="36"/>
  <c r="T74" i="33"/>
  <c r="T7" i="28" s="1"/>
  <c r="T177" i="36"/>
  <c r="U178" i="31"/>
  <c r="U179" i="31" s="1"/>
  <c r="T183" i="36"/>
  <c r="T185" i="36" s="1"/>
  <c r="T178" i="36"/>
  <c r="T179" i="36" s="1"/>
  <c r="R198" i="35"/>
  <c r="U189" i="31"/>
  <c r="U197" i="31" s="1"/>
  <c r="U176" i="36"/>
  <c r="U190" i="36" s="1"/>
  <c r="U192" i="36" s="1"/>
  <c r="U158" i="31"/>
  <c r="T191" i="31"/>
  <c r="T193" i="31" s="1"/>
  <c r="U157" i="36"/>
  <c r="U189" i="36" s="1"/>
  <c r="T189" i="36"/>
  <c r="T197" i="36" s="1"/>
  <c r="T182" i="36"/>
  <c r="U157" i="34"/>
  <c r="U158" i="34" s="1"/>
  <c r="W35" i="34"/>
  <c r="W71" i="34"/>
  <c r="V174" i="34"/>
  <c r="V155" i="34"/>
  <c r="X69" i="31"/>
  <c r="X33" i="31"/>
  <c r="W172" i="31"/>
  <c r="W153" i="31"/>
  <c r="T183" i="35"/>
  <c r="T185" i="35" s="1"/>
  <c r="T190" i="35"/>
  <c r="T192" i="35" s="1"/>
  <c r="T177" i="35"/>
  <c r="X35" i="31"/>
  <c r="X71" i="31"/>
  <c r="W155" i="31"/>
  <c r="W174" i="31"/>
  <c r="X26" i="31"/>
  <c r="X62" i="31"/>
  <c r="W146" i="31"/>
  <c r="W165" i="31"/>
  <c r="T189" i="34"/>
  <c r="T182" i="34"/>
  <c r="W26" i="34"/>
  <c r="W62" i="34"/>
  <c r="V146" i="34"/>
  <c r="V165" i="34"/>
  <c r="W26" i="36"/>
  <c r="W62" i="36"/>
  <c r="V146" i="36"/>
  <c r="V165" i="36"/>
  <c r="W33" i="34"/>
  <c r="W69" i="34"/>
  <c r="V172" i="34"/>
  <c r="V153" i="34"/>
  <c r="V73" i="35"/>
  <c r="Z29" i="36"/>
  <c r="Z65" i="36"/>
  <c r="Y168" i="36"/>
  <c r="Y149" i="36"/>
  <c r="W34" i="36"/>
  <c r="W70" i="36"/>
  <c r="V173" i="36"/>
  <c r="V154" i="36"/>
  <c r="X68" i="31"/>
  <c r="W171" i="31"/>
  <c r="X32" i="31"/>
  <c r="W152" i="31"/>
  <c r="X65" i="31"/>
  <c r="X29" i="31"/>
  <c r="W149" i="31"/>
  <c r="W168" i="31"/>
  <c r="T177" i="29"/>
  <c r="W23" i="34"/>
  <c r="W59" i="34"/>
  <c r="V37" i="34"/>
  <c r="V162" i="34"/>
  <c r="V143" i="34"/>
  <c r="W25" i="36"/>
  <c r="W61" i="36"/>
  <c r="V164" i="36"/>
  <c r="V145" i="36"/>
  <c r="X60" i="31"/>
  <c r="X24" i="31"/>
  <c r="W144" i="31"/>
  <c r="W163" i="31"/>
  <c r="W30" i="34"/>
  <c r="W66" i="34"/>
  <c r="V150" i="34"/>
  <c r="V169" i="34"/>
  <c r="V37" i="36"/>
  <c r="T189" i="35"/>
  <c r="T182" i="35"/>
  <c r="T178" i="35"/>
  <c r="T179" i="35" s="1"/>
  <c r="W32" i="36"/>
  <c r="W68" i="36"/>
  <c r="V171" i="36"/>
  <c r="V152" i="36"/>
  <c r="W52" i="2"/>
  <c r="W22" i="2"/>
  <c r="W28" i="34"/>
  <c r="W64" i="34"/>
  <c r="V167" i="34"/>
  <c r="V148" i="34"/>
  <c r="W34" i="34"/>
  <c r="W70" i="34"/>
  <c r="V173" i="34"/>
  <c r="V154" i="34"/>
  <c r="W23" i="35"/>
  <c r="W59" i="35"/>
  <c r="V143" i="35"/>
  <c r="V37" i="35"/>
  <c r="V162" i="35"/>
  <c r="X30" i="31"/>
  <c r="X66" i="31"/>
  <c r="W169" i="31"/>
  <c r="W150" i="31"/>
  <c r="V157" i="31"/>
  <c r="V189" i="31" s="1"/>
  <c r="S184" i="34"/>
  <c r="S186" i="34" s="1"/>
  <c r="S196" i="34"/>
  <c r="W27" i="34"/>
  <c r="W63" i="34"/>
  <c r="V166" i="34"/>
  <c r="V147" i="34"/>
  <c r="R194" i="35"/>
  <c r="W32" i="34"/>
  <c r="W68" i="34"/>
  <c r="V171" i="34"/>
  <c r="V152" i="34"/>
  <c r="W34" i="35"/>
  <c r="W70" i="35"/>
  <c r="V154" i="35"/>
  <c r="V173" i="35"/>
  <c r="W31" i="36"/>
  <c r="W67" i="36"/>
  <c r="V151" i="36"/>
  <c r="V170" i="36"/>
  <c r="W24" i="36"/>
  <c r="W60" i="36"/>
  <c r="V163" i="36"/>
  <c r="V144" i="36"/>
  <c r="X27" i="31"/>
  <c r="X63" i="31"/>
  <c r="W166" i="31"/>
  <c r="W147" i="31"/>
  <c r="W25" i="34"/>
  <c r="W61" i="34"/>
  <c r="V164" i="34"/>
  <c r="V145" i="34"/>
  <c r="S191" i="34"/>
  <c r="S193" i="34" s="1"/>
  <c r="S197" i="34"/>
  <c r="W33" i="36"/>
  <c r="W69" i="36"/>
  <c r="V172" i="36"/>
  <c r="V153" i="36"/>
  <c r="W35" i="36"/>
  <c r="W71" i="36"/>
  <c r="V174" i="36"/>
  <c r="V155" i="36"/>
  <c r="W31" i="35"/>
  <c r="W67" i="35"/>
  <c r="V151" i="35"/>
  <c r="V170" i="35"/>
  <c r="T190" i="34"/>
  <c r="T192" i="34" s="1"/>
  <c r="T183" i="34"/>
  <c r="T185" i="34" s="1"/>
  <c r="W28" i="36"/>
  <c r="W64" i="36"/>
  <c r="V167" i="36"/>
  <c r="V148" i="36"/>
  <c r="W29" i="34"/>
  <c r="W65" i="34"/>
  <c r="V168" i="34"/>
  <c r="V149" i="34"/>
  <c r="W24" i="34"/>
  <c r="W60" i="34"/>
  <c r="V163" i="34"/>
  <c r="V144" i="34"/>
  <c r="U176" i="35"/>
  <c r="V176" i="31"/>
  <c r="V190" i="31" s="1"/>
  <c r="V192" i="31" s="1"/>
  <c r="X70" i="31"/>
  <c r="W173" i="31"/>
  <c r="X34" i="31"/>
  <c r="W154" i="31"/>
  <c r="X64" i="31"/>
  <c r="W148" i="31"/>
  <c r="W167" i="31"/>
  <c r="X28" i="31"/>
  <c r="R194" i="34"/>
  <c r="W31" i="34"/>
  <c r="W67" i="34"/>
  <c r="V170" i="34"/>
  <c r="V151" i="34"/>
  <c r="W27" i="36"/>
  <c r="W63" i="36"/>
  <c r="V147" i="36"/>
  <c r="V166" i="36"/>
  <c r="U176" i="34"/>
  <c r="U177" i="34" s="1"/>
  <c r="X23" i="36"/>
  <c r="X59" i="36"/>
  <c r="W162" i="36"/>
  <c r="W143" i="36"/>
  <c r="Y67" i="31"/>
  <c r="Y31" i="31"/>
  <c r="X170" i="31"/>
  <c r="X151" i="31"/>
  <c r="W30" i="36"/>
  <c r="W66" i="36"/>
  <c r="V150" i="36"/>
  <c r="V169" i="36"/>
  <c r="R198" i="34"/>
  <c r="U157" i="35"/>
  <c r="AF41" i="33"/>
  <c r="AE55" i="33"/>
  <c r="AJ41" i="30"/>
  <c r="AI55" i="30"/>
  <c r="V74" i="31"/>
  <c r="T74" i="29"/>
  <c r="T8" i="28" s="1"/>
  <c r="V61" i="32"/>
  <c r="W31" i="32"/>
  <c r="X21" i="32"/>
  <c r="Y51" i="32" s="1"/>
  <c r="X29" i="32"/>
  <c r="Y59" i="32" s="1"/>
  <c r="U62" i="2"/>
  <c r="AH41" i="10"/>
  <c r="AG55" i="10"/>
  <c r="AE41" i="34"/>
  <c r="AD55" i="34"/>
  <c r="T177" i="30"/>
  <c r="T158" i="30"/>
  <c r="U176" i="30"/>
  <c r="W34" i="33"/>
  <c r="X70" i="33" s="1"/>
  <c r="W33" i="33"/>
  <c r="X69" i="33" s="1"/>
  <c r="V170" i="29"/>
  <c r="V151" i="29"/>
  <c r="W31" i="29"/>
  <c r="X67" i="29" s="1"/>
  <c r="T158" i="29"/>
  <c r="R194" i="30"/>
  <c r="T190" i="29"/>
  <c r="T192" i="29" s="1"/>
  <c r="T183" i="29"/>
  <c r="T185" i="29" s="1"/>
  <c r="V37" i="30"/>
  <c r="V162" i="30"/>
  <c r="V143" i="30"/>
  <c r="W23" i="30"/>
  <c r="X59" i="30" s="1"/>
  <c r="V143" i="29"/>
  <c r="V37" i="29"/>
  <c r="W23" i="29"/>
  <c r="X59" i="29" s="1"/>
  <c r="V162" i="29"/>
  <c r="W24" i="33"/>
  <c r="X60" i="33" s="1"/>
  <c r="V154" i="29"/>
  <c r="V173" i="29"/>
  <c r="W34" i="29"/>
  <c r="X70" i="29" s="1"/>
  <c r="V152" i="30"/>
  <c r="V171" i="30"/>
  <c r="W32" i="30"/>
  <c r="X68" i="30" s="1"/>
  <c r="V155" i="30"/>
  <c r="V174" i="30"/>
  <c r="W35" i="30"/>
  <c r="X71" i="30" s="1"/>
  <c r="W33" i="29"/>
  <c r="X69" i="29" s="1"/>
  <c r="V172" i="29"/>
  <c r="V153" i="29"/>
  <c r="W32" i="33"/>
  <c r="X68" i="33" s="1"/>
  <c r="U73" i="29"/>
  <c r="U100" i="28" s="1"/>
  <c r="U16" i="28" s="1"/>
  <c r="V144" i="30"/>
  <c r="W24" i="30"/>
  <c r="X60" i="30" s="1"/>
  <c r="V163" i="30"/>
  <c r="T189" i="30"/>
  <c r="T182" i="30"/>
  <c r="T178" i="30"/>
  <c r="T179" i="30" s="1"/>
  <c r="U73" i="30"/>
  <c r="U101" i="28" s="1"/>
  <c r="U17" i="28" s="1"/>
  <c r="S184" i="30"/>
  <c r="S186" i="30" s="1"/>
  <c r="S196" i="30"/>
  <c r="U157" i="29"/>
  <c r="W33" i="30"/>
  <c r="X69" i="30" s="1"/>
  <c r="V172" i="30"/>
  <c r="V153" i="30"/>
  <c r="W27" i="33"/>
  <c r="X63" i="33" s="1"/>
  <c r="V167" i="29"/>
  <c r="V148" i="29"/>
  <c r="W28" i="29"/>
  <c r="X64" i="29" s="1"/>
  <c r="T190" i="30"/>
  <c r="T192" i="30" s="1"/>
  <c r="T183" i="30"/>
  <c r="T185" i="30" s="1"/>
  <c r="V168" i="29"/>
  <c r="V149" i="29"/>
  <c r="W29" i="29"/>
  <c r="X65" i="29" s="1"/>
  <c r="V146" i="30"/>
  <c r="W26" i="30"/>
  <c r="X62" i="30" s="1"/>
  <c r="V165" i="30"/>
  <c r="W28" i="30"/>
  <c r="X64" i="30" s="1"/>
  <c r="V167" i="30"/>
  <c r="V148" i="30"/>
  <c r="T189" i="29"/>
  <c r="T182" i="29"/>
  <c r="T178" i="29"/>
  <c r="T179" i="29" s="1"/>
  <c r="W26" i="33"/>
  <c r="X62" i="33" s="1"/>
  <c r="U176" i="29"/>
  <c r="V150" i="30"/>
  <c r="W30" i="30"/>
  <c r="X66" i="30" s="1"/>
  <c r="V169" i="30"/>
  <c r="V169" i="29"/>
  <c r="V150" i="29"/>
  <c r="W30" i="29"/>
  <c r="X66" i="29" s="1"/>
  <c r="V166" i="30"/>
  <c r="V147" i="30"/>
  <c r="W27" i="30"/>
  <c r="X63" i="30" s="1"/>
  <c r="W35" i="33"/>
  <c r="X71" i="33" s="1"/>
  <c r="V145" i="30"/>
  <c r="W25" i="30"/>
  <c r="X61" i="30" s="1"/>
  <c r="V164" i="30"/>
  <c r="S191" i="30"/>
  <c r="S193" i="30" s="1"/>
  <c r="S197" i="30"/>
  <c r="V173" i="30"/>
  <c r="V154" i="30"/>
  <c r="W34" i="30"/>
  <c r="X70" i="30" s="1"/>
  <c r="X25" i="33"/>
  <c r="Y61" i="33" s="1"/>
  <c r="S196" i="29"/>
  <c r="S184" i="29"/>
  <c r="S186" i="29" s="1"/>
  <c r="V151" i="30"/>
  <c r="V170" i="30"/>
  <c r="W31" i="30"/>
  <c r="X67" i="30" s="1"/>
  <c r="V152" i="29"/>
  <c r="V171" i="29"/>
  <c r="W32" i="29"/>
  <c r="X68" i="29" s="1"/>
  <c r="R194" i="29"/>
  <c r="V149" i="30"/>
  <c r="V168" i="30"/>
  <c r="W29" i="30"/>
  <c r="X65" i="30" s="1"/>
  <c r="W30" i="33"/>
  <c r="X66" i="33" s="1"/>
  <c r="V165" i="29"/>
  <c r="V146" i="29"/>
  <c r="W26" i="29"/>
  <c r="X62" i="29" s="1"/>
  <c r="S197" i="29"/>
  <c r="S191" i="29"/>
  <c r="S193" i="29" s="1"/>
  <c r="W23" i="33"/>
  <c r="X59" i="33" s="1"/>
  <c r="V37" i="33"/>
  <c r="W28" i="33"/>
  <c r="X64" i="33" s="1"/>
  <c r="U157" i="30"/>
  <c r="R198" i="29"/>
  <c r="W29" i="33"/>
  <c r="X65" i="33" s="1"/>
  <c r="V155" i="29"/>
  <c r="V174" i="29"/>
  <c r="W35" i="29"/>
  <c r="X71" i="29" s="1"/>
  <c r="W27" i="29"/>
  <c r="X63" i="29" s="1"/>
  <c r="V166" i="29"/>
  <c r="V147" i="29"/>
  <c r="W31" i="33"/>
  <c r="X67" i="33" s="1"/>
  <c r="V163" i="29"/>
  <c r="V144" i="29"/>
  <c r="W24" i="29"/>
  <c r="X60" i="29" s="1"/>
  <c r="V164" i="29"/>
  <c r="V145" i="29"/>
  <c r="W25" i="29"/>
  <c r="X61" i="29" s="1"/>
  <c r="R198" i="30"/>
  <c r="U73" i="33"/>
  <c r="U107" i="28" s="1"/>
  <c r="W143" i="31"/>
  <c r="W162" i="31"/>
  <c r="W73" i="31"/>
  <c r="W102" i="28" s="1"/>
  <c r="X23" i="31"/>
  <c r="Y59" i="31" s="1"/>
  <c r="W37" i="31"/>
  <c r="U184" i="31"/>
  <c r="V73" i="10"/>
  <c r="Y25" i="32"/>
  <c r="Z55" i="32" s="1"/>
  <c r="X25" i="2"/>
  <c r="Y55" i="2" s="1"/>
  <c r="X28" i="2"/>
  <c r="Y58" i="2" s="1"/>
  <c r="X23" i="2"/>
  <c r="Y53" i="2" s="1"/>
  <c r="X27" i="2"/>
  <c r="Y57" i="2" s="1"/>
  <c r="Y20" i="2"/>
  <c r="Z50" i="2" s="1"/>
  <c r="W29" i="2"/>
  <c r="X59" i="2" s="1"/>
  <c r="V61" i="2"/>
  <c r="V98" i="28" s="1"/>
  <c r="V14" i="28" s="1"/>
  <c r="X21" i="2"/>
  <c r="Y51" i="2" s="1"/>
  <c r="X24" i="2"/>
  <c r="Y54" i="2" s="1"/>
  <c r="V31" i="2"/>
  <c r="X26" i="2"/>
  <c r="Y56" i="2" s="1"/>
  <c r="Z25" i="31"/>
  <c r="AA61" i="31" s="1"/>
  <c r="Y145" i="31"/>
  <c r="Y164" i="31"/>
  <c r="X25" i="10"/>
  <c r="Y61" i="10" s="1"/>
  <c r="X29" i="10"/>
  <c r="Y65" i="10" s="1"/>
  <c r="X34" i="10"/>
  <c r="Y70" i="10" s="1"/>
  <c r="Y30" i="10"/>
  <c r="Z66" i="10" s="1"/>
  <c r="X32" i="10"/>
  <c r="Y68" i="10" s="1"/>
  <c r="Y33" i="10"/>
  <c r="Z69" i="10" s="1"/>
  <c r="X27" i="10"/>
  <c r="Y63" i="10" s="1"/>
  <c r="X31" i="10"/>
  <c r="Y67" i="10" s="1"/>
  <c r="X26" i="10"/>
  <c r="Y62" i="10" s="1"/>
  <c r="X35" i="10"/>
  <c r="Y71" i="10" s="1"/>
  <c r="X28" i="10"/>
  <c r="Y64" i="10" s="1"/>
  <c r="Y28" i="32"/>
  <c r="Z58" i="32" s="1"/>
  <c r="Y26" i="32"/>
  <c r="Z56" i="32" s="1"/>
  <c r="Y24" i="32"/>
  <c r="Z54" i="32" s="1"/>
  <c r="Z22" i="32"/>
  <c r="AA52" i="32" s="1"/>
  <c r="Y23" i="32"/>
  <c r="Z53" i="32" s="1"/>
  <c r="Z20" i="32"/>
  <c r="AA50" i="32" s="1"/>
  <c r="Y27" i="32"/>
  <c r="Z57" i="32" s="1"/>
  <c r="W18" i="28" l="1"/>
  <c r="U90" i="28"/>
  <c r="U22" i="28"/>
  <c r="U91" i="28"/>
  <c r="U23" i="28"/>
  <c r="X60" i="10"/>
  <c r="X24" i="10"/>
  <c r="U196" i="31"/>
  <c r="U198" i="31" s="1"/>
  <c r="U186" i="31"/>
  <c r="T95" i="28"/>
  <c r="W174" i="35"/>
  <c r="W155" i="35"/>
  <c r="X35" i="35"/>
  <c r="X71" i="35"/>
  <c r="X172" i="35"/>
  <c r="X153" i="35"/>
  <c r="Y33" i="35"/>
  <c r="Y69" i="35"/>
  <c r="Z62" i="35"/>
  <c r="Y165" i="35"/>
  <c r="Y146" i="35"/>
  <c r="Z26" i="35"/>
  <c r="X152" i="35"/>
  <c r="Y32" i="35"/>
  <c r="Y68" i="35"/>
  <c r="X171" i="35"/>
  <c r="X147" i="35"/>
  <c r="Y63" i="35"/>
  <c r="Y27" i="35"/>
  <c r="X166" i="35"/>
  <c r="X149" i="35"/>
  <c r="Y29" i="35"/>
  <c r="Y65" i="35"/>
  <c r="X168" i="35"/>
  <c r="Y30" i="35"/>
  <c r="Y66" i="35"/>
  <c r="X169" i="35"/>
  <c r="X150" i="35"/>
  <c r="T9" i="28"/>
  <c r="Y25" i="35"/>
  <c r="Y61" i="35"/>
  <c r="X164" i="35"/>
  <c r="X145" i="35"/>
  <c r="W144" i="35"/>
  <c r="W163" i="35"/>
  <c r="X24" i="35"/>
  <c r="X60" i="35"/>
  <c r="W167" i="35"/>
  <c r="W148" i="35"/>
  <c r="X28" i="35"/>
  <c r="X64" i="35"/>
  <c r="U103" i="28"/>
  <c r="U74" i="35"/>
  <c r="S11" i="28"/>
  <c r="U92" i="28"/>
  <c r="V74" i="10"/>
  <c r="V99" i="28"/>
  <c r="V15" i="28" s="1"/>
  <c r="U93" i="28"/>
  <c r="V74" i="36"/>
  <c r="V110" i="28"/>
  <c r="T27" i="28"/>
  <c r="V179" i="34"/>
  <c r="V108" i="28"/>
  <c r="V24" i="28" s="1"/>
  <c r="U111" i="28"/>
  <c r="V109" i="28"/>
  <c r="V25" i="28" s="1"/>
  <c r="V62" i="32"/>
  <c r="V106" i="28"/>
  <c r="V22" i="28" s="1"/>
  <c r="T6" i="28"/>
  <c r="T19" i="28"/>
  <c r="S198" i="36"/>
  <c r="S194" i="36"/>
  <c r="T194" i="31"/>
  <c r="U74" i="30"/>
  <c r="U191" i="31"/>
  <c r="U193" i="31" s="1"/>
  <c r="U74" i="33"/>
  <c r="U158" i="36"/>
  <c r="V177" i="31"/>
  <c r="V157" i="36"/>
  <c r="V189" i="36" s="1"/>
  <c r="V176" i="36"/>
  <c r="V183" i="36" s="1"/>
  <c r="V185" i="36" s="1"/>
  <c r="T191" i="36"/>
  <c r="T193" i="36" s="1"/>
  <c r="AM55" i="35"/>
  <c r="V157" i="35"/>
  <c r="V189" i="35" s="1"/>
  <c r="U177" i="36"/>
  <c r="U183" i="36"/>
  <c r="U185" i="36" s="1"/>
  <c r="T196" i="36"/>
  <c r="T198" i="36" s="1"/>
  <c r="V74" i="34"/>
  <c r="X59" i="10"/>
  <c r="X23" i="10"/>
  <c r="X37" i="10" s="1"/>
  <c r="U178" i="36"/>
  <c r="U179" i="36" s="1"/>
  <c r="W176" i="31"/>
  <c r="V183" i="31"/>
  <c r="V185" i="31" s="1"/>
  <c r="W73" i="36"/>
  <c r="W110" i="28" s="1"/>
  <c r="W94" i="28" s="1"/>
  <c r="T184" i="36"/>
  <c r="T186" i="36" s="1"/>
  <c r="W157" i="31"/>
  <c r="W182" i="31" s="1"/>
  <c r="V158" i="31"/>
  <c r="U177" i="35"/>
  <c r="V182" i="31"/>
  <c r="U182" i="36"/>
  <c r="U184" i="36" s="1"/>
  <c r="Y35" i="31"/>
  <c r="Y71" i="31"/>
  <c r="X174" i="31"/>
  <c r="X155" i="31"/>
  <c r="Y62" i="31"/>
  <c r="X165" i="31"/>
  <c r="X146" i="31"/>
  <c r="Y26" i="31"/>
  <c r="Y23" i="36"/>
  <c r="Y59" i="36"/>
  <c r="X143" i="36"/>
  <c r="X162" i="36"/>
  <c r="X29" i="34"/>
  <c r="X65" i="34"/>
  <c r="W168" i="34"/>
  <c r="W149" i="34"/>
  <c r="X31" i="36"/>
  <c r="X67" i="36"/>
  <c r="W151" i="36"/>
  <c r="W170" i="36"/>
  <c r="X32" i="34"/>
  <c r="X68" i="34"/>
  <c r="W152" i="34"/>
  <c r="W171" i="34"/>
  <c r="W73" i="34"/>
  <c r="T184" i="34"/>
  <c r="T186" i="34" s="1"/>
  <c r="T196" i="34"/>
  <c r="U178" i="35"/>
  <c r="U179" i="35" s="1"/>
  <c r="U182" i="35"/>
  <c r="U189" i="35"/>
  <c r="Y30" i="31"/>
  <c r="Y66" i="31"/>
  <c r="X169" i="31"/>
  <c r="X150" i="31"/>
  <c r="AA29" i="36"/>
  <c r="AA65" i="36"/>
  <c r="Z168" i="36"/>
  <c r="Z149" i="36"/>
  <c r="Z67" i="31"/>
  <c r="Z31" i="31"/>
  <c r="Y151" i="31"/>
  <c r="Y170" i="31"/>
  <c r="X27" i="36"/>
  <c r="X63" i="36"/>
  <c r="W166" i="36"/>
  <c r="W147" i="36"/>
  <c r="U158" i="35"/>
  <c r="X26" i="36"/>
  <c r="X62" i="36"/>
  <c r="W146" i="36"/>
  <c r="W165" i="36"/>
  <c r="V178" i="31"/>
  <c r="V179" i="31" s="1"/>
  <c r="Y70" i="31"/>
  <c r="Y34" i="31"/>
  <c r="X154" i="31"/>
  <c r="X173" i="31"/>
  <c r="S198" i="34"/>
  <c r="V176" i="35"/>
  <c r="X34" i="34"/>
  <c r="X70" i="34"/>
  <c r="W173" i="34"/>
  <c r="W154" i="34"/>
  <c r="X32" i="36"/>
  <c r="X68" i="36"/>
  <c r="W152" i="36"/>
  <c r="W171" i="36"/>
  <c r="Y65" i="31"/>
  <c r="X168" i="31"/>
  <c r="Y29" i="31"/>
  <c r="X149" i="31"/>
  <c r="U183" i="34"/>
  <c r="U185" i="34" s="1"/>
  <c r="U190" i="34"/>
  <c r="U192" i="34" s="1"/>
  <c r="X31" i="35"/>
  <c r="X67" i="35"/>
  <c r="W170" i="35"/>
  <c r="W151" i="35"/>
  <c r="X35" i="36"/>
  <c r="X71" i="36"/>
  <c r="W174" i="36"/>
  <c r="W155" i="36"/>
  <c r="X33" i="34"/>
  <c r="X69" i="34"/>
  <c r="W153" i="34"/>
  <c r="W172" i="34"/>
  <c r="W37" i="36"/>
  <c r="X24" i="34"/>
  <c r="X60" i="34"/>
  <c r="W144" i="34"/>
  <c r="W163" i="34"/>
  <c r="X28" i="36"/>
  <c r="X64" i="36"/>
  <c r="W167" i="36"/>
  <c r="W148" i="36"/>
  <c r="X24" i="36"/>
  <c r="X60" i="36"/>
  <c r="W163" i="36"/>
  <c r="W144" i="36"/>
  <c r="X34" i="35"/>
  <c r="X70" i="35"/>
  <c r="W154" i="35"/>
  <c r="W173" i="35"/>
  <c r="S194" i="34"/>
  <c r="X30" i="34"/>
  <c r="X66" i="34"/>
  <c r="W150" i="34"/>
  <c r="W169" i="34"/>
  <c r="X25" i="36"/>
  <c r="X61" i="36"/>
  <c r="W164" i="36"/>
  <c r="W145" i="36"/>
  <c r="X35" i="34"/>
  <c r="X71" i="34"/>
  <c r="W155" i="34"/>
  <c r="W174" i="34"/>
  <c r="T196" i="35"/>
  <c r="T184" i="35"/>
  <c r="T186" i="35" s="1"/>
  <c r="X34" i="36"/>
  <c r="X70" i="36"/>
  <c r="W173" i="36"/>
  <c r="W154" i="36"/>
  <c r="X30" i="36"/>
  <c r="X66" i="36"/>
  <c r="W169" i="36"/>
  <c r="W150" i="36"/>
  <c r="X31" i="34"/>
  <c r="X67" i="34"/>
  <c r="W170" i="34"/>
  <c r="W151" i="34"/>
  <c r="X27" i="34"/>
  <c r="X63" i="34"/>
  <c r="W147" i="34"/>
  <c r="W166" i="34"/>
  <c r="W73" i="35"/>
  <c r="W109" i="28" s="1"/>
  <c r="X52" i="2"/>
  <c r="X22" i="2"/>
  <c r="T197" i="35"/>
  <c r="T191" i="35"/>
  <c r="T193" i="35" s="1"/>
  <c r="V176" i="34"/>
  <c r="V177" i="34" s="1"/>
  <c r="X23" i="34"/>
  <c r="X59" i="34"/>
  <c r="W37" i="34"/>
  <c r="W143" i="34"/>
  <c r="W162" i="34"/>
  <c r="T191" i="34"/>
  <c r="T193" i="34" s="1"/>
  <c r="T197" i="34"/>
  <c r="Y64" i="31"/>
  <c r="X148" i="31"/>
  <c r="Y28" i="31"/>
  <c r="X167" i="31"/>
  <c r="V157" i="34"/>
  <c r="V158" i="34" s="1"/>
  <c r="U189" i="34"/>
  <c r="U182" i="34"/>
  <c r="U183" i="35"/>
  <c r="U185" i="35" s="1"/>
  <c r="U190" i="35"/>
  <c r="U192" i="35" s="1"/>
  <c r="X33" i="36"/>
  <c r="X69" i="36"/>
  <c r="W153" i="36"/>
  <c r="W172" i="36"/>
  <c r="X25" i="34"/>
  <c r="X61" i="34"/>
  <c r="W164" i="34"/>
  <c r="W145" i="34"/>
  <c r="Y63" i="31"/>
  <c r="Y27" i="31"/>
  <c r="X166" i="31"/>
  <c r="X147" i="31"/>
  <c r="X23" i="35"/>
  <c r="X59" i="35"/>
  <c r="W37" i="35"/>
  <c r="W143" i="35"/>
  <c r="W162" i="35"/>
  <c r="X28" i="34"/>
  <c r="X64" i="34"/>
  <c r="W167" i="34"/>
  <c r="W148" i="34"/>
  <c r="Y60" i="31"/>
  <c r="X163" i="31"/>
  <c r="X144" i="31"/>
  <c r="Y24" i="31"/>
  <c r="Y68" i="31"/>
  <c r="X171" i="31"/>
  <c r="X152" i="31"/>
  <c r="Y32" i="31"/>
  <c r="X26" i="34"/>
  <c r="X62" i="34"/>
  <c r="W146" i="34"/>
  <c r="W165" i="34"/>
  <c r="Y69" i="31"/>
  <c r="X153" i="31"/>
  <c r="X172" i="31"/>
  <c r="Y33" i="31"/>
  <c r="U191" i="36"/>
  <c r="U193" i="36" s="1"/>
  <c r="U197" i="36"/>
  <c r="AG41" i="33"/>
  <c r="AF55" i="33"/>
  <c r="AK41" i="30"/>
  <c r="AJ55" i="30"/>
  <c r="W74" i="31"/>
  <c r="U74" i="29"/>
  <c r="U8" i="28" s="1"/>
  <c r="X31" i="32"/>
  <c r="W61" i="32"/>
  <c r="W106" i="28" s="1"/>
  <c r="Y29" i="32"/>
  <c r="Z59" i="32" s="1"/>
  <c r="Y21" i="32"/>
  <c r="Z51" i="32" s="1"/>
  <c r="V62" i="2"/>
  <c r="AI41" i="10"/>
  <c r="AH55" i="10"/>
  <c r="S198" i="29"/>
  <c r="AF41" i="34"/>
  <c r="AE55" i="34"/>
  <c r="V73" i="33"/>
  <c r="S198" i="30"/>
  <c r="X30" i="33"/>
  <c r="Y66" i="33" s="1"/>
  <c r="W172" i="30"/>
  <c r="W153" i="30"/>
  <c r="X33" i="30"/>
  <c r="Y69" i="30" s="1"/>
  <c r="X29" i="33"/>
  <c r="Y65" i="33" s="1"/>
  <c r="X23" i="33"/>
  <c r="Y59" i="33" s="1"/>
  <c r="W37" i="33"/>
  <c r="Y25" i="33"/>
  <c r="Z61" i="33" s="1"/>
  <c r="W169" i="30"/>
  <c r="W150" i="30"/>
  <c r="X30" i="30"/>
  <c r="Y66" i="30" s="1"/>
  <c r="U189" i="29"/>
  <c r="U182" i="29"/>
  <c r="U178" i="29"/>
  <c r="U179" i="29" s="1"/>
  <c r="V176" i="29"/>
  <c r="V176" i="30"/>
  <c r="W149" i="30"/>
  <c r="X29" i="30"/>
  <c r="Y65" i="30" s="1"/>
  <c r="W168" i="30"/>
  <c r="X25" i="30"/>
  <c r="Y61" i="30" s="1"/>
  <c r="W164" i="30"/>
  <c r="W145" i="30"/>
  <c r="W168" i="29"/>
  <c r="X29" i="29"/>
  <c r="Y65" i="29" s="1"/>
  <c r="W149" i="29"/>
  <c r="W163" i="30"/>
  <c r="W144" i="30"/>
  <c r="X24" i="30"/>
  <c r="Y60" i="30" s="1"/>
  <c r="W153" i="29"/>
  <c r="W172" i="29"/>
  <c r="X33" i="29"/>
  <c r="Y69" i="29" s="1"/>
  <c r="T191" i="29"/>
  <c r="T193" i="29" s="1"/>
  <c r="T197" i="29"/>
  <c r="W144" i="29"/>
  <c r="X24" i="29"/>
  <c r="Y60" i="29" s="1"/>
  <c r="W163" i="29"/>
  <c r="W166" i="29"/>
  <c r="W147" i="29"/>
  <c r="X27" i="29"/>
  <c r="Y63" i="29" s="1"/>
  <c r="W173" i="30"/>
  <c r="W154" i="30"/>
  <c r="X34" i="30"/>
  <c r="Y70" i="30" s="1"/>
  <c r="W169" i="29"/>
  <c r="W150" i="29"/>
  <c r="X30" i="29"/>
  <c r="Y66" i="29" s="1"/>
  <c r="U177" i="29"/>
  <c r="U183" i="29"/>
  <c r="U185" i="29" s="1"/>
  <c r="U190" i="29"/>
  <c r="U192" i="29" s="1"/>
  <c r="X27" i="33"/>
  <c r="Y63" i="33" s="1"/>
  <c r="S194" i="30"/>
  <c r="X35" i="30"/>
  <c r="Y71" i="30" s="1"/>
  <c r="W174" i="30"/>
  <c r="W155" i="30"/>
  <c r="W173" i="29"/>
  <c r="W154" i="29"/>
  <c r="X34" i="29"/>
  <c r="Y70" i="29" s="1"/>
  <c r="X23" i="29"/>
  <c r="Y59" i="29" s="1"/>
  <c r="W37" i="29"/>
  <c r="W162" i="29"/>
  <c r="W143" i="29"/>
  <c r="X33" i="33"/>
  <c r="Y69" i="33" s="1"/>
  <c r="U182" i="30"/>
  <c r="U178" i="30"/>
  <c r="U179" i="30" s="1"/>
  <c r="U158" i="30"/>
  <c r="U189" i="30"/>
  <c r="W165" i="29"/>
  <c r="W146" i="29"/>
  <c r="X26" i="29"/>
  <c r="Y62" i="29" s="1"/>
  <c r="W170" i="30"/>
  <c r="W151" i="30"/>
  <c r="X31" i="30"/>
  <c r="Y67" i="30" s="1"/>
  <c r="X26" i="33"/>
  <c r="Y62" i="33" s="1"/>
  <c r="X28" i="30"/>
  <c r="Y64" i="30" s="1"/>
  <c r="W167" i="30"/>
  <c r="W148" i="30"/>
  <c r="V73" i="29"/>
  <c r="V100" i="28" s="1"/>
  <c r="V16" i="28" s="1"/>
  <c r="V73" i="30"/>
  <c r="V101" i="28" s="1"/>
  <c r="V17" i="28" s="1"/>
  <c r="X35" i="29"/>
  <c r="Y71" i="29" s="1"/>
  <c r="W174" i="29"/>
  <c r="W155" i="29"/>
  <c r="X28" i="33"/>
  <c r="Y64" i="33" s="1"/>
  <c r="X35" i="33"/>
  <c r="Y71" i="33" s="1"/>
  <c r="X32" i="33"/>
  <c r="Y68" i="33" s="1"/>
  <c r="X34" i="33"/>
  <c r="Y70" i="33" s="1"/>
  <c r="T196" i="30"/>
  <c r="T184" i="30"/>
  <c r="T186" i="30" s="1"/>
  <c r="V157" i="29"/>
  <c r="W143" i="30"/>
  <c r="W37" i="30"/>
  <c r="X23" i="30"/>
  <c r="Y59" i="30" s="1"/>
  <c r="W162" i="30"/>
  <c r="U158" i="29"/>
  <c r="X25" i="29"/>
  <c r="Y61" i="29" s="1"/>
  <c r="W164" i="29"/>
  <c r="W145" i="29"/>
  <c r="X31" i="33"/>
  <c r="Y67" i="33" s="1"/>
  <c r="W152" i="29"/>
  <c r="W171" i="29"/>
  <c r="X32" i="29"/>
  <c r="Y68" i="29" s="1"/>
  <c r="S194" i="29"/>
  <c r="W166" i="30"/>
  <c r="W147" i="30"/>
  <c r="X27" i="30"/>
  <c r="Y63" i="30" s="1"/>
  <c r="T196" i="29"/>
  <c r="T184" i="29"/>
  <c r="T186" i="29" s="1"/>
  <c r="W165" i="30"/>
  <c r="W146" i="30"/>
  <c r="X26" i="30"/>
  <c r="Y62" i="30" s="1"/>
  <c r="W167" i="29"/>
  <c r="W148" i="29"/>
  <c r="X28" i="29"/>
  <c r="Y64" i="29" s="1"/>
  <c r="T191" i="30"/>
  <c r="T193" i="30" s="1"/>
  <c r="T197" i="30"/>
  <c r="W171" i="30"/>
  <c r="W152" i="30"/>
  <c r="X32" i="30"/>
  <c r="Y68" i="30" s="1"/>
  <c r="X24" i="33"/>
  <c r="Y60" i="33" s="1"/>
  <c r="V157" i="30"/>
  <c r="W170" i="29"/>
  <c r="W151" i="29"/>
  <c r="X31" i="29"/>
  <c r="Y67" i="29" s="1"/>
  <c r="U183" i="30"/>
  <c r="U185" i="30" s="1"/>
  <c r="U177" i="30"/>
  <c r="U190" i="30"/>
  <c r="U192" i="30" s="1"/>
  <c r="X162" i="31"/>
  <c r="X143" i="31"/>
  <c r="X73" i="31"/>
  <c r="X102" i="28" s="1"/>
  <c r="Y23" i="31"/>
  <c r="Z59" i="31" s="1"/>
  <c r="X37" i="31"/>
  <c r="V191" i="31"/>
  <c r="V193" i="31" s="1"/>
  <c r="V197" i="31"/>
  <c r="W73" i="10"/>
  <c r="W99" i="28" s="1"/>
  <c r="Z25" i="32"/>
  <c r="AA55" i="32" s="1"/>
  <c r="Y25" i="2"/>
  <c r="Z55" i="2" s="1"/>
  <c r="W61" i="2"/>
  <c r="W98" i="28" s="1"/>
  <c r="X29" i="2"/>
  <c r="Z20" i="2"/>
  <c r="AA50" i="2" s="1"/>
  <c r="Y24" i="2"/>
  <c r="Z54" i="2" s="1"/>
  <c r="Y28" i="2"/>
  <c r="Z58" i="2" s="1"/>
  <c r="Y27" i="2"/>
  <c r="Z57" i="2" s="1"/>
  <c r="Y26" i="2"/>
  <c r="Z56" i="2" s="1"/>
  <c r="Y21" i="2"/>
  <c r="Z51" i="2" s="1"/>
  <c r="W31" i="2"/>
  <c r="Y23" i="2"/>
  <c r="Z53" i="2" s="1"/>
  <c r="AA25" i="31"/>
  <c r="AB61" i="31" s="1"/>
  <c r="Z145" i="31"/>
  <c r="Z164" i="31"/>
  <c r="Z33" i="10"/>
  <c r="AA69" i="10" s="1"/>
  <c r="Y34" i="10"/>
  <c r="Z70" i="10" s="1"/>
  <c r="Y31" i="10"/>
  <c r="Z67" i="10" s="1"/>
  <c r="Y32" i="10"/>
  <c r="Z68" i="10" s="1"/>
  <c r="Y29" i="10"/>
  <c r="Z65" i="10" s="1"/>
  <c r="Y28" i="10"/>
  <c r="Z64" i="10" s="1"/>
  <c r="Y35" i="10"/>
  <c r="Z71" i="10" s="1"/>
  <c r="Y27" i="10"/>
  <c r="Z63" i="10" s="1"/>
  <c r="Z30" i="10"/>
  <c r="AA66" i="10" s="1"/>
  <c r="Y25" i="10"/>
  <c r="Z61" i="10" s="1"/>
  <c r="Y26" i="10"/>
  <c r="Z62" i="10" s="1"/>
  <c r="Z23" i="32"/>
  <c r="AA53" i="32" s="1"/>
  <c r="Z28" i="32"/>
  <c r="AA58" i="32" s="1"/>
  <c r="Z27" i="32"/>
  <c r="AA57" i="32" s="1"/>
  <c r="AA22" i="32"/>
  <c r="AB52" i="32" s="1"/>
  <c r="Z26" i="32"/>
  <c r="AA56" i="32" s="1"/>
  <c r="AA20" i="32"/>
  <c r="AB50" i="32" s="1"/>
  <c r="Z24" i="32"/>
  <c r="AA54" i="32" s="1"/>
  <c r="W179" i="34" l="1"/>
  <c r="W108" i="28"/>
  <c r="W90" i="28"/>
  <c r="W22" i="28"/>
  <c r="X18" i="28"/>
  <c r="W24" i="28"/>
  <c r="W25" i="28"/>
  <c r="W15" i="28"/>
  <c r="W14" i="28"/>
  <c r="T30" i="28"/>
  <c r="T96" i="28"/>
  <c r="V94" i="28"/>
  <c r="V26" i="28"/>
  <c r="U7" i="28"/>
  <c r="Y60" i="10"/>
  <c r="Y24" i="10"/>
  <c r="V196" i="31"/>
  <c r="V198" i="31" s="1"/>
  <c r="W74" i="10"/>
  <c r="V182" i="35"/>
  <c r="V184" i="35" s="1"/>
  <c r="U194" i="31"/>
  <c r="T11" i="28"/>
  <c r="T31" i="28" s="1"/>
  <c r="T32" i="28" s="1"/>
  <c r="T33" i="28" s="1"/>
  <c r="W74" i="36"/>
  <c r="U95" i="28"/>
  <c r="N32" i="28" s="1"/>
  <c r="N33" i="28" s="1"/>
  <c r="U9" i="28"/>
  <c r="Y35" i="35"/>
  <c r="X174" i="35"/>
  <c r="Y71" i="35"/>
  <c r="X155" i="35"/>
  <c r="X167" i="35"/>
  <c r="X148" i="35"/>
  <c r="Y28" i="35"/>
  <c r="Y64" i="35"/>
  <c r="AA26" i="35"/>
  <c r="AA62" i="35"/>
  <c r="Z146" i="35"/>
  <c r="Z165" i="35"/>
  <c r="Z63" i="35"/>
  <c r="Y166" i="35"/>
  <c r="Y147" i="35"/>
  <c r="Z27" i="35"/>
  <c r="Y164" i="35"/>
  <c r="Y145" i="35"/>
  <c r="Z25" i="35"/>
  <c r="Z61" i="35"/>
  <c r="Y149" i="35"/>
  <c r="Z29" i="35"/>
  <c r="Z65" i="35"/>
  <c r="Y168" i="35"/>
  <c r="Y24" i="35"/>
  <c r="Y60" i="35"/>
  <c r="X163" i="35"/>
  <c r="X144" i="35"/>
  <c r="Z33" i="35"/>
  <c r="Z69" i="35"/>
  <c r="Y153" i="35"/>
  <c r="Y172" i="35"/>
  <c r="Y152" i="35"/>
  <c r="Y171" i="35"/>
  <c r="Z32" i="35"/>
  <c r="Z68" i="35"/>
  <c r="Z30" i="35"/>
  <c r="Z66" i="35"/>
  <c r="Y169" i="35"/>
  <c r="Y150" i="35"/>
  <c r="W62" i="32"/>
  <c r="V74" i="35"/>
  <c r="U27" i="28"/>
  <c r="V103" i="28"/>
  <c r="V93" i="28"/>
  <c r="V92" i="28"/>
  <c r="V74" i="33"/>
  <c r="V107" i="28"/>
  <c r="V90" i="28"/>
  <c r="U6" i="28"/>
  <c r="U19" i="28"/>
  <c r="V158" i="36"/>
  <c r="V182" i="36"/>
  <c r="V196" i="36" s="1"/>
  <c r="T194" i="36"/>
  <c r="V74" i="30"/>
  <c r="W176" i="35"/>
  <c r="W183" i="35" s="1"/>
  <c r="W185" i="35" s="1"/>
  <c r="V184" i="31"/>
  <c r="V186" i="31" s="1"/>
  <c r="V194" i="31" s="1"/>
  <c r="X73" i="35"/>
  <c r="X109" i="28" s="1"/>
  <c r="V178" i="36"/>
  <c r="V179" i="36" s="1"/>
  <c r="W189" i="31"/>
  <c r="V190" i="36"/>
  <c r="V192" i="36" s="1"/>
  <c r="V177" i="36"/>
  <c r="W177" i="31"/>
  <c r="W158" i="31"/>
  <c r="V158" i="35"/>
  <c r="W178" i="31"/>
  <c r="W179" i="31" s="1"/>
  <c r="V178" i="35"/>
  <c r="V179" i="35" s="1"/>
  <c r="W190" i="31"/>
  <c r="W192" i="31" s="1"/>
  <c r="W183" i="31"/>
  <c r="W185" i="31" s="1"/>
  <c r="X37" i="36"/>
  <c r="U186" i="36"/>
  <c r="U194" i="36" s="1"/>
  <c r="Y59" i="10"/>
  <c r="Y23" i="10"/>
  <c r="Y37" i="10" s="1"/>
  <c r="T194" i="29"/>
  <c r="U196" i="36"/>
  <c r="U198" i="36" s="1"/>
  <c r="V177" i="35"/>
  <c r="T198" i="35"/>
  <c r="W74" i="34"/>
  <c r="W157" i="36"/>
  <c r="W182" i="36" s="1"/>
  <c r="W176" i="36"/>
  <c r="W183" i="36" s="1"/>
  <c r="W185" i="36" s="1"/>
  <c r="X73" i="36"/>
  <c r="X110" i="28" s="1"/>
  <c r="X94" i="28" s="1"/>
  <c r="W157" i="34"/>
  <c r="W182" i="34" s="1"/>
  <c r="W157" i="35"/>
  <c r="V191" i="35"/>
  <c r="W176" i="34"/>
  <c r="W177" i="34" s="1"/>
  <c r="Y52" i="2"/>
  <c r="Y22" i="2"/>
  <c r="Y33" i="34"/>
  <c r="Y69" i="34"/>
  <c r="X172" i="34"/>
  <c r="X153" i="34"/>
  <c r="Y32" i="34"/>
  <c r="Y68" i="34"/>
  <c r="X152" i="34"/>
  <c r="X171" i="34"/>
  <c r="Y29" i="34"/>
  <c r="Y65" i="34"/>
  <c r="X168" i="34"/>
  <c r="X149" i="34"/>
  <c r="Z62" i="31"/>
  <c r="Y146" i="31"/>
  <c r="Z26" i="31"/>
  <c r="Y165" i="31"/>
  <c r="Z35" i="31"/>
  <c r="Z71" i="31"/>
  <c r="Y155" i="31"/>
  <c r="Y174" i="31"/>
  <c r="X31" i="2"/>
  <c r="Y59" i="2"/>
  <c r="Z68" i="31"/>
  <c r="Y152" i="31"/>
  <c r="Z32" i="31"/>
  <c r="Y171" i="31"/>
  <c r="Y30" i="34"/>
  <c r="Y66" i="34"/>
  <c r="X169" i="34"/>
  <c r="X150" i="34"/>
  <c r="Y23" i="35"/>
  <c r="Y59" i="35"/>
  <c r="X143" i="35"/>
  <c r="X162" i="35"/>
  <c r="X37" i="35"/>
  <c r="Y25" i="34"/>
  <c r="Y61" i="34"/>
  <c r="X145" i="34"/>
  <c r="X164" i="34"/>
  <c r="U184" i="34"/>
  <c r="U186" i="34" s="1"/>
  <c r="U196" i="34"/>
  <c r="Z64" i="31"/>
  <c r="Y148" i="31"/>
  <c r="Z28" i="31"/>
  <c r="Y167" i="31"/>
  <c r="X73" i="34"/>
  <c r="Y34" i="36"/>
  <c r="Y70" i="36"/>
  <c r="X154" i="36"/>
  <c r="X173" i="36"/>
  <c r="Y24" i="36"/>
  <c r="Y60" i="36"/>
  <c r="X144" i="36"/>
  <c r="X163" i="36"/>
  <c r="Y24" i="34"/>
  <c r="Y60" i="34"/>
  <c r="X163" i="34"/>
  <c r="X144" i="34"/>
  <c r="U197" i="35"/>
  <c r="U191" i="35"/>
  <c r="U193" i="35" s="1"/>
  <c r="U197" i="34"/>
  <c r="U191" i="34"/>
  <c r="U193" i="34" s="1"/>
  <c r="Y23" i="34"/>
  <c r="Y59" i="34"/>
  <c r="X37" i="34"/>
  <c r="X143" i="34"/>
  <c r="X162" i="34"/>
  <c r="T194" i="35"/>
  <c r="U196" i="35"/>
  <c r="U184" i="35"/>
  <c r="U186" i="35" s="1"/>
  <c r="Y31" i="36"/>
  <c r="Y67" i="36"/>
  <c r="X170" i="36"/>
  <c r="X151" i="36"/>
  <c r="V191" i="36"/>
  <c r="Y35" i="34"/>
  <c r="Y71" i="34"/>
  <c r="X155" i="34"/>
  <c r="X174" i="34"/>
  <c r="Y35" i="36"/>
  <c r="Y71" i="36"/>
  <c r="X174" i="36"/>
  <c r="X155" i="36"/>
  <c r="Z69" i="31"/>
  <c r="Y172" i="31"/>
  <c r="Y153" i="31"/>
  <c r="Z33" i="31"/>
  <c r="Y27" i="36"/>
  <c r="Y63" i="36"/>
  <c r="X147" i="36"/>
  <c r="X166" i="36"/>
  <c r="Z30" i="31"/>
  <c r="Z66" i="31"/>
  <c r="Y150" i="31"/>
  <c r="Y169" i="31"/>
  <c r="V183" i="34"/>
  <c r="V185" i="34" s="1"/>
  <c r="V190" i="34"/>
  <c r="V192" i="34" s="1"/>
  <c r="Y31" i="35"/>
  <c r="Y67" i="35"/>
  <c r="X151" i="35"/>
  <c r="X170" i="35"/>
  <c r="Y32" i="36"/>
  <c r="Y68" i="36"/>
  <c r="X152" i="36"/>
  <c r="X171" i="36"/>
  <c r="Y34" i="34"/>
  <c r="Y70" i="34"/>
  <c r="X173" i="34"/>
  <c r="X154" i="34"/>
  <c r="Y26" i="36"/>
  <c r="Y62" i="36"/>
  <c r="X146" i="36"/>
  <c r="X165" i="36"/>
  <c r="AA67" i="31"/>
  <c r="AA31" i="31"/>
  <c r="Z151" i="31"/>
  <c r="Z170" i="31"/>
  <c r="Z23" i="36"/>
  <c r="Z59" i="36"/>
  <c r="Y143" i="36"/>
  <c r="Y162" i="36"/>
  <c r="X157" i="31"/>
  <c r="X189" i="31" s="1"/>
  <c r="Z60" i="31"/>
  <c r="Y144" i="31"/>
  <c r="Z24" i="31"/>
  <c r="Y163" i="31"/>
  <c r="Y28" i="34"/>
  <c r="Y64" i="34"/>
  <c r="X167" i="34"/>
  <c r="X148" i="34"/>
  <c r="Z27" i="31"/>
  <c r="Z63" i="31"/>
  <c r="Y147" i="31"/>
  <c r="Y166" i="31"/>
  <c r="V189" i="34"/>
  <c r="V182" i="34"/>
  <c r="Y27" i="34"/>
  <c r="Y63" i="34"/>
  <c r="X147" i="34"/>
  <c r="X166" i="34"/>
  <c r="Y31" i="34"/>
  <c r="Y67" i="34"/>
  <c r="X170" i="34"/>
  <c r="X151" i="34"/>
  <c r="Y25" i="36"/>
  <c r="Y61" i="36"/>
  <c r="X164" i="36"/>
  <c r="X145" i="36"/>
  <c r="V190" i="35"/>
  <c r="V192" i="35" s="1"/>
  <c r="V183" i="35"/>
  <c r="V185" i="35" s="1"/>
  <c r="Z70" i="31"/>
  <c r="Z34" i="31"/>
  <c r="Y154" i="31"/>
  <c r="Y173" i="31"/>
  <c r="AB29" i="36"/>
  <c r="AB65" i="36"/>
  <c r="AA149" i="36"/>
  <c r="AA168" i="36"/>
  <c r="T198" i="34"/>
  <c r="Y26" i="34"/>
  <c r="Y62" i="34"/>
  <c r="X165" i="34"/>
  <c r="X146" i="34"/>
  <c r="X176" i="31"/>
  <c r="X190" i="31" s="1"/>
  <c r="X192" i="31" s="1"/>
  <c r="Y33" i="36"/>
  <c r="Y69" i="36"/>
  <c r="X172" i="36"/>
  <c r="X153" i="36"/>
  <c r="Y30" i="36"/>
  <c r="Y66" i="36"/>
  <c r="X169" i="36"/>
  <c r="X150" i="36"/>
  <c r="Y34" i="35"/>
  <c r="Y70" i="35"/>
  <c r="X173" i="35"/>
  <c r="X154" i="35"/>
  <c r="Y28" i="36"/>
  <c r="Y64" i="36"/>
  <c r="X167" i="36"/>
  <c r="X148" i="36"/>
  <c r="Z65" i="31"/>
  <c r="Y168" i="31"/>
  <c r="Y149" i="31"/>
  <c r="Z29" i="31"/>
  <c r="T194" i="34"/>
  <c r="AH41" i="33"/>
  <c r="AG55" i="33"/>
  <c r="AL41" i="30"/>
  <c r="AK55" i="30"/>
  <c r="X74" i="31"/>
  <c r="V74" i="29"/>
  <c r="V8" i="28" s="1"/>
  <c r="Y31" i="32"/>
  <c r="X61" i="32"/>
  <c r="W62" i="2"/>
  <c r="Z21" i="32"/>
  <c r="AA51" i="32" s="1"/>
  <c r="Z29" i="32"/>
  <c r="AA59" i="32" s="1"/>
  <c r="V177" i="29"/>
  <c r="AJ41" i="10"/>
  <c r="AI55" i="10"/>
  <c r="T198" i="29"/>
  <c r="AG41" i="34"/>
  <c r="AF55" i="34"/>
  <c r="V177" i="30"/>
  <c r="W176" i="30"/>
  <c r="W183" i="30" s="1"/>
  <c r="X168" i="30"/>
  <c r="X149" i="30"/>
  <c r="Y29" i="30"/>
  <c r="Z65" i="30" s="1"/>
  <c r="X143" i="30"/>
  <c r="X37" i="30"/>
  <c r="X162" i="30"/>
  <c r="Y23" i="30"/>
  <c r="Z59" i="30" s="1"/>
  <c r="Y32" i="33"/>
  <c r="Z68" i="33" s="1"/>
  <c r="Y26" i="33"/>
  <c r="Z62" i="33" s="1"/>
  <c r="W157" i="29"/>
  <c r="X173" i="30"/>
  <c r="X154" i="30"/>
  <c r="Y34" i="30"/>
  <c r="Z70" i="30" s="1"/>
  <c r="Y29" i="33"/>
  <c r="Z65" i="33" s="1"/>
  <c r="X165" i="30"/>
  <c r="X146" i="30"/>
  <c r="Y26" i="30"/>
  <c r="Z62" i="30" s="1"/>
  <c r="X155" i="29"/>
  <c r="Y35" i="29"/>
  <c r="Z71" i="29" s="1"/>
  <c r="X174" i="29"/>
  <c r="W176" i="29"/>
  <c r="Y24" i="29"/>
  <c r="Z60" i="29" s="1"/>
  <c r="X163" i="29"/>
  <c r="X144" i="29"/>
  <c r="X144" i="30"/>
  <c r="X163" i="30"/>
  <c r="Y24" i="30"/>
  <c r="Z60" i="30" s="1"/>
  <c r="V183" i="30"/>
  <c r="V190" i="30"/>
  <c r="W157" i="30"/>
  <c r="Y35" i="33"/>
  <c r="Z71" i="33" s="1"/>
  <c r="X170" i="30"/>
  <c r="X151" i="30"/>
  <c r="Y31" i="30"/>
  <c r="Z67" i="30" s="1"/>
  <c r="U197" i="30"/>
  <c r="U191" i="30"/>
  <c r="U193" i="30" s="1"/>
  <c r="W73" i="29"/>
  <c r="W100" i="28" s="1"/>
  <c r="W92" i="28" s="1"/>
  <c r="V190" i="29"/>
  <c r="V192" i="29" s="1"/>
  <c r="V183" i="29"/>
  <c r="V185" i="29" s="1"/>
  <c r="Z25" i="33"/>
  <c r="AA61" i="33" s="1"/>
  <c r="X172" i="30"/>
  <c r="X153" i="30"/>
  <c r="Y33" i="30"/>
  <c r="Z69" i="30" s="1"/>
  <c r="V189" i="30"/>
  <c r="V191" i="30" s="1"/>
  <c r="V182" i="30"/>
  <c r="V184" i="30" s="1"/>
  <c r="V178" i="30"/>
  <c r="V179" i="30" s="1"/>
  <c r="X171" i="29"/>
  <c r="Y32" i="29"/>
  <c r="Z68" i="29" s="1"/>
  <c r="X152" i="29"/>
  <c r="V189" i="29"/>
  <c r="V182" i="29"/>
  <c r="V178" i="29"/>
  <c r="V179" i="29" s="1"/>
  <c r="V158" i="30"/>
  <c r="X150" i="29"/>
  <c r="Y30" i="29"/>
  <c r="Z66" i="29" s="1"/>
  <c r="X169" i="29"/>
  <c r="X166" i="29"/>
  <c r="X147" i="29"/>
  <c r="Y27" i="29"/>
  <c r="Z63" i="29" s="1"/>
  <c r="X168" i="29"/>
  <c r="X149" i="29"/>
  <c r="Y29" i="29"/>
  <c r="Z65" i="29" s="1"/>
  <c r="Y24" i="33"/>
  <c r="Z60" i="33" s="1"/>
  <c r="X167" i="29"/>
  <c r="X148" i="29"/>
  <c r="Y28" i="29"/>
  <c r="Z64" i="29" s="1"/>
  <c r="X164" i="29"/>
  <c r="X145" i="29"/>
  <c r="Y25" i="29"/>
  <c r="Z61" i="29" s="1"/>
  <c r="T194" i="30"/>
  <c r="Y28" i="33"/>
  <c r="Z64" i="33" s="1"/>
  <c r="X37" i="29"/>
  <c r="X143" i="29"/>
  <c r="X162" i="29"/>
  <c r="Y23" i="29"/>
  <c r="Z59" i="29" s="1"/>
  <c r="X155" i="30"/>
  <c r="Y35" i="30"/>
  <c r="Z71" i="30" s="1"/>
  <c r="X174" i="30"/>
  <c r="Y25" i="30"/>
  <c r="Z61" i="30" s="1"/>
  <c r="X164" i="30"/>
  <c r="X145" i="30"/>
  <c r="U196" i="29"/>
  <c r="U184" i="29"/>
  <c r="U186" i="29" s="1"/>
  <c r="V158" i="29"/>
  <c r="T198" i="30"/>
  <c r="U196" i="30"/>
  <c r="U184" i="30"/>
  <c r="U186" i="30" s="1"/>
  <c r="X173" i="29"/>
  <c r="X154" i="29"/>
  <c r="Y34" i="29"/>
  <c r="Z70" i="29" s="1"/>
  <c r="X172" i="29"/>
  <c r="X153" i="29"/>
  <c r="Y33" i="29"/>
  <c r="Z69" i="29" s="1"/>
  <c r="U197" i="29"/>
  <c r="U191" i="29"/>
  <c r="U193" i="29" s="1"/>
  <c r="W73" i="33"/>
  <c r="W107" i="28" s="1"/>
  <c r="W91" i="28" s="1"/>
  <c r="Y30" i="33"/>
  <c r="Z66" i="33" s="1"/>
  <c r="X151" i="29"/>
  <c r="X170" i="29"/>
  <c r="Y31" i="29"/>
  <c r="Z67" i="29" s="1"/>
  <c r="Y31" i="33"/>
  <c r="Z67" i="33" s="1"/>
  <c r="Y28" i="30"/>
  <c r="Z64" i="30" s="1"/>
  <c r="X148" i="30"/>
  <c r="X167" i="30"/>
  <c r="X152" i="30"/>
  <c r="X171" i="30"/>
  <c r="Y32" i="30"/>
  <c r="Z68" i="30" s="1"/>
  <c r="X166" i="30"/>
  <c r="X147" i="30"/>
  <c r="Y27" i="30"/>
  <c r="Z63" i="30" s="1"/>
  <c r="W73" i="30"/>
  <c r="W101" i="28" s="1"/>
  <c r="W93" i="28" s="1"/>
  <c r="Y34" i="33"/>
  <c r="Z70" i="33" s="1"/>
  <c r="Y26" i="29"/>
  <c r="Z62" i="29" s="1"/>
  <c r="X146" i="29"/>
  <c r="X165" i="29"/>
  <c r="Y33" i="33"/>
  <c r="Z69" i="33" s="1"/>
  <c r="Y27" i="33"/>
  <c r="Z63" i="33" s="1"/>
  <c r="Y30" i="30"/>
  <c r="Z66" i="30" s="1"/>
  <c r="X169" i="30"/>
  <c r="X150" i="30"/>
  <c r="Y23" i="33"/>
  <c r="Z59" i="33" s="1"/>
  <c r="X37" i="33"/>
  <c r="W184" i="31"/>
  <c r="Z23" i="31"/>
  <c r="AA59" i="31" s="1"/>
  <c r="Y73" i="31"/>
  <c r="Y102" i="28" s="1"/>
  <c r="Y162" i="31"/>
  <c r="Y143" i="31"/>
  <c r="Y37" i="31"/>
  <c r="AA25" i="32"/>
  <c r="AB55" i="32" s="1"/>
  <c r="Z25" i="2"/>
  <c r="AA55" i="2" s="1"/>
  <c r="AA20" i="2"/>
  <c r="AB50" i="2" s="1"/>
  <c r="Z26" i="2"/>
  <c r="AA56" i="2" s="1"/>
  <c r="Z28" i="2"/>
  <c r="AA58" i="2" s="1"/>
  <c r="Y29" i="2"/>
  <c r="Z59" i="2" s="1"/>
  <c r="X61" i="2"/>
  <c r="X98" i="28" s="1"/>
  <c r="Z23" i="2"/>
  <c r="AA53" i="2" s="1"/>
  <c r="Z27" i="2"/>
  <c r="AA57" i="2" s="1"/>
  <c r="Z24" i="2"/>
  <c r="AA54" i="2" s="1"/>
  <c r="Z21" i="2"/>
  <c r="AA51" i="2" s="1"/>
  <c r="AB25" i="31"/>
  <c r="AC61" i="31" s="1"/>
  <c r="AA145" i="31"/>
  <c r="AA164" i="31"/>
  <c r="Z28" i="10"/>
  <c r="AA64" i="10" s="1"/>
  <c r="Z31" i="10"/>
  <c r="AA67" i="10" s="1"/>
  <c r="Z34" i="10"/>
  <c r="AA70" i="10" s="1"/>
  <c r="AA30" i="10"/>
  <c r="AB66" i="10" s="1"/>
  <c r="Z27" i="10"/>
  <c r="AA63" i="10" s="1"/>
  <c r="Z29" i="10"/>
  <c r="AA65" i="10" s="1"/>
  <c r="AA33" i="10"/>
  <c r="AB69" i="10" s="1"/>
  <c r="Z25" i="10"/>
  <c r="AA61" i="10" s="1"/>
  <c r="Z35" i="10"/>
  <c r="AA71" i="10" s="1"/>
  <c r="Z32" i="10"/>
  <c r="AA68" i="10" s="1"/>
  <c r="Z26" i="10"/>
  <c r="AA62" i="10" s="1"/>
  <c r="X73" i="10"/>
  <c r="X99" i="28" s="1"/>
  <c r="AA28" i="32"/>
  <c r="AB58" i="32" s="1"/>
  <c r="AA26" i="32"/>
  <c r="AB56" i="32" s="1"/>
  <c r="AA23" i="32"/>
  <c r="AB53" i="32" s="1"/>
  <c r="AA24" i="32"/>
  <c r="AB54" i="32" s="1"/>
  <c r="AA27" i="32"/>
  <c r="AB57" i="32" s="1"/>
  <c r="AB20" i="32"/>
  <c r="AC50" i="32" s="1"/>
  <c r="AB22" i="32"/>
  <c r="AC52" i="32" s="1"/>
  <c r="X179" i="34" l="1"/>
  <c r="X108" i="28"/>
  <c r="X14" i="28"/>
  <c r="W17" i="28"/>
  <c r="X15" i="28"/>
  <c r="W103" i="28"/>
  <c r="X25" i="28"/>
  <c r="W95" i="28"/>
  <c r="W6" i="28"/>
  <c r="X24" i="28"/>
  <c r="Y18" i="28"/>
  <c r="X62" i="32"/>
  <c r="X106" i="28"/>
  <c r="W16" i="28"/>
  <c r="W19" i="28" s="1"/>
  <c r="W111" i="28"/>
  <c r="V10" i="28"/>
  <c r="W26" i="28"/>
  <c r="U96" i="28"/>
  <c r="X74" i="10"/>
  <c r="V91" i="28"/>
  <c r="V95" i="28" s="1"/>
  <c r="V23" i="28"/>
  <c r="W23" i="28" s="1"/>
  <c r="O32" i="28"/>
  <c r="N59" i="28"/>
  <c r="M33" i="28"/>
  <c r="U30" i="28"/>
  <c r="X74" i="36"/>
  <c r="Z60" i="10"/>
  <c r="Z24" i="10"/>
  <c r="U11" i="28"/>
  <c r="U31" i="28" s="1"/>
  <c r="W74" i="33"/>
  <c r="V9" i="28"/>
  <c r="W74" i="35"/>
  <c r="X74" i="35" s="1"/>
  <c r="Z71" i="35"/>
  <c r="Z35" i="35"/>
  <c r="Y174" i="35"/>
  <c r="Y155" i="35"/>
  <c r="AA25" i="35"/>
  <c r="AA61" i="35"/>
  <c r="Z145" i="35"/>
  <c r="Z164" i="35"/>
  <c r="Z150" i="35"/>
  <c r="Z169" i="35"/>
  <c r="AA66" i="35"/>
  <c r="AA30" i="35"/>
  <c r="AA33" i="35"/>
  <c r="AA69" i="35"/>
  <c r="Z153" i="35"/>
  <c r="Z172" i="35"/>
  <c r="Z60" i="35"/>
  <c r="Y163" i="35"/>
  <c r="Y144" i="35"/>
  <c r="Z24" i="35"/>
  <c r="AA165" i="35"/>
  <c r="AA146" i="35"/>
  <c r="AB26" i="35"/>
  <c r="AB62" i="35"/>
  <c r="AA27" i="35"/>
  <c r="AA63" i="35"/>
  <c r="Z166" i="35"/>
  <c r="Z147" i="35"/>
  <c r="AA32" i="35"/>
  <c r="AA68" i="35"/>
  <c r="Z152" i="35"/>
  <c r="Z171" i="35"/>
  <c r="Y148" i="35"/>
  <c r="Z28" i="35"/>
  <c r="Z64" i="35"/>
  <c r="Y167" i="35"/>
  <c r="AA29" i="35"/>
  <c r="AA65" i="35"/>
  <c r="Z168" i="35"/>
  <c r="Z149" i="35"/>
  <c r="V184" i="36"/>
  <c r="V186" i="36" s="1"/>
  <c r="W186" i="31"/>
  <c r="W74" i="30"/>
  <c r="W158" i="36"/>
  <c r="V111" i="28"/>
  <c r="V6" i="28"/>
  <c r="V19" i="28"/>
  <c r="W177" i="35"/>
  <c r="W190" i="35"/>
  <c r="W192" i="35" s="1"/>
  <c r="W197" i="31"/>
  <c r="V193" i="36"/>
  <c r="W191" i="31"/>
  <c r="W193" i="31" s="1"/>
  <c r="X177" i="31"/>
  <c r="W196" i="31"/>
  <c r="X183" i="31"/>
  <c r="X185" i="31" s="1"/>
  <c r="V197" i="36"/>
  <c r="V198" i="36" s="1"/>
  <c r="X182" i="31"/>
  <c r="X184" i="31" s="1"/>
  <c r="X176" i="35"/>
  <c r="X158" i="31"/>
  <c r="X178" i="31"/>
  <c r="X179" i="31" s="1"/>
  <c r="X74" i="34"/>
  <c r="Z59" i="10"/>
  <c r="Z23" i="10"/>
  <c r="Z37" i="10" s="1"/>
  <c r="Y73" i="36"/>
  <c r="Y110" i="28" s="1"/>
  <c r="Y94" i="28" s="1"/>
  <c r="U198" i="30"/>
  <c r="U198" i="35"/>
  <c r="W189" i="36"/>
  <c r="W191" i="36" s="1"/>
  <c r="W177" i="36"/>
  <c r="W158" i="34"/>
  <c r="W189" i="34"/>
  <c r="W191" i="34" s="1"/>
  <c r="X157" i="36"/>
  <c r="X182" i="36" s="1"/>
  <c r="X176" i="36"/>
  <c r="X183" i="36" s="1"/>
  <c r="X185" i="36" s="1"/>
  <c r="W190" i="36"/>
  <c r="W192" i="36" s="1"/>
  <c r="W178" i="36"/>
  <c r="W179" i="36" s="1"/>
  <c r="X157" i="34"/>
  <c r="AA23" i="36"/>
  <c r="AA59" i="36"/>
  <c r="Z162" i="36"/>
  <c r="Z143" i="36"/>
  <c r="V197" i="34"/>
  <c r="V191" i="34"/>
  <c r="V193" i="34" s="1"/>
  <c r="Z28" i="34"/>
  <c r="Z64" i="34"/>
  <c r="Y148" i="34"/>
  <c r="Y167" i="34"/>
  <c r="X176" i="34"/>
  <c r="X177" i="34" s="1"/>
  <c r="AA64" i="31"/>
  <c r="Z167" i="31"/>
  <c r="Z148" i="31"/>
  <c r="AA28" i="31"/>
  <c r="Z25" i="34"/>
  <c r="Z61" i="34"/>
  <c r="Y164" i="34"/>
  <c r="Y145" i="34"/>
  <c r="Z52" i="2"/>
  <c r="Z22" i="2"/>
  <c r="V197" i="35"/>
  <c r="W189" i="35"/>
  <c r="W178" i="35"/>
  <c r="W179" i="35" s="1"/>
  <c r="W182" i="35"/>
  <c r="Z31" i="34"/>
  <c r="Z67" i="34"/>
  <c r="Y170" i="34"/>
  <c r="Y151" i="34"/>
  <c r="AA60" i="31"/>
  <c r="Z163" i="31"/>
  <c r="Z144" i="31"/>
  <c r="AA24" i="31"/>
  <c r="Z32" i="36"/>
  <c r="Z68" i="36"/>
  <c r="Y152" i="36"/>
  <c r="Y171" i="36"/>
  <c r="Z33" i="36"/>
  <c r="Z69" i="36"/>
  <c r="Y172" i="36"/>
  <c r="Y153" i="36"/>
  <c r="Z26" i="34"/>
  <c r="Z62" i="34"/>
  <c r="Y165" i="34"/>
  <c r="Y146" i="34"/>
  <c r="AC29" i="36"/>
  <c r="AC65" i="36"/>
  <c r="AB149" i="36"/>
  <c r="AB168" i="36"/>
  <c r="Z27" i="36"/>
  <c r="Z63" i="36"/>
  <c r="Y147" i="36"/>
  <c r="Y166" i="36"/>
  <c r="Z35" i="34"/>
  <c r="Z71" i="34"/>
  <c r="Y155" i="34"/>
  <c r="Y174" i="34"/>
  <c r="Y73" i="34"/>
  <c r="U198" i="34"/>
  <c r="X157" i="35"/>
  <c r="AA68" i="31"/>
  <c r="Z152" i="31"/>
  <c r="AA32" i="31"/>
  <c r="Z171" i="31"/>
  <c r="Z32" i="34"/>
  <c r="Z68" i="34"/>
  <c r="Y152" i="34"/>
  <c r="Y171" i="34"/>
  <c r="W158" i="35"/>
  <c r="AA27" i="31"/>
  <c r="AA63" i="31"/>
  <c r="Z166" i="31"/>
  <c r="Z147" i="31"/>
  <c r="W184" i="34"/>
  <c r="Z31" i="36"/>
  <c r="Z67" i="36"/>
  <c r="Y170" i="36"/>
  <c r="Y151" i="36"/>
  <c r="Z23" i="34"/>
  <c r="Z59" i="34"/>
  <c r="Y143" i="34"/>
  <c r="Y162" i="34"/>
  <c r="Y37" i="34"/>
  <c r="U194" i="34"/>
  <c r="Y73" i="35"/>
  <c r="Y109" i="28" s="1"/>
  <c r="AA62" i="31"/>
  <c r="Z165" i="31"/>
  <c r="AA26" i="31"/>
  <c r="Z146" i="31"/>
  <c r="Z26" i="36"/>
  <c r="Z62" i="36"/>
  <c r="Y165" i="36"/>
  <c r="Y146" i="36"/>
  <c r="Z28" i="36"/>
  <c r="Z64" i="36"/>
  <c r="Y167" i="36"/>
  <c r="Y148" i="36"/>
  <c r="Z30" i="36"/>
  <c r="Z66" i="36"/>
  <c r="Y169" i="36"/>
  <c r="Y150" i="36"/>
  <c r="AB67" i="31"/>
  <c r="AA170" i="31"/>
  <c r="AB31" i="31"/>
  <c r="AA151" i="31"/>
  <c r="U194" i="35"/>
  <c r="Z24" i="34"/>
  <c r="Z60" i="34"/>
  <c r="Y144" i="34"/>
  <c r="Y163" i="34"/>
  <c r="Z34" i="36"/>
  <c r="Z70" i="36"/>
  <c r="Y154" i="36"/>
  <c r="Y173" i="36"/>
  <c r="Z23" i="35"/>
  <c r="Z59" i="35"/>
  <c r="Y162" i="35"/>
  <c r="Y143" i="35"/>
  <c r="Y37" i="35"/>
  <c r="Z34" i="35"/>
  <c r="Z70" i="35"/>
  <c r="Y154" i="35"/>
  <c r="Y173" i="35"/>
  <c r="Z24" i="36"/>
  <c r="Z60" i="36"/>
  <c r="Y163" i="36"/>
  <c r="Y144" i="36"/>
  <c r="Z30" i="34"/>
  <c r="Z66" i="34"/>
  <c r="Y169" i="34"/>
  <c r="Y150" i="34"/>
  <c r="Y157" i="31"/>
  <c r="Y182" i="31" s="1"/>
  <c r="AA65" i="31"/>
  <c r="Z149" i="31"/>
  <c r="AA29" i="31"/>
  <c r="Z168" i="31"/>
  <c r="V196" i="35"/>
  <c r="Z25" i="36"/>
  <c r="Z61" i="36"/>
  <c r="Y145" i="36"/>
  <c r="Y164" i="36"/>
  <c r="Z27" i="34"/>
  <c r="Z63" i="34"/>
  <c r="Y166" i="34"/>
  <c r="Y147" i="34"/>
  <c r="Z34" i="34"/>
  <c r="Z70" i="34"/>
  <c r="Y173" i="34"/>
  <c r="Y154" i="34"/>
  <c r="AA69" i="31"/>
  <c r="Z172" i="31"/>
  <c r="AA33" i="31"/>
  <c r="Z153" i="31"/>
  <c r="W183" i="34"/>
  <c r="W185" i="34" s="1"/>
  <c r="W190" i="34"/>
  <c r="W192" i="34" s="1"/>
  <c r="W196" i="36"/>
  <c r="W184" i="36"/>
  <c r="W186" i="36" s="1"/>
  <c r="Y176" i="31"/>
  <c r="V186" i="35"/>
  <c r="AA70" i="31"/>
  <c r="Z154" i="31"/>
  <c r="Z173" i="31"/>
  <c r="AA34" i="31"/>
  <c r="V196" i="34"/>
  <c r="V184" i="34"/>
  <c r="V186" i="34" s="1"/>
  <c r="Y37" i="36"/>
  <c r="Z31" i="35"/>
  <c r="Z67" i="35"/>
  <c r="Y151" i="35"/>
  <c r="Y170" i="35"/>
  <c r="AA30" i="31"/>
  <c r="AA66" i="31"/>
  <c r="Z169" i="31"/>
  <c r="Z150" i="31"/>
  <c r="Z35" i="36"/>
  <c r="Z71" i="36"/>
  <c r="Y155" i="36"/>
  <c r="Y174" i="36"/>
  <c r="AA35" i="31"/>
  <c r="AA71" i="31"/>
  <c r="Z174" i="31"/>
  <c r="Z155" i="31"/>
  <c r="Z29" i="34"/>
  <c r="Z65" i="34"/>
  <c r="Y168" i="34"/>
  <c r="Y149" i="34"/>
  <c r="Z33" i="34"/>
  <c r="Z69" i="34"/>
  <c r="Y172" i="34"/>
  <c r="Y153" i="34"/>
  <c r="V193" i="35"/>
  <c r="Y74" i="31"/>
  <c r="U194" i="30"/>
  <c r="X62" i="2"/>
  <c r="AI41" i="33"/>
  <c r="AH55" i="33"/>
  <c r="AM41" i="30"/>
  <c r="AL55" i="30"/>
  <c r="W74" i="29"/>
  <c r="Y61" i="32"/>
  <c r="Z31" i="32"/>
  <c r="AA21" i="32"/>
  <c r="AB51" i="32" s="1"/>
  <c r="AA29" i="32"/>
  <c r="AB59" i="32" s="1"/>
  <c r="AK41" i="10"/>
  <c r="AJ55" i="10"/>
  <c r="AH41" i="34"/>
  <c r="AG55" i="34"/>
  <c r="U198" i="29"/>
  <c r="W190" i="30"/>
  <c r="W192" i="30" s="1"/>
  <c r="W177" i="30"/>
  <c r="W158" i="29"/>
  <c r="Z28" i="30"/>
  <c r="AA64" i="30" s="1"/>
  <c r="Y148" i="30"/>
  <c r="Y167" i="30"/>
  <c r="Z30" i="33"/>
  <c r="AA66" i="33" s="1"/>
  <c r="Z28" i="33"/>
  <c r="AA64" i="33" s="1"/>
  <c r="AA25" i="33"/>
  <c r="AB61" i="33" s="1"/>
  <c r="Y151" i="30"/>
  <c r="Z31" i="30"/>
  <c r="AA67" i="30" s="1"/>
  <c r="Y170" i="30"/>
  <c r="V196" i="30"/>
  <c r="V185" i="30"/>
  <c r="V186" i="30" s="1"/>
  <c r="Z24" i="29"/>
  <c r="AA60" i="29" s="1"/>
  <c r="Y163" i="29"/>
  <c r="Y144" i="29"/>
  <c r="W182" i="29"/>
  <c r="W178" i="29"/>
  <c r="W179" i="29" s="1"/>
  <c r="W189" i="29"/>
  <c r="Y169" i="30"/>
  <c r="Y150" i="30"/>
  <c r="Z30" i="30"/>
  <c r="AA66" i="30" s="1"/>
  <c r="Y165" i="29"/>
  <c r="Y146" i="29"/>
  <c r="Z26" i="29"/>
  <c r="AA62" i="29" s="1"/>
  <c r="Y171" i="30"/>
  <c r="Y152" i="30"/>
  <c r="Z32" i="30"/>
  <c r="AA68" i="30" s="1"/>
  <c r="Z31" i="33"/>
  <c r="AA67" i="33" s="1"/>
  <c r="Z34" i="29"/>
  <c r="AA70" i="29" s="1"/>
  <c r="Y154" i="29"/>
  <c r="Y173" i="29"/>
  <c r="U194" i="29"/>
  <c r="Y174" i="30"/>
  <c r="Y155" i="30"/>
  <c r="Z35" i="30"/>
  <c r="AA71" i="30" s="1"/>
  <c r="Y166" i="29"/>
  <c r="Y147" i="29"/>
  <c r="Z27" i="29"/>
  <c r="AA63" i="29" s="1"/>
  <c r="Z24" i="30"/>
  <c r="AA60" i="30" s="1"/>
  <c r="Y144" i="30"/>
  <c r="Y163" i="30"/>
  <c r="W183" i="29"/>
  <c r="W185" i="29" s="1"/>
  <c r="W190" i="29"/>
  <c r="W192" i="29" s="1"/>
  <c r="X157" i="30"/>
  <c r="Y170" i="29"/>
  <c r="Z31" i="29"/>
  <c r="AA67" i="29" s="1"/>
  <c r="Y151" i="29"/>
  <c r="Y37" i="29"/>
  <c r="Y162" i="29"/>
  <c r="Y143" i="29"/>
  <c r="Z23" i="29"/>
  <c r="AA59" i="29" s="1"/>
  <c r="Y164" i="29"/>
  <c r="Y145" i="29"/>
  <c r="Z25" i="29"/>
  <c r="AA61" i="29" s="1"/>
  <c r="V196" i="29"/>
  <c r="V184" i="29"/>
  <c r="V186" i="29" s="1"/>
  <c r="Y149" i="30"/>
  <c r="Y168" i="30"/>
  <c r="Z29" i="30"/>
  <c r="AA65" i="30" s="1"/>
  <c r="Z29" i="33"/>
  <c r="AA65" i="33" s="1"/>
  <c r="X73" i="33"/>
  <c r="X107" i="28" s="1"/>
  <c r="X91" i="28" s="1"/>
  <c r="Z33" i="33"/>
  <c r="AA69" i="33" s="1"/>
  <c r="X176" i="29"/>
  <c r="Z24" i="33"/>
  <c r="AA60" i="33" s="1"/>
  <c r="V191" i="29"/>
  <c r="V193" i="29" s="1"/>
  <c r="V197" i="29"/>
  <c r="Y153" i="30"/>
  <c r="Y172" i="30"/>
  <c r="Z33" i="30"/>
  <c r="AA69" i="30" s="1"/>
  <c r="W177" i="29"/>
  <c r="Z35" i="33"/>
  <c r="AA71" i="33" s="1"/>
  <c r="Y174" i="29"/>
  <c r="Y155" i="29"/>
  <c r="Z35" i="29"/>
  <c r="AA71" i="29" s="1"/>
  <c r="Y173" i="30"/>
  <c r="Y154" i="30"/>
  <c r="Z34" i="30"/>
  <c r="AA70" i="30" s="1"/>
  <c r="Z32" i="33"/>
  <c r="AA68" i="33" s="1"/>
  <c r="Z23" i="33"/>
  <c r="AA59" i="33" s="1"/>
  <c r="Y37" i="33"/>
  <c r="Y166" i="30"/>
  <c r="Y147" i="30"/>
  <c r="Z27" i="30"/>
  <c r="AA63" i="30" s="1"/>
  <c r="Y172" i="29"/>
  <c r="Y153" i="29"/>
  <c r="Z33" i="29"/>
  <c r="AA69" i="29" s="1"/>
  <c r="Y164" i="30"/>
  <c r="Y145" i="30"/>
  <c r="Z25" i="30"/>
  <c r="AA61" i="30" s="1"/>
  <c r="X73" i="29"/>
  <c r="X100" i="28" s="1"/>
  <c r="X92" i="28" s="1"/>
  <c r="Y168" i="29"/>
  <c r="Y149" i="29"/>
  <c r="Z29" i="29"/>
  <c r="AA65" i="29" s="1"/>
  <c r="Y162" i="30"/>
  <c r="Y143" i="30"/>
  <c r="Y37" i="30"/>
  <c r="Z23" i="30"/>
  <c r="AA59" i="30" s="1"/>
  <c r="Z27" i="33"/>
  <c r="AA63" i="33" s="1"/>
  <c r="Z26" i="33"/>
  <c r="AA62" i="33" s="1"/>
  <c r="X157" i="29"/>
  <c r="Y171" i="29"/>
  <c r="Y152" i="29"/>
  <c r="Z32" i="29"/>
  <c r="AA68" i="29" s="1"/>
  <c r="W158" i="30"/>
  <c r="W189" i="30"/>
  <c r="W182" i="30"/>
  <c r="W178" i="30"/>
  <c r="W179" i="30" s="1"/>
  <c r="Y146" i="30"/>
  <c r="Y165" i="30"/>
  <c r="Z26" i="30"/>
  <c r="AA62" i="30" s="1"/>
  <c r="X176" i="30"/>
  <c r="Z34" i="33"/>
  <c r="AA70" i="33" s="1"/>
  <c r="Y148" i="29"/>
  <c r="Y167" i="29"/>
  <c r="Z28" i="29"/>
  <c r="AA64" i="29" s="1"/>
  <c r="Z30" i="29"/>
  <c r="AA66" i="29" s="1"/>
  <c r="Y169" i="29"/>
  <c r="Y150" i="29"/>
  <c r="V197" i="30"/>
  <c r="V192" i="30"/>
  <c r="V193" i="30" s="1"/>
  <c r="X73" i="30"/>
  <c r="X101" i="28" s="1"/>
  <c r="X93" i="28" s="1"/>
  <c r="W185" i="30"/>
  <c r="X197" i="31"/>
  <c r="X191" i="31"/>
  <c r="X193" i="31" s="1"/>
  <c r="Z143" i="31"/>
  <c r="AA23" i="31"/>
  <c r="AB59" i="31" s="1"/>
  <c r="Z162" i="31"/>
  <c r="Z73" i="31"/>
  <c r="Z102" i="28" s="1"/>
  <c r="Z37" i="31"/>
  <c r="AB25" i="32"/>
  <c r="AC55" i="32" s="1"/>
  <c r="AA25" i="2"/>
  <c r="AB55" i="2" s="1"/>
  <c r="AA24" i="2"/>
  <c r="AB54" i="2" s="1"/>
  <c r="AA26" i="2"/>
  <c r="AB56" i="2" s="1"/>
  <c r="AB20" i="2"/>
  <c r="AC50" i="2" s="1"/>
  <c r="Y61" i="2"/>
  <c r="Y98" i="28" s="1"/>
  <c r="Z29" i="2"/>
  <c r="AA59" i="2" s="1"/>
  <c r="AA21" i="2"/>
  <c r="AB51" i="2" s="1"/>
  <c r="AA27" i="2"/>
  <c r="AB57" i="2" s="1"/>
  <c r="AA28" i="2"/>
  <c r="AB58" i="2" s="1"/>
  <c r="AA23" i="2"/>
  <c r="AB53" i="2" s="1"/>
  <c r="Y31" i="2"/>
  <c r="AC25" i="31"/>
  <c r="AD61" i="31" s="1"/>
  <c r="AB145" i="31"/>
  <c r="AB164" i="31"/>
  <c r="AA35" i="10"/>
  <c r="AB71" i="10" s="1"/>
  <c r="AA31" i="10"/>
  <c r="AB67" i="10" s="1"/>
  <c r="AA34" i="10"/>
  <c r="AB70" i="10" s="1"/>
  <c r="AB33" i="10"/>
  <c r="AC69" i="10" s="1"/>
  <c r="AB30" i="10"/>
  <c r="AC66" i="10" s="1"/>
  <c r="AA28" i="10"/>
  <c r="AB64" i="10" s="1"/>
  <c r="AA29" i="10"/>
  <c r="AB65" i="10" s="1"/>
  <c r="AA32" i="10"/>
  <c r="AB68" i="10" s="1"/>
  <c r="AA26" i="10"/>
  <c r="AB62" i="10" s="1"/>
  <c r="AA25" i="10"/>
  <c r="AB61" i="10" s="1"/>
  <c r="Y73" i="10"/>
  <c r="AA27" i="10"/>
  <c r="AB63" i="10" s="1"/>
  <c r="AB27" i="32"/>
  <c r="AC57" i="32" s="1"/>
  <c r="AB26" i="32"/>
  <c r="AC56" i="32" s="1"/>
  <c r="AB24" i="32"/>
  <c r="AC54" i="32" s="1"/>
  <c r="AB28" i="32"/>
  <c r="AC58" i="32" s="1"/>
  <c r="AC22" i="32"/>
  <c r="AD52" i="32" s="1"/>
  <c r="AC20" i="32"/>
  <c r="AD50" i="32" s="1"/>
  <c r="AB23" i="32"/>
  <c r="AC53" i="32" s="1"/>
  <c r="Y74" i="10" l="1"/>
  <c r="Y99" i="28"/>
  <c r="Z18" i="28"/>
  <c r="Y25" i="28"/>
  <c r="X23" i="28"/>
  <c r="Y15" i="28"/>
  <c r="Y179" i="34"/>
  <c r="Y108" i="28"/>
  <c r="Y24" i="28" s="1"/>
  <c r="W8" i="28"/>
  <c r="X16" i="28"/>
  <c r="X17" i="28"/>
  <c r="W9" i="28"/>
  <c r="X111" i="28"/>
  <c r="X103" i="28"/>
  <c r="Y14" i="28"/>
  <c r="Y62" i="32"/>
  <c r="Y106" i="28"/>
  <c r="X90" i="28"/>
  <c r="X95" i="28" s="1"/>
  <c r="X30" i="28" s="1"/>
  <c r="X22" i="28"/>
  <c r="X6" i="28" s="1"/>
  <c r="X7" i="28"/>
  <c r="V30" i="28"/>
  <c r="W30" i="28"/>
  <c r="W10" i="28"/>
  <c r="X26" i="28"/>
  <c r="V27" i="28"/>
  <c r="V7" i="28"/>
  <c r="V11" i="28" s="1"/>
  <c r="V31" i="28" s="1"/>
  <c r="W27" i="28"/>
  <c r="W7" i="28"/>
  <c r="Y74" i="36"/>
  <c r="U32" i="28"/>
  <c r="U33" i="28" s="1"/>
  <c r="AA60" i="10"/>
  <c r="AA24" i="10"/>
  <c r="X74" i="33"/>
  <c r="X74" i="30"/>
  <c r="Y74" i="35"/>
  <c r="W194" i="31"/>
  <c r="V194" i="36"/>
  <c r="X177" i="35"/>
  <c r="Z155" i="35"/>
  <c r="AA35" i="35"/>
  <c r="Z174" i="35"/>
  <c r="AA71" i="35"/>
  <c r="AA24" i="35"/>
  <c r="AA60" i="35"/>
  <c r="Z163" i="35"/>
  <c r="Z144" i="35"/>
  <c r="AB30" i="35"/>
  <c r="AB66" i="35"/>
  <c r="AA150" i="35"/>
  <c r="AA169" i="35"/>
  <c r="AA28" i="35"/>
  <c r="AA64" i="35"/>
  <c r="Z148" i="35"/>
  <c r="Z167" i="35"/>
  <c r="AB27" i="35"/>
  <c r="AB63" i="35"/>
  <c r="AA147" i="35"/>
  <c r="AA166" i="35"/>
  <c r="AB146" i="35"/>
  <c r="AC26" i="35"/>
  <c r="AC62" i="35"/>
  <c r="AB165" i="35"/>
  <c r="AA168" i="35"/>
  <c r="AB29" i="35"/>
  <c r="AB65" i="35"/>
  <c r="AA149" i="35"/>
  <c r="AB32" i="35"/>
  <c r="AB68" i="35"/>
  <c r="AA171" i="35"/>
  <c r="AA152" i="35"/>
  <c r="AB33" i="35"/>
  <c r="AB69" i="35"/>
  <c r="AA172" i="35"/>
  <c r="AA153" i="35"/>
  <c r="AA145" i="35"/>
  <c r="AB61" i="35"/>
  <c r="AB25" i="35"/>
  <c r="AA164" i="35"/>
  <c r="W193" i="36"/>
  <c r="W194" i="36" s="1"/>
  <c r="X186" i="31"/>
  <c r="X194" i="31" s="1"/>
  <c r="W198" i="31"/>
  <c r="X196" i="31"/>
  <c r="X198" i="31" s="1"/>
  <c r="V198" i="34"/>
  <c r="V194" i="34"/>
  <c r="X158" i="36"/>
  <c r="X158" i="34"/>
  <c r="X183" i="35"/>
  <c r="X185" i="35" s="1"/>
  <c r="X190" i="35"/>
  <c r="X192" i="35" s="1"/>
  <c r="W197" i="36"/>
  <c r="W198" i="36" s="1"/>
  <c r="X189" i="36"/>
  <c r="X191" i="36" s="1"/>
  <c r="Z157" i="31"/>
  <c r="Z189" i="31" s="1"/>
  <c r="Y158" i="31"/>
  <c r="X177" i="36"/>
  <c r="AA59" i="10"/>
  <c r="AA23" i="10"/>
  <c r="AA37" i="10" s="1"/>
  <c r="Z73" i="36"/>
  <c r="Y189" i="31"/>
  <c r="Y191" i="31" s="1"/>
  <c r="Y178" i="31"/>
  <c r="Y179" i="31" s="1"/>
  <c r="X178" i="36"/>
  <c r="X179" i="36" s="1"/>
  <c r="Y157" i="36"/>
  <c r="Y189" i="36" s="1"/>
  <c r="X190" i="36"/>
  <c r="X192" i="36" s="1"/>
  <c r="V198" i="35"/>
  <c r="X158" i="35"/>
  <c r="Y176" i="36"/>
  <c r="W197" i="34"/>
  <c r="V194" i="35"/>
  <c r="AA30" i="34"/>
  <c r="AA66" i="34"/>
  <c r="Z169" i="34"/>
  <c r="Z150" i="34"/>
  <c r="W193" i="34"/>
  <c r="AB27" i="31"/>
  <c r="AB63" i="31"/>
  <c r="AA166" i="31"/>
  <c r="AA147" i="31"/>
  <c r="AA35" i="34"/>
  <c r="AA71" i="34"/>
  <c r="Z174" i="34"/>
  <c r="Z155" i="34"/>
  <c r="AB65" i="31"/>
  <c r="AA149" i="31"/>
  <c r="AB29" i="31"/>
  <c r="AA168" i="31"/>
  <c r="Y190" i="31"/>
  <c r="Y192" i="31" s="1"/>
  <c r="AA27" i="34"/>
  <c r="AA63" i="34"/>
  <c r="Z166" i="34"/>
  <c r="Z147" i="34"/>
  <c r="AA34" i="36"/>
  <c r="AA70" i="36"/>
  <c r="Z154" i="36"/>
  <c r="Z173" i="36"/>
  <c r="AA30" i="36"/>
  <c r="AA66" i="36"/>
  <c r="Z169" i="36"/>
  <c r="Z150" i="36"/>
  <c r="AA26" i="36"/>
  <c r="AA62" i="36"/>
  <c r="Z165" i="36"/>
  <c r="Z146" i="36"/>
  <c r="Y176" i="34"/>
  <c r="W196" i="34"/>
  <c r="AD29" i="36"/>
  <c r="AD65" i="36"/>
  <c r="AC168" i="36"/>
  <c r="AC149" i="36"/>
  <c r="AA33" i="36"/>
  <c r="AA69" i="36"/>
  <c r="Z153" i="36"/>
  <c r="Z172" i="36"/>
  <c r="AA25" i="34"/>
  <c r="AA61" i="34"/>
  <c r="Z145" i="34"/>
  <c r="Z164" i="34"/>
  <c r="X189" i="34"/>
  <c r="X182" i="34"/>
  <c r="AA34" i="35"/>
  <c r="AA70" i="35"/>
  <c r="Z173" i="35"/>
  <c r="Z154" i="35"/>
  <c r="AA32" i="34"/>
  <c r="AA68" i="34"/>
  <c r="Z171" i="34"/>
  <c r="Z152" i="34"/>
  <c r="Y183" i="31"/>
  <c r="Y185" i="31" s="1"/>
  <c r="AA29" i="34"/>
  <c r="AA65" i="34"/>
  <c r="Z149" i="34"/>
  <c r="Z168" i="34"/>
  <c r="AB30" i="31"/>
  <c r="AB66" i="31"/>
  <c r="AA150" i="31"/>
  <c r="AA169" i="31"/>
  <c r="AB70" i="31"/>
  <c r="AA173" i="31"/>
  <c r="AB34" i="31"/>
  <c r="AA154" i="31"/>
  <c r="Y157" i="35"/>
  <c r="Y157" i="34"/>
  <c r="W186" i="34"/>
  <c r="AB68" i="31"/>
  <c r="AB32" i="31"/>
  <c r="AA152" i="31"/>
  <c r="AA171" i="31"/>
  <c r="AB64" i="31"/>
  <c r="AA167" i="31"/>
  <c r="AB28" i="31"/>
  <c r="AA148" i="31"/>
  <c r="Y177" i="34"/>
  <c r="Z176" i="31"/>
  <c r="Z183" i="31" s="1"/>
  <c r="Z185" i="31" s="1"/>
  <c r="Y177" i="31"/>
  <c r="AA24" i="36"/>
  <c r="AA60" i="36"/>
  <c r="Z163" i="36"/>
  <c r="Z144" i="36"/>
  <c r="Y176" i="35"/>
  <c r="AC67" i="31"/>
  <c r="AC31" i="31"/>
  <c r="AB170" i="31"/>
  <c r="AB151" i="31"/>
  <c r="AB62" i="31"/>
  <c r="AA165" i="31"/>
  <c r="AA146" i="31"/>
  <c r="AB26" i="31"/>
  <c r="Z73" i="34"/>
  <c r="AA32" i="36"/>
  <c r="AA68" i="36"/>
  <c r="Z152" i="36"/>
  <c r="Z171" i="36"/>
  <c r="AA31" i="34"/>
  <c r="AA67" i="34"/>
  <c r="Z170" i="34"/>
  <c r="Z151" i="34"/>
  <c r="AA28" i="34"/>
  <c r="AA64" i="34"/>
  <c r="Z167" i="34"/>
  <c r="Z148" i="34"/>
  <c r="Y74" i="34"/>
  <c r="AA31" i="36"/>
  <c r="AA67" i="36"/>
  <c r="Z170" i="36"/>
  <c r="Z151" i="36"/>
  <c r="AB23" i="36"/>
  <c r="AB59" i="36"/>
  <c r="AA162" i="36"/>
  <c r="AA143" i="36"/>
  <c r="AA34" i="34"/>
  <c r="AA70" i="34"/>
  <c r="Z154" i="34"/>
  <c r="Z173" i="34"/>
  <c r="Z73" i="35"/>
  <c r="Z109" i="28" s="1"/>
  <c r="AA23" i="34"/>
  <c r="AA59" i="34"/>
  <c r="Z37" i="34"/>
  <c r="Z143" i="34"/>
  <c r="Z162" i="34"/>
  <c r="AA27" i="36"/>
  <c r="AA63" i="36"/>
  <c r="Z166" i="36"/>
  <c r="Z147" i="36"/>
  <c r="AB60" i="31"/>
  <c r="AB24" i="31"/>
  <c r="AA163" i="31"/>
  <c r="AA144" i="31"/>
  <c r="W184" i="35"/>
  <c r="W186" i="35" s="1"/>
  <c r="W196" i="35"/>
  <c r="AA52" i="2"/>
  <c r="AA22" i="2"/>
  <c r="Z37" i="36"/>
  <c r="AA25" i="36"/>
  <c r="AA61" i="36"/>
  <c r="Z145" i="36"/>
  <c r="Z164" i="36"/>
  <c r="AA23" i="35"/>
  <c r="AA59" i="35"/>
  <c r="Z162" i="35"/>
  <c r="Z143" i="35"/>
  <c r="Z37" i="35"/>
  <c r="AA24" i="34"/>
  <c r="AA60" i="34"/>
  <c r="Z163" i="34"/>
  <c r="Z144" i="34"/>
  <c r="AA28" i="36"/>
  <c r="AA64" i="36"/>
  <c r="Z167" i="36"/>
  <c r="Z148" i="36"/>
  <c r="X189" i="35"/>
  <c r="X178" i="35"/>
  <c r="X179" i="35" s="1"/>
  <c r="X182" i="35"/>
  <c r="AA26" i="34"/>
  <c r="AA62" i="34"/>
  <c r="Z146" i="34"/>
  <c r="Z165" i="34"/>
  <c r="AA33" i="34"/>
  <c r="AA69" i="34"/>
  <c r="Z153" i="34"/>
  <c r="Z172" i="34"/>
  <c r="AB35" i="31"/>
  <c r="AB71" i="31"/>
  <c r="AA155" i="31"/>
  <c r="AA174" i="31"/>
  <c r="AA35" i="36"/>
  <c r="AA71" i="36"/>
  <c r="Z174" i="36"/>
  <c r="Z155" i="36"/>
  <c r="AA31" i="35"/>
  <c r="AA67" i="35"/>
  <c r="Z151" i="35"/>
  <c r="Z170" i="35"/>
  <c r="AB69" i="31"/>
  <c r="AA172" i="31"/>
  <c r="AA153" i="31"/>
  <c r="AB33" i="31"/>
  <c r="W197" i="35"/>
  <c r="W191" i="35"/>
  <c r="W193" i="35" s="1"/>
  <c r="X183" i="34"/>
  <c r="X185" i="34" s="1"/>
  <c r="X190" i="34"/>
  <c r="X192" i="34" s="1"/>
  <c r="X184" i="36"/>
  <c r="X186" i="36" s="1"/>
  <c r="X196" i="36"/>
  <c r="Z74" i="31"/>
  <c r="Y62" i="2"/>
  <c r="AJ41" i="33"/>
  <c r="AI55" i="33"/>
  <c r="Z61" i="32"/>
  <c r="AM55" i="30"/>
  <c r="X74" i="29"/>
  <c r="AA31" i="32"/>
  <c r="AB29" i="32"/>
  <c r="AC59" i="32" s="1"/>
  <c r="AB21" i="32"/>
  <c r="AC51" i="32" s="1"/>
  <c r="AL41" i="10"/>
  <c r="AK55" i="10"/>
  <c r="AI41" i="34"/>
  <c r="AH55" i="34"/>
  <c r="Y73" i="29"/>
  <c r="Y100" i="28" s="1"/>
  <c r="X158" i="30"/>
  <c r="X158" i="29"/>
  <c r="X177" i="29"/>
  <c r="Y157" i="30"/>
  <c r="Z166" i="30"/>
  <c r="AA27" i="30"/>
  <c r="AB63" i="30" s="1"/>
  <c r="Z147" i="30"/>
  <c r="Z164" i="29"/>
  <c r="Z145" i="29"/>
  <c r="AA25" i="29"/>
  <c r="AB61" i="29" s="1"/>
  <c r="Z174" i="30"/>
  <c r="Z155" i="30"/>
  <c r="AA35" i="30"/>
  <c r="AB71" i="30" s="1"/>
  <c r="X182" i="29"/>
  <c r="X189" i="29"/>
  <c r="Y176" i="30"/>
  <c r="Z173" i="30"/>
  <c r="Z154" i="30"/>
  <c r="AA34" i="30"/>
  <c r="AB70" i="30" s="1"/>
  <c r="AA35" i="33"/>
  <c r="AB71" i="33" s="1"/>
  <c r="W184" i="29"/>
  <c r="W186" i="29" s="1"/>
  <c r="W196" i="29"/>
  <c r="Z170" i="30"/>
  <c r="AA31" i="30"/>
  <c r="AB67" i="30" s="1"/>
  <c r="Z151" i="30"/>
  <c r="AA30" i="33"/>
  <c r="AB66" i="33" s="1"/>
  <c r="Z145" i="30"/>
  <c r="Z164" i="30"/>
  <c r="AA25" i="30"/>
  <c r="AB61" i="30" s="1"/>
  <c r="Z173" i="29"/>
  <c r="AA34" i="29"/>
  <c r="AB70" i="29" s="1"/>
  <c r="Z154" i="29"/>
  <c r="W184" i="30"/>
  <c r="W186" i="30" s="1"/>
  <c r="W196" i="30"/>
  <c r="AA26" i="33"/>
  <c r="AB62" i="33" s="1"/>
  <c r="Y73" i="30"/>
  <c r="Y101" i="28" s="1"/>
  <c r="AA24" i="33"/>
  <c r="AB60" i="33" s="1"/>
  <c r="AA29" i="30"/>
  <c r="AB65" i="30" s="1"/>
  <c r="Z149" i="30"/>
  <c r="Z168" i="30"/>
  <c r="AA31" i="29"/>
  <c r="AB67" i="29" s="1"/>
  <c r="Z170" i="29"/>
  <c r="Z151" i="29"/>
  <c r="AA31" i="33"/>
  <c r="AB67" i="33" s="1"/>
  <c r="AA34" i="33"/>
  <c r="AB70" i="33" s="1"/>
  <c r="W191" i="30"/>
  <c r="W193" i="30" s="1"/>
  <c r="W197" i="30"/>
  <c r="Z168" i="29"/>
  <c r="AA29" i="29"/>
  <c r="AB65" i="29" s="1"/>
  <c r="Z149" i="29"/>
  <c r="Z163" i="30"/>
  <c r="Z144" i="30"/>
  <c r="AA24" i="30"/>
  <c r="AB60" i="30" s="1"/>
  <c r="AA30" i="29"/>
  <c r="AB66" i="29" s="1"/>
  <c r="Z150" i="29"/>
  <c r="Z169" i="29"/>
  <c r="X183" i="30"/>
  <c r="X185" i="30" s="1"/>
  <c r="X190" i="30"/>
  <c r="X192" i="30" s="1"/>
  <c r="AA33" i="29"/>
  <c r="AB69" i="29" s="1"/>
  <c r="Z172" i="29"/>
  <c r="Z153" i="29"/>
  <c r="X178" i="29"/>
  <c r="X179" i="29" s="1"/>
  <c r="X190" i="29"/>
  <c r="X192" i="29" s="1"/>
  <c r="X183" i="29"/>
  <c r="X185" i="29" s="1"/>
  <c r="Z162" i="29"/>
  <c r="Z143" i="29"/>
  <c r="Z37" i="29"/>
  <c r="AA23" i="29"/>
  <c r="AB59" i="29" s="1"/>
  <c r="Z147" i="29"/>
  <c r="AA27" i="29"/>
  <c r="AB63" i="29" s="1"/>
  <c r="Z166" i="29"/>
  <c r="Z152" i="30"/>
  <c r="Z171" i="30"/>
  <c r="AA32" i="30"/>
  <c r="AB68" i="30" s="1"/>
  <c r="Z150" i="30"/>
  <c r="Z169" i="30"/>
  <c r="AA30" i="30"/>
  <c r="AB66" i="30" s="1"/>
  <c r="AB25" i="33"/>
  <c r="AC61" i="33" s="1"/>
  <c r="AA29" i="33"/>
  <c r="AB65" i="33" s="1"/>
  <c r="Z167" i="29"/>
  <c r="Z148" i="29"/>
  <c r="AA28" i="29"/>
  <c r="AB64" i="29" s="1"/>
  <c r="AA26" i="30"/>
  <c r="AB62" i="30" s="1"/>
  <c r="Z165" i="30"/>
  <c r="Z146" i="30"/>
  <c r="Z171" i="29"/>
  <c r="Z152" i="29"/>
  <c r="AA32" i="29"/>
  <c r="AB68" i="29" s="1"/>
  <c r="AA27" i="33"/>
  <c r="AB63" i="33" s="1"/>
  <c r="AA23" i="33"/>
  <c r="AB59" i="33" s="1"/>
  <c r="Z37" i="33"/>
  <c r="Z155" i="29"/>
  <c r="AA35" i="29"/>
  <c r="AB71" i="29" s="1"/>
  <c r="Z174" i="29"/>
  <c r="Z172" i="30"/>
  <c r="Z153" i="30"/>
  <c r="AA33" i="30"/>
  <c r="AB69" i="30" s="1"/>
  <c r="Y157" i="29"/>
  <c r="X182" i="30"/>
  <c r="X178" i="30"/>
  <c r="X179" i="30" s="1"/>
  <c r="X189" i="30"/>
  <c r="Z144" i="29"/>
  <c r="Z163" i="29"/>
  <c r="AA24" i="29"/>
  <c r="AB60" i="29" s="1"/>
  <c r="AA23" i="30"/>
  <c r="AB59" i="30" s="1"/>
  <c r="Z162" i="30"/>
  <c r="Z143" i="30"/>
  <c r="Z37" i="30"/>
  <c r="Y73" i="33"/>
  <c r="Y107" i="28" s="1"/>
  <c r="Y23" i="28" s="1"/>
  <c r="AA33" i="33"/>
  <c r="AB69" i="33" s="1"/>
  <c r="V194" i="29"/>
  <c r="Y176" i="29"/>
  <c r="V194" i="30"/>
  <c r="AA28" i="33"/>
  <c r="AB64" i="33" s="1"/>
  <c r="Z148" i="30"/>
  <c r="Z167" i="30"/>
  <c r="AA28" i="30"/>
  <c r="AB64" i="30" s="1"/>
  <c r="AA32" i="33"/>
  <c r="AB68" i="33" s="1"/>
  <c r="V198" i="29"/>
  <c r="AA26" i="29"/>
  <c r="AB62" i="29" s="1"/>
  <c r="Z146" i="29"/>
  <c r="Z165" i="29"/>
  <c r="W191" i="29"/>
  <c r="W193" i="29" s="1"/>
  <c r="W197" i="29"/>
  <c r="V198" i="30"/>
  <c r="X177" i="30"/>
  <c r="Y184" i="31"/>
  <c r="AA162" i="31"/>
  <c r="AA73" i="31"/>
  <c r="AA102" i="28" s="1"/>
  <c r="AB23" i="31"/>
  <c r="AC59" i="31" s="1"/>
  <c r="AA143" i="31"/>
  <c r="AA37" i="31"/>
  <c r="AC25" i="32"/>
  <c r="AD55" i="32" s="1"/>
  <c r="AB25" i="2"/>
  <c r="AC55" i="2" s="1"/>
  <c r="AB24" i="2"/>
  <c r="AC54" i="2" s="1"/>
  <c r="AB27" i="2"/>
  <c r="AC57" i="2" s="1"/>
  <c r="AC20" i="2"/>
  <c r="AD50" i="2" s="1"/>
  <c r="AB23" i="2"/>
  <c r="AC53" i="2" s="1"/>
  <c r="AA29" i="2"/>
  <c r="AB59" i="2" s="1"/>
  <c r="Z61" i="2"/>
  <c r="Z98" i="28" s="1"/>
  <c r="AB21" i="2"/>
  <c r="AC51" i="2" s="1"/>
  <c r="AB26" i="2"/>
  <c r="AC56" i="2" s="1"/>
  <c r="AB28" i="2"/>
  <c r="AC58" i="2" s="1"/>
  <c r="Z31" i="2"/>
  <c r="AD25" i="31"/>
  <c r="AE61" i="31" s="1"/>
  <c r="AC145" i="31"/>
  <c r="AC164" i="31"/>
  <c r="AB29" i="10"/>
  <c r="AC65" i="10" s="1"/>
  <c r="AC33" i="10"/>
  <c r="AD69" i="10" s="1"/>
  <c r="AB25" i="10"/>
  <c r="AC61" i="10" s="1"/>
  <c r="AB32" i="10"/>
  <c r="AC68" i="10" s="1"/>
  <c r="Z73" i="10"/>
  <c r="AB28" i="10"/>
  <c r="AC64" i="10" s="1"/>
  <c r="AB34" i="10"/>
  <c r="AC70" i="10" s="1"/>
  <c r="AB27" i="10"/>
  <c r="AC63" i="10" s="1"/>
  <c r="AB35" i="10"/>
  <c r="AC71" i="10" s="1"/>
  <c r="AB26" i="10"/>
  <c r="AC62" i="10" s="1"/>
  <c r="AB31" i="10"/>
  <c r="AC67" i="10" s="1"/>
  <c r="AC30" i="10"/>
  <c r="AD66" i="10" s="1"/>
  <c r="AC27" i="32"/>
  <c r="AD57" i="32" s="1"/>
  <c r="AC23" i="32"/>
  <c r="AD53" i="32" s="1"/>
  <c r="AD22" i="32"/>
  <c r="AE52" i="32" s="1"/>
  <c r="AC24" i="32"/>
  <c r="AD54" i="32" s="1"/>
  <c r="AD20" i="32"/>
  <c r="AE50" i="32" s="1"/>
  <c r="AC26" i="32"/>
  <c r="AD56" i="32" s="1"/>
  <c r="AC28" i="32"/>
  <c r="AD58" i="32" s="1"/>
  <c r="X27" i="28" l="1"/>
  <c r="W11" i="28"/>
  <c r="W31" i="28" s="1"/>
  <c r="W32" i="28" s="1"/>
  <c r="W33" i="28" s="1"/>
  <c r="Z179" i="34"/>
  <c r="Z108" i="28"/>
  <c r="Z24" i="28" s="1"/>
  <c r="Y111" i="28"/>
  <c r="Y92" i="28"/>
  <c r="X9" i="28"/>
  <c r="Y17" i="28"/>
  <c r="Z74" i="10"/>
  <c r="Z99" i="28"/>
  <c r="Z15" i="28" s="1"/>
  <c r="Z14" i="28"/>
  <c r="X8" i="28"/>
  <c r="Y16" i="28"/>
  <c r="Z25" i="28"/>
  <c r="Z62" i="32"/>
  <c r="Z106" i="28"/>
  <c r="Z74" i="36"/>
  <c r="Z110" i="28"/>
  <c r="Z94" i="28" s="1"/>
  <c r="Y22" i="28"/>
  <c r="AA18" i="28"/>
  <c r="Z90" i="28"/>
  <c r="Y93" i="28"/>
  <c r="Y103" i="28"/>
  <c r="Y91" i="28"/>
  <c r="X19" i="28"/>
  <c r="Y90" i="28"/>
  <c r="V32" i="28"/>
  <c r="V33" i="28" s="1"/>
  <c r="Y7" i="28"/>
  <c r="Y26" i="28"/>
  <c r="X10" i="28"/>
  <c r="Y177" i="35"/>
  <c r="Z74" i="35"/>
  <c r="AB60" i="10"/>
  <c r="AB24" i="10"/>
  <c r="Y74" i="30"/>
  <c r="Y74" i="33"/>
  <c r="AB35" i="35"/>
  <c r="AB71" i="35"/>
  <c r="AA155" i="35"/>
  <c r="AA174" i="35"/>
  <c r="AD62" i="35"/>
  <c r="AC165" i="35"/>
  <c r="AC146" i="35"/>
  <c r="AD26" i="35"/>
  <c r="AB152" i="35"/>
  <c r="AC32" i="35"/>
  <c r="AC68" i="35"/>
  <c r="AB171" i="35"/>
  <c r="AB169" i="35"/>
  <c r="AB150" i="35"/>
  <c r="AC30" i="35"/>
  <c r="AC66" i="35"/>
  <c r="AB168" i="35"/>
  <c r="AC29" i="35"/>
  <c r="AC65" i="35"/>
  <c r="AB149" i="35"/>
  <c r="AC25" i="35"/>
  <c r="AC61" i="35"/>
  <c r="AB164" i="35"/>
  <c r="AB145" i="35"/>
  <c r="AC33" i="35"/>
  <c r="AC69" i="35"/>
  <c r="AB153" i="35"/>
  <c r="AB172" i="35"/>
  <c r="AB166" i="35"/>
  <c r="AC27" i="35"/>
  <c r="AB147" i="35"/>
  <c r="AC63" i="35"/>
  <c r="AB28" i="35"/>
  <c r="AB64" i="35"/>
  <c r="AA167" i="35"/>
  <c r="AA148" i="35"/>
  <c r="AB24" i="35"/>
  <c r="AB60" i="35"/>
  <c r="AA144" i="35"/>
  <c r="AA163" i="35"/>
  <c r="Z182" i="31"/>
  <c r="Z184" i="31" s="1"/>
  <c r="Z186" i="31" s="1"/>
  <c r="Y186" i="31"/>
  <c r="Y197" i="31"/>
  <c r="Y193" i="31"/>
  <c r="Y158" i="36"/>
  <c r="Z158" i="31"/>
  <c r="Z176" i="35"/>
  <c r="Z62" i="2"/>
  <c r="AA157" i="31"/>
  <c r="AA189" i="31" s="1"/>
  <c r="AB59" i="10"/>
  <c r="AB23" i="10"/>
  <c r="Y196" i="31"/>
  <c r="Y182" i="36"/>
  <c r="Y184" i="36" s="1"/>
  <c r="Z157" i="36"/>
  <c r="Z189" i="36" s="1"/>
  <c r="Y178" i="36"/>
  <c r="Y179" i="36" s="1"/>
  <c r="Z177" i="31"/>
  <c r="X197" i="36"/>
  <c r="X198" i="36" s="1"/>
  <c r="Y183" i="36"/>
  <c r="Y185" i="36" s="1"/>
  <c r="X193" i="36"/>
  <c r="X194" i="36" s="1"/>
  <c r="Y190" i="36"/>
  <c r="Y192" i="36" s="1"/>
  <c r="Y177" i="36"/>
  <c r="Z74" i="34"/>
  <c r="AA73" i="36"/>
  <c r="Z176" i="36"/>
  <c r="W194" i="35"/>
  <c r="AA73" i="34"/>
  <c r="W198" i="34"/>
  <c r="AB28" i="34"/>
  <c r="AB64" i="34"/>
  <c r="AA167" i="34"/>
  <c r="AA148" i="34"/>
  <c r="X184" i="34"/>
  <c r="X186" i="34" s="1"/>
  <c r="X196" i="34"/>
  <c r="X196" i="35"/>
  <c r="X184" i="35"/>
  <c r="X186" i="35" s="1"/>
  <c r="W198" i="35"/>
  <c r="AC23" i="36"/>
  <c r="AC59" i="36"/>
  <c r="AB143" i="36"/>
  <c r="AB162" i="36"/>
  <c r="AB24" i="36"/>
  <c r="AB60" i="36"/>
  <c r="AA144" i="36"/>
  <c r="AA163" i="36"/>
  <c r="AC70" i="31"/>
  <c r="AC34" i="31"/>
  <c r="AB173" i="31"/>
  <c r="AB154" i="31"/>
  <c r="AB34" i="35"/>
  <c r="AB70" i="35"/>
  <c r="AA154" i="35"/>
  <c r="AA173" i="35"/>
  <c r="AB26" i="36"/>
  <c r="AB62" i="36"/>
  <c r="AA165" i="36"/>
  <c r="AA146" i="36"/>
  <c r="AB35" i="34"/>
  <c r="AB71" i="34"/>
  <c r="AA174" i="34"/>
  <c r="AA155" i="34"/>
  <c r="AB32" i="36"/>
  <c r="AB68" i="36"/>
  <c r="AA152" i="36"/>
  <c r="AA171" i="36"/>
  <c r="AB34" i="36"/>
  <c r="AB70" i="36"/>
  <c r="AA173" i="36"/>
  <c r="AA154" i="36"/>
  <c r="AC69" i="31"/>
  <c r="AC33" i="31"/>
  <c r="AB172" i="31"/>
  <c r="AB153" i="31"/>
  <c r="AB24" i="34"/>
  <c r="AB60" i="34"/>
  <c r="AA144" i="34"/>
  <c r="AA163" i="34"/>
  <c r="AC68" i="31"/>
  <c r="AC32" i="31"/>
  <c r="AB152" i="31"/>
  <c r="AB171" i="31"/>
  <c r="X191" i="34"/>
  <c r="X193" i="34" s="1"/>
  <c r="X197" i="34"/>
  <c r="AE29" i="36"/>
  <c r="AE65" i="36"/>
  <c r="AD149" i="36"/>
  <c r="AD168" i="36"/>
  <c r="AA74" i="31"/>
  <c r="AB31" i="35"/>
  <c r="AB67" i="35"/>
  <c r="AA170" i="35"/>
  <c r="AA151" i="35"/>
  <c r="AC35" i="31"/>
  <c r="AC71" i="31"/>
  <c r="AB174" i="31"/>
  <c r="AB155" i="31"/>
  <c r="AB25" i="36"/>
  <c r="AB61" i="36"/>
  <c r="AA145" i="36"/>
  <c r="AA164" i="36"/>
  <c r="AB34" i="34"/>
  <c r="AB70" i="34"/>
  <c r="AA173" i="34"/>
  <c r="AA154" i="34"/>
  <c r="X197" i="35"/>
  <c r="X191" i="35"/>
  <c r="X193" i="35" s="1"/>
  <c r="AD67" i="31"/>
  <c r="AC170" i="31"/>
  <c r="AC151" i="31"/>
  <c r="AD31" i="31"/>
  <c r="AB25" i="34"/>
  <c r="AB61" i="34"/>
  <c r="AA145" i="34"/>
  <c r="AA164" i="34"/>
  <c r="Z178" i="31"/>
  <c r="Z179" i="31" s="1"/>
  <c r="AA176" i="31"/>
  <c r="Z157" i="35"/>
  <c r="AC60" i="31"/>
  <c r="AC24" i="31"/>
  <c r="AB163" i="31"/>
  <c r="AB144" i="31"/>
  <c r="AA37" i="36"/>
  <c r="AB31" i="36"/>
  <c r="AB67" i="36"/>
  <c r="AA151" i="36"/>
  <c r="AA170" i="36"/>
  <c r="AC62" i="31"/>
  <c r="AC26" i="31"/>
  <c r="AB165" i="31"/>
  <c r="AB146" i="31"/>
  <c r="Y183" i="35"/>
  <c r="Y185" i="35" s="1"/>
  <c r="Y190" i="35"/>
  <c r="Y192" i="35" s="1"/>
  <c r="W194" i="34"/>
  <c r="AB32" i="34"/>
  <c r="AB68" i="34"/>
  <c r="AA152" i="34"/>
  <c r="AA171" i="34"/>
  <c r="Y183" i="34"/>
  <c r="Y185" i="34" s="1"/>
  <c r="Y190" i="34"/>
  <c r="Y192" i="34" s="1"/>
  <c r="AB30" i="36"/>
  <c r="AB66" i="36"/>
  <c r="AA169" i="36"/>
  <c r="AA150" i="36"/>
  <c r="AC63" i="31"/>
  <c r="AB166" i="31"/>
  <c r="AB147" i="31"/>
  <c r="AC27" i="31"/>
  <c r="Y191" i="36"/>
  <c r="AB31" i="34"/>
  <c r="AB67" i="34"/>
  <c r="AA151" i="34"/>
  <c r="AA170" i="34"/>
  <c r="AC64" i="31"/>
  <c r="AB148" i="31"/>
  <c r="AB167" i="31"/>
  <c r="AC28" i="31"/>
  <c r="Y182" i="34"/>
  <c r="Y189" i="34"/>
  <c r="AB27" i="34"/>
  <c r="AB63" i="34"/>
  <c r="AA147" i="34"/>
  <c r="AA166" i="34"/>
  <c r="AC65" i="31"/>
  <c r="AC29" i="31"/>
  <c r="AB168" i="31"/>
  <c r="AB149" i="31"/>
  <c r="Z190" i="31"/>
  <c r="Z192" i="31" s="1"/>
  <c r="AB26" i="34"/>
  <c r="AB62" i="34"/>
  <c r="AA146" i="34"/>
  <c r="AA165" i="34"/>
  <c r="AB28" i="36"/>
  <c r="AB64" i="36"/>
  <c r="AA167" i="36"/>
  <c r="AA148" i="36"/>
  <c r="AA73" i="35"/>
  <c r="AB52" i="2"/>
  <c r="AB22" i="2"/>
  <c r="Z176" i="34"/>
  <c r="Z177" i="34" s="1"/>
  <c r="Y182" i="35"/>
  <c r="Y189" i="35"/>
  <c r="Y178" i="35"/>
  <c r="Y179" i="35" s="1"/>
  <c r="AC30" i="31"/>
  <c r="AC66" i="31"/>
  <c r="AB169" i="31"/>
  <c r="AB150" i="31"/>
  <c r="AB29" i="34"/>
  <c r="AB65" i="34"/>
  <c r="AA149" i="34"/>
  <c r="AA168" i="34"/>
  <c r="AB33" i="36"/>
  <c r="AB69" i="36"/>
  <c r="AA172" i="36"/>
  <c r="AA153" i="36"/>
  <c r="AB27" i="36"/>
  <c r="AB63" i="36"/>
  <c r="AA147" i="36"/>
  <c r="AA166" i="36"/>
  <c r="AB30" i="34"/>
  <c r="AB66" i="34"/>
  <c r="AA169" i="34"/>
  <c r="AA150" i="34"/>
  <c r="AB23" i="34"/>
  <c r="AB59" i="34"/>
  <c r="AA162" i="34"/>
  <c r="AA37" i="34"/>
  <c r="AA143" i="34"/>
  <c r="Y158" i="34"/>
  <c r="AB35" i="36"/>
  <c r="AB71" i="36"/>
  <c r="AA174" i="36"/>
  <c r="AA155" i="36"/>
  <c r="AB33" i="34"/>
  <c r="AB69" i="34"/>
  <c r="AA153" i="34"/>
  <c r="AA172" i="34"/>
  <c r="AB23" i="35"/>
  <c r="AB59" i="35"/>
  <c r="AA37" i="35"/>
  <c r="AA162" i="35"/>
  <c r="AA143" i="35"/>
  <c r="Z157" i="34"/>
  <c r="Y158" i="35"/>
  <c r="AK41" i="33"/>
  <c r="AJ55" i="33"/>
  <c r="Y74" i="29"/>
  <c r="AA61" i="32"/>
  <c r="AB31" i="32"/>
  <c r="AC21" i="32"/>
  <c r="AD51" i="32" s="1"/>
  <c r="AC29" i="32"/>
  <c r="AD59" i="32" s="1"/>
  <c r="AM41" i="10"/>
  <c r="AL55" i="10"/>
  <c r="AJ41" i="34"/>
  <c r="AI55" i="34"/>
  <c r="Y158" i="29"/>
  <c r="W194" i="29"/>
  <c r="W198" i="30"/>
  <c r="Y177" i="30"/>
  <c r="Z73" i="33"/>
  <c r="Z107" i="28" s="1"/>
  <c r="Z23" i="28" s="1"/>
  <c r="AB29" i="33"/>
  <c r="AC65" i="33" s="1"/>
  <c r="AA152" i="30"/>
  <c r="AA171" i="30"/>
  <c r="AB32" i="30"/>
  <c r="AC68" i="30" s="1"/>
  <c r="Z73" i="29"/>
  <c r="Z100" i="28" s="1"/>
  <c r="AB29" i="29"/>
  <c r="AC65" i="29" s="1"/>
  <c r="AA149" i="29"/>
  <c r="AA168" i="29"/>
  <c r="AB31" i="33"/>
  <c r="AC67" i="33" s="1"/>
  <c r="AB30" i="33"/>
  <c r="AC66" i="33" s="1"/>
  <c r="AB35" i="33"/>
  <c r="AC71" i="33" s="1"/>
  <c r="X184" i="29"/>
  <c r="X186" i="29" s="1"/>
  <c r="X196" i="29"/>
  <c r="AA149" i="30"/>
  <c r="AA168" i="30"/>
  <c r="AB29" i="30"/>
  <c r="AC65" i="30" s="1"/>
  <c r="AA165" i="29"/>
  <c r="AB26" i="29"/>
  <c r="AC62" i="29" s="1"/>
  <c r="AA146" i="29"/>
  <c r="AB23" i="33"/>
  <c r="AC59" i="33" s="1"/>
  <c r="AA37" i="33"/>
  <c r="AA37" i="29"/>
  <c r="AA143" i="29"/>
  <c r="AB23" i="29"/>
  <c r="AC59" i="29" s="1"/>
  <c r="AA162" i="29"/>
  <c r="AA169" i="29"/>
  <c r="AA150" i="29"/>
  <c r="AB30" i="29"/>
  <c r="AC66" i="29" s="1"/>
  <c r="AB24" i="33"/>
  <c r="AC60" i="33" s="1"/>
  <c r="AA154" i="29"/>
  <c r="AB34" i="29"/>
  <c r="AC70" i="29" s="1"/>
  <c r="AA173" i="29"/>
  <c r="AB33" i="33"/>
  <c r="AC69" i="33" s="1"/>
  <c r="AA165" i="30"/>
  <c r="AA146" i="30"/>
  <c r="AB26" i="30"/>
  <c r="AC62" i="30" s="1"/>
  <c r="AC25" i="33"/>
  <c r="AD61" i="33" s="1"/>
  <c r="AA163" i="30"/>
  <c r="AA144" i="30"/>
  <c r="AB24" i="30"/>
  <c r="AC60" i="30" s="1"/>
  <c r="AA154" i="30"/>
  <c r="AA173" i="30"/>
  <c r="AB34" i="30"/>
  <c r="AC70" i="30" s="1"/>
  <c r="AA155" i="30"/>
  <c r="AA174" i="30"/>
  <c r="AB35" i="30"/>
  <c r="AC71" i="30" s="1"/>
  <c r="AB28" i="33"/>
  <c r="AC64" i="33" s="1"/>
  <c r="Z157" i="30"/>
  <c r="X191" i="30"/>
  <c r="X193" i="30" s="1"/>
  <c r="X197" i="30"/>
  <c r="AB27" i="33"/>
  <c r="AC63" i="33" s="1"/>
  <c r="Z157" i="29"/>
  <c r="AB33" i="29"/>
  <c r="AC69" i="29" s="1"/>
  <c r="AA172" i="29"/>
  <c r="AA153" i="29"/>
  <c r="Z176" i="29"/>
  <c r="AA170" i="30"/>
  <c r="AA151" i="30"/>
  <c r="AB31" i="30"/>
  <c r="AC67" i="30" s="1"/>
  <c r="AB24" i="29"/>
  <c r="AC60" i="29" s="1"/>
  <c r="AA163" i="29"/>
  <c r="AA144" i="29"/>
  <c r="AB32" i="33"/>
  <c r="AC68" i="33" s="1"/>
  <c r="Z176" i="30"/>
  <c r="AB35" i="29"/>
  <c r="AC71" i="29" s="1"/>
  <c r="AA174" i="29"/>
  <c r="AA155" i="29"/>
  <c r="AB32" i="29"/>
  <c r="AC68" i="29" s="1"/>
  <c r="AA171" i="29"/>
  <c r="AA152" i="29"/>
  <c r="AA167" i="29"/>
  <c r="AA148" i="29"/>
  <c r="AB28" i="29"/>
  <c r="AC64" i="29" s="1"/>
  <c r="AA169" i="30"/>
  <c r="AA150" i="30"/>
  <c r="AB30" i="30"/>
  <c r="AC66" i="30" s="1"/>
  <c r="W194" i="30"/>
  <c r="AA151" i="29"/>
  <c r="AA170" i="29"/>
  <c r="AB31" i="29"/>
  <c r="AC67" i="29" s="1"/>
  <c r="AB26" i="33"/>
  <c r="AC62" i="33" s="1"/>
  <c r="AA164" i="30"/>
  <c r="AA145" i="30"/>
  <c r="AB25" i="30"/>
  <c r="AC61" i="30" s="1"/>
  <c r="AA166" i="30"/>
  <c r="AB27" i="30"/>
  <c r="AC63" i="30" s="1"/>
  <c r="AA147" i="30"/>
  <c r="AA172" i="30"/>
  <c r="AA153" i="30"/>
  <c r="AB33" i="30"/>
  <c r="AC69" i="30" s="1"/>
  <c r="Y183" i="29"/>
  <c r="Y185" i="29" s="1"/>
  <c r="Y190" i="29"/>
  <c r="Y192" i="29" s="1"/>
  <c r="AA162" i="30"/>
  <c r="AA37" i="30"/>
  <c r="AB23" i="30"/>
  <c r="AC59" i="30" s="1"/>
  <c r="AA143" i="30"/>
  <c r="X196" i="30"/>
  <c r="X184" i="30"/>
  <c r="X186" i="30" s="1"/>
  <c r="AB34" i="33"/>
  <c r="AC70" i="33" s="1"/>
  <c r="X197" i="29"/>
  <c r="X191" i="29"/>
  <c r="X193" i="29" s="1"/>
  <c r="AB28" i="30"/>
  <c r="AC64" i="30" s="1"/>
  <c r="AA167" i="30"/>
  <c r="AA148" i="30"/>
  <c r="Z73" i="30"/>
  <c r="Y189" i="29"/>
  <c r="Y178" i="29"/>
  <c r="Y179" i="29" s="1"/>
  <c r="Y182" i="29"/>
  <c r="AB27" i="29"/>
  <c r="AC63" i="29" s="1"/>
  <c r="AA147" i="29"/>
  <c r="AA166" i="29"/>
  <c r="Y177" i="29"/>
  <c r="W198" i="29"/>
  <c r="Y183" i="30"/>
  <c r="Y185" i="30" s="1"/>
  <c r="Y190" i="30"/>
  <c r="Y192" i="30" s="1"/>
  <c r="AA145" i="29"/>
  <c r="AB25" i="29"/>
  <c r="AC61" i="29" s="1"/>
  <c r="AA164" i="29"/>
  <c r="Y189" i="30"/>
  <c r="Y158" i="30"/>
  <c r="Y178" i="30"/>
  <c r="Y179" i="30" s="1"/>
  <c r="Y182" i="30"/>
  <c r="Z191" i="31"/>
  <c r="AB73" i="31"/>
  <c r="AB102" i="28" s="1"/>
  <c r="AC23" i="31"/>
  <c r="AD59" i="31" s="1"/>
  <c r="AB162" i="31"/>
  <c r="AB143" i="31"/>
  <c r="AB37" i="31"/>
  <c r="AD25" i="32"/>
  <c r="AE55" i="32" s="1"/>
  <c r="AC25" i="2"/>
  <c r="AD55" i="2" s="1"/>
  <c r="AC28" i="2"/>
  <c r="AD58" i="2" s="1"/>
  <c r="AC27" i="2"/>
  <c r="AD57" i="2" s="1"/>
  <c r="AA73" i="10"/>
  <c r="AC23" i="2"/>
  <c r="AD53" i="2" s="1"/>
  <c r="AC26" i="2"/>
  <c r="AD56" i="2" s="1"/>
  <c r="AD20" i="2"/>
  <c r="AE50" i="2" s="1"/>
  <c r="AA61" i="2"/>
  <c r="AA98" i="28" s="1"/>
  <c r="AB29" i="2"/>
  <c r="AC24" i="2"/>
  <c r="AD54" i="2" s="1"/>
  <c r="AC21" i="2"/>
  <c r="AD51" i="2" s="1"/>
  <c r="AA31" i="2"/>
  <c r="AE25" i="31"/>
  <c r="AF61" i="31" s="1"/>
  <c r="AD164" i="31"/>
  <c r="AD145" i="31"/>
  <c r="AC34" i="10"/>
  <c r="AD70" i="10" s="1"/>
  <c r="AC25" i="10"/>
  <c r="AD61" i="10" s="1"/>
  <c r="AD33" i="10"/>
  <c r="AE69" i="10" s="1"/>
  <c r="AC31" i="10"/>
  <c r="AD67" i="10" s="1"/>
  <c r="AC35" i="10"/>
  <c r="AD71" i="10" s="1"/>
  <c r="AC29" i="10"/>
  <c r="AD65" i="10" s="1"/>
  <c r="AC32" i="10"/>
  <c r="AD68" i="10" s="1"/>
  <c r="AD30" i="10"/>
  <c r="AE66" i="10" s="1"/>
  <c r="AC28" i="10"/>
  <c r="AD64" i="10" s="1"/>
  <c r="AC26" i="10"/>
  <c r="AD62" i="10" s="1"/>
  <c r="AC27" i="10"/>
  <c r="AD63" i="10" s="1"/>
  <c r="AE22" i="32"/>
  <c r="AF52" i="32" s="1"/>
  <c r="AD26" i="32"/>
  <c r="AE56" i="32" s="1"/>
  <c r="AD28" i="32"/>
  <c r="AE58" i="32" s="1"/>
  <c r="AE20" i="32"/>
  <c r="AF50" i="32" s="1"/>
  <c r="AD23" i="32"/>
  <c r="AE53" i="32" s="1"/>
  <c r="AD24" i="32"/>
  <c r="AE54" i="32" s="1"/>
  <c r="AD27" i="32"/>
  <c r="AE57" i="32" s="1"/>
  <c r="Z177" i="35" l="1"/>
  <c r="Y27" i="28"/>
  <c r="Y95" i="28"/>
  <c r="Y30" i="28" s="1"/>
  <c r="X11" i="28"/>
  <c r="AA74" i="35"/>
  <c r="AA109" i="28"/>
  <c r="AA25" i="28" s="1"/>
  <c r="AA74" i="36"/>
  <c r="AA110" i="28"/>
  <c r="AA94" i="28" s="1"/>
  <c r="AA14" i="28"/>
  <c r="Z111" i="28"/>
  <c r="Z91" i="28"/>
  <c r="AA74" i="10"/>
  <c r="AA99" i="28"/>
  <c r="Z92" i="28"/>
  <c r="AA62" i="32"/>
  <c r="AA106" i="28"/>
  <c r="Y8" i="28"/>
  <c r="Z16" i="28"/>
  <c r="Y9" i="28"/>
  <c r="AA179" i="34"/>
  <c r="AA108" i="28"/>
  <c r="AA24" i="28" s="1"/>
  <c r="AB18" i="28"/>
  <c r="AA90" i="28"/>
  <c r="Z74" i="30"/>
  <c r="Z101" i="28"/>
  <c r="Z103" i="28" s="1"/>
  <c r="Z22" i="28"/>
  <c r="AA22" i="28" s="1"/>
  <c r="Y19" i="28"/>
  <c r="Y6" i="28"/>
  <c r="Z7" i="28"/>
  <c r="Z26" i="28"/>
  <c r="Y10" i="28"/>
  <c r="Z74" i="33"/>
  <c r="AB37" i="10"/>
  <c r="AC60" i="10"/>
  <c r="AC24" i="10"/>
  <c r="Z196" i="31"/>
  <c r="AC35" i="35"/>
  <c r="AC71" i="35"/>
  <c r="AB155" i="35"/>
  <c r="AB174" i="35"/>
  <c r="AC166" i="35"/>
  <c r="AC147" i="35"/>
  <c r="AD63" i="35"/>
  <c r="AD27" i="35"/>
  <c r="AD68" i="35"/>
  <c r="AC152" i="35"/>
  <c r="AC171" i="35"/>
  <c r="AD32" i="35"/>
  <c r="AD66" i="35"/>
  <c r="AD30" i="35"/>
  <c r="AC169" i="35"/>
  <c r="AC150" i="35"/>
  <c r="AB144" i="35"/>
  <c r="AC60" i="35"/>
  <c r="AC24" i="35"/>
  <c r="AB163" i="35"/>
  <c r="AD25" i="35"/>
  <c r="AD61" i="35"/>
  <c r="AC164" i="35"/>
  <c r="AC145" i="35"/>
  <c r="AD165" i="35"/>
  <c r="AD146" i="35"/>
  <c r="AE62" i="35"/>
  <c r="AE26" i="35"/>
  <c r="AD29" i="35"/>
  <c r="AD65" i="35"/>
  <c r="AC168" i="35"/>
  <c r="AC149" i="35"/>
  <c r="AC28" i="35"/>
  <c r="AC64" i="35"/>
  <c r="AB167" i="35"/>
  <c r="AB148" i="35"/>
  <c r="AC153" i="35"/>
  <c r="AC172" i="35"/>
  <c r="AD33" i="35"/>
  <c r="AD69" i="35"/>
  <c r="Y194" i="31"/>
  <c r="AA182" i="31"/>
  <c r="Z183" i="35"/>
  <c r="Z185" i="35" s="1"/>
  <c r="AA157" i="35"/>
  <c r="AA189" i="35" s="1"/>
  <c r="Z158" i="36"/>
  <c r="Y198" i="31"/>
  <c r="Z190" i="35"/>
  <c r="Z192" i="35" s="1"/>
  <c r="Z197" i="31"/>
  <c r="Z193" i="31"/>
  <c r="Z194" i="31" s="1"/>
  <c r="AA158" i="31"/>
  <c r="AA178" i="31"/>
  <c r="AA179" i="31" s="1"/>
  <c r="Z177" i="29"/>
  <c r="Z182" i="36"/>
  <c r="Z184" i="36" s="1"/>
  <c r="Y186" i="36"/>
  <c r="Y196" i="36"/>
  <c r="AB73" i="36"/>
  <c r="AA190" i="31"/>
  <c r="AA192" i="31" s="1"/>
  <c r="AB73" i="35"/>
  <c r="AA183" i="31"/>
  <c r="AA185" i="31" s="1"/>
  <c r="Y197" i="36"/>
  <c r="Z177" i="36"/>
  <c r="Y193" i="36"/>
  <c r="AA62" i="2"/>
  <c r="AB74" i="31"/>
  <c r="AB73" i="34"/>
  <c r="AA177" i="31"/>
  <c r="Z178" i="36"/>
  <c r="Z179" i="36" s="1"/>
  <c r="AC59" i="10"/>
  <c r="AC23" i="10"/>
  <c r="AC37" i="10" s="1"/>
  <c r="Z190" i="36"/>
  <c r="Z192" i="36" s="1"/>
  <c r="Z183" i="36"/>
  <c r="Z185" i="36" s="1"/>
  <c r="AA74" i="34"/>
  <c r="AA176" i="36"/>
  <c r="AA183" i="36" s="1"/>
  <c r="AA185" i="36" s="1"/>
  <c r="AA157" i="36"/>
  <c r="AA182" i="36" s="1"/>
  <c r="AC23" i="34"/>
  <c r="AC59" i="34"/>
  <c r="AB143" i="34"/>
  <c r="AB37" i="34"/>
  <c r="AB162" i="34"/>
  <c r="AC27" i="36"/>
  <c r="AC63" i="36"/>
  <c r="AB147" i="36"/>
  <c r="AB166" i="36"/>
  <c r="AD63" i="31"/>
  <c r="AC166" i="31"/>
  <c r="AD27" i="31"/>
  <c r="AC147" i="31"/>
  <c r="AD60" i="31"/>
  <c r="AD24" i="31"/>
  <c r="AC144" i="31"/>
  <c r="AC163" i="31"/>
  <c r="AC25" i="34"/>
  <c r="AC61" i="34"/>
  <c r="AB145" i="34"/>
  <c r="AB164" i="34"/>
  <c r="AC28" i="34"/>
  <c r="AC64" i="34"/>
  <c r="AB167" i="34"/>
  <c r="AB148" i="34"/>
  <c r="AC23" i="35"/>
  <c r="AC59" i="35"/>
  <c r="AB143" i="35"/>
  <c r="AB37" i="35"/>
  <c r="AB162" i="35"/>
  <c r="AD66" i="31"/>
  <c r="AD30" i="31"/>
  <c r="AC169" i="31"/>
  <c r="AC150" i="31"/>
  <c r="AC26" i="34"/>
  <c r="AC62" i="34"/>
  <c r="AB146" i="34"/>
  <c r="AB165" i="34"/>
  <c r="AC32" i="34"/>
  <c r="AC68" i="34"/>
  <c r="AB171" i="34"/>
  <c r="AB152" i="34"/>
  <c r="AE67" i="31"/>
  <c r="AD170" i="31"/>
  <c r="AD151" i="31"/>
  <c r="AE31" i="31"/>
  <c r="X194" i="35"/>
  <c r="AD62" i="31"/>
  <c r="AD26" i="31"/>
  <c r="AC165" i="31"/>
  <c r="AC146" i="31"/>
  <c r="AC35" i="36"/>
  <c r="AC71" i="36"/>
  <c r="AB174" i="36"/>
  <c r="AB155" i="36"/>
  <c r="AC27" i="34"/>
  <c r="AC63" i="34"/>
  <c r="AB147" i="34"/>
  <c r="AB166" i="34"/>
  <c r="Z189" i="35"/>
  <c r="Z182" i="35"/>
  <c r="Z178" i="35"/>
  <c r="Z179" i="35" s="1"/>
  <c r="AC34" i="34"/>
  <c r="AC70" i="34"/>
  <c r="AB173" i="34"/>
  <c r="AB154" i="34"/>
  <c r="AD35" i="31"/>
  <c r="AD71" i="31"/>
  <c r="AC174" i="31"/>
  <c r="AC155" i="31"/>
  <c r="AC24" i="34"/>
  <c r="AC60" i="34"/>
  <c r="AB163" i="34"/>
  <c r="AB144" i="34"/>
  <c r="AC34" i="36"/>
  <c r="AC70" i="36"/>
  <c r="AB154" i="36"/>
  <c r="AB173" i="36"/>
  <c r="AC35" i="34"/>
  <c r="AC71" i="34"/>
  <c r="AB155" i="34"/>
  <c r="AB174" i="34"/>
  <c r="AC34" i="35"/>
  <c r="AC70" i="35"/>
  <c r="AB154" i="35"/>
  <c r="AB173" i="35"/>
  <c r="AC24" i="36"/>
  <c r="AC60" i="36"/>
  <c r="AB144" i="36"/>
  <c r="AB163" i="36"/>
  <c r="X198" i="35"/>
  <c r="Z191" i="36"/>
  <c r="AC52" i="2"/>
  <c r="AC22" i="2"/>
  <c r="Z158" i="34"/>
  <c r="Y197" i="35"/>
  <c r="Y191" i="35"/>
  <c r="Y193" i="35" s="1"/>
  <c r="AC30" i="36"/>
  <c r="AC66" i="36"/>
  <c r="AB150" i="36"/>
  <c r="AB169" i="36"/>
  <c r="AB37" i="36"/>
  <c r="X198" i="34"/>
  <c r="Z182" i="34"/>
  <c r="Z189" i="34"/>
  <c r="AA157" i="34"/>
  <c r="AC30" i="34"/>
  <c r="AC66" i="34"/>
  <c r="AB169" i="34"/>
  <c r="AB150" i="34"/>
  <c r="Y196" i="35"/>
  <c r="Y184" i="35"/>
  <c r="Y186" i="35" s="1"/>
  <c r="Y191" i="34"/>
  <c r="Y193" i="34" s="1"/>
  <c r="Y197" i="34"/>
  <c r="AC31" i="36"/>
  <c r="AC67" i="36"/>
  <c r="AB170" i="36"/>
  <c r="AB151" i="36"/>
  <c r="AF29" i="36"/>
  <c r="AF65" i="36"/>
  <c r="AE149" i="36"/>
  <c r="AE168" i="36"/>
  <c r="X194" i="34"/>
  <c r="AD23" i="36"/>
  <c r="AD59" i="36"/>
  <c r="AC162" i="36"/>
  <c r="AC143" i="36"/>
  <c r="AB31" i="2"/>
  <c r="AC59" i="2"/>
  <c r="AB157" i="31"/>
  <c r="AC33" i="36"/>
  <c r="AC69" i="36"/>
  <c r="AB172" i="36"/>
  <c r="AB153" i="36"/>
  <c r="AC29" i="34"/>
  <c r="AC65" i="34"/>
  <c r="AB168" i="34"/>
  <c r="AB149" i="34"/>
  <c r="AC28" i="36"/>
  <c r="AC64" i="36"/>
  <c r="AB167" i="36"/>
  <c r="AB148" i="36"/>
  <c r="AD65" i="31"/>
  <c r="AC168" i="31"/>
  <c r="AC149" i="31"/>
  <c r="AD29" i="31"/>
  <c r="Y184" i="34"/>
  <c r="Y186" i="34" s="1"/>
  <c r="Y196" i="34"/>
  <c r="AC31" i="34"/>
  <c r="AC67" i="34"/>
  <c r="AB170" i="34"/>
  <c r="AB151" i="34"/>
  <c r="AD68" i="31"/>
  <c r="AC152" i="31"/>
  <c r="AD32" i="31"/>
  <c r="AC171" i="31"/>
  <c r="AD69" i="31"/>
  <c r="AC153" i="31"/>
  <c r="AD33" i="31"/>
  <c r="AC172" i="31"/>
  <c r="AD70" i="31"/>
  <c r="AC173" i="31"/>
  <c r="AC154" i="31"/>
  <c r="AD34" i="31"/>
  <c r="AB176" i="31"/>
  <c r="Z158" i="35"/>
  <c r="AA176" i="35"/>
  <c r="AC33" i="34"/>
  <c r="AC69" i="34"/>
  <c r="AB172" i="34"/>
  <c r="AB153" i="34"/>
  <c r="AA176" i="34"/>
  <c r="Z183" i="34"/>
  <c r="Z185" i="34" s="1"/>
  <c r="Z190" i="34"/>
  <c r="Z192" i="34" s="1"/>
  <c r="AD64" i="31"/>
  <c r="AC148" i="31"/>
  <c r="AC167" i="31"/>
  <c r="AD28" i="31"/>
  <c r="AC25" i="36"/>
  <c r="AC61" i="36"/>
  <c r="AB145" i="36"/>
  <c r="AB164" i="36"/>
  <c r="AC31" i="35"/>
  <c r="AC67" i="35"/>
  <c r="AB170" i="35"/>
  <c r="AB151" i="35"/>
  <c r="AC32" i="36"/>
  <c r="AC68" i="36"/>
  <c r="AB171" i="36"/>
  <c r="AB152" i="36"/>
  <c r="AC26" i="36"/>
  <c r="AC62" i="36"/>
  <c r="AB146" i="36"/>
  <c r="AB165" i="36"/>
  <c r="AB61" i="32"/>
  <c r="AL41" i="33"/>
  <c r="AK55" i="33"/>
  <c r="Z74" i="29"/>
  <c r="AC31" i="32"/>
  <c r="AD29" i="32"/>
  <c r="AE59" i="32" s="1"/>
  <c r="AD21" i="32"/>
  <c r="AE51" i="32" s="1"/>
  <c r="AM55" i="10"/>
  <c r="AK41" i="34"/>
  <c r="AJ55" i="34"/>
  <c r="Z158" i="30"/>
  <c r="AC28" i="29"/>
  <c r="AD64" i="29" s="1"/>
  <c r="AB167" i="29"/>
  <c r="AB148" i="29"/>
  <c r="AC23" i="33"/>
  <c r="AD59" i="33" s="1"/>
  <c r="AB37" i="33"/>
  <c r="AB172" i="30"/>
  <c r="AB153" i="30"/>
  <c r="AC33" i="30"/>
  <c r="AD69" i="30" s="1"/>
  <c r="AB164" i="30"/>
  <c r="AB145" i="30"/>
  <c r="AC25" i="30"/>
  <c r="AD61" i="30" s="1"/>
  <c r="AB144" i="29"/>
  <c r="AB163" i="29"/>
  <c r="AC24" i="29"/>
  <c r="AD60" i="29" s="1"/>
  <c r="Z189" i="30"/>
  <c r="Z182" i="30"/>
  <c r="Z178" i="30"/>
  <c r="Z179" i="30" s="1"/>
  <c r="AC34" i="29"/>
  <c r="AD70" i="29" s="1"/>
  <c r="AB173" i="29"/>
  <c r="AB154" i="29"/>
  <c r="AA73" i="33"/>
  <c r="AC31" i="33"/>
  <c r="AD67" i="33" s="1"/>
  <c r="AB164" i="29"/>
  <c r="AC25" i="29"/>
  <c r="AD61" i="29" s="1"/>
  <c r="AB145" i="29"/>
  <c r="AB166" i="29"/>
  <c r="AC27" i="29"/>
  <c r="AD63" i="29" s="1"/>
  <c r="AB147" i="29"/>
  <c r="AA157" i="30"/>
  <c r="AB174" i="29"/>
  <c r="AB155" i="29"/>
  <c r="AC35" i="29"/>
  <c r="AD71" i="29" s="1"/>
  <c r="AC28" i="33"/>
  <c r="AD64" i="33" s="1"/>
  <c r="AB146" i="30"/>
  <c r="AC26" i="30"/>
  <c r="AD62" i="30" s="1"/>
  <c r="AB165" i="30"/>
  <c r="AA176" i="29"/>
  <c r="X198" i="29"/>
  <c r="AB167" i="30"/>
  <c r="AB148" i="30"/>
  <c r="AC28" i="30"/>
  <c r="AD64" i="30" s="1"/>
  <c r="AB143" i="30"/>
  <c r="AC23" i="30"/>
  <c r="AD59" i="30" s="1"/>
  <c r="AB162" i="30"/>
  <c r="AB37" i="30"/>
  <c r="AB170" i="30"/>
  <c r="AB151" i="30"/>
  <c r="AC31" i="30"/>
  <c r="AD67" i="30" s="1"/>
  <c r="AB172" i="29"/>
  <c r="AB153" i="29"/>
  <c r="AC33" i="29"/>
  <c r="AD69" i="29" s="1"/>
  <c r="AB37" i="29"/>
  <c r="AC23" i="29"/>
  <c r="AD59" i="29" s="1"/>
  <c r="AB162" i="29"/>
  <c r="AB143" i="29"/>
  <c r="AB146" i="29"/>
  <c r="AC26" i="29"/>
  <c r="AD62" i="29" s="1"/>
  <c r="AB165" i="29"/>
  <c r="X194" i="29"/>
  <c r="AC29" i="33"/>
  <c r="AD65" i="33" s="1"/>
  <c r="AB173" i="30"/>
  <c r="AB154" i="30"/>
  <c r="AC34" i="30"/>
  <c r="AD70" i="30" s="1"/>
  <c r="Y196" i="30"/>
  <c r="Y184" i="30"/>
  <c r="Y186" i="30" s="1"/>
  <c r="Y196" i="29"/>
  <c r="Y184" i="29"/>
  <c r="Y186" i="29" s="1"/>
  <c r="AA73" i="30"/>
  <c r="AB169" i="30"/>
  <c r="AC30" i="30"/>
  <c r="AD66" i="30" s="1"/>
  <c r="AB150" i="30"/>
  <c r="Z183" i="30"/>
  <c r="Z185" i="30" s="1"/>
  <c r="Z190" i="30"/>
  <c r="Z192" i="30" s="1"/>
  <c r="Z182" i="29"/>
  <c r="Z189" i="29"/>
  <c r="Z178" i="29"/>
  <c r="Z179" i="29" s="1"/>
  <c r="AC35" i="30"/>
  <c r="AD71" i="30" s="1"/>
  <c r="AB155" i="30"/>
  <c r="AB174" i="30"/>
  <c r="AB163" i="30"/>
  <c r="AB144" i="30"/>
  <c r="AC24" i="30"/>
  <c r="AD60" i="30" s="1"/>
  <c r="AC24" i="33"/>
  <c r="AD60" i="33" s="1"/>
  <c r="AA73" i="29"/>
  <c r="AA100" i="28" s="1"/>
  <c r="AC35" i="33"/>
  <c r="AD71" i="33" s="1"/>
  <c r="AC29" i="29"/>
  <c r="AD65" i="29" s="1"/>
  <c r="AB168" i="29"/>
  <c r="AB149" i="29"/>
  <c r="X194" i="30"/>
  <c r="AC27" i="33"/>
  <c r="AD63" i="33" s="1"/>
  <c r="AA157" i="29"/>
  <c r="AD25" i="33"/>
  <c r="AE61" i="33" s="1"/>
  <c r="Y197" i="29"/>
  <c r="Y191" i="29"/>
  <c r="Y193" i="29" s="1"/>
  <c r="AC34" i="33"/>
  <c r="AD70" i="33" s="1"/>
  <c r="AA176" i="30"/>
  <c r="AC26" i="33"/>
  <c r="AD62" i="33" s="1"/>
  <c r="AC32" i="33"/>
  <c r="AD68" i="33" s="1"/>
  <c r="AC33" i="33"/>
  <c r="AD69" i="33" s="1"/>
  <c r="AB150" i="29"/>
  <c r="AB169" i="29"/>
  <c r="AC30" i="29"/>
  <c r="AD66" i="29" s="1"/>
  <c r="AB168" i="30"/>
  <c r="AB149" i="30"/>
  <c r="AC29" i="30"/>
  <c r="AD65" i="30" s="1"/>
  <c r="AC30" i="33"/>
  <c r="AD66" i="33" s="1"/>
  <c r="Z177" i="30"/>
  <c r="Y191" i="30"/>
  <c r="Y193" i="30" s="1"/>
  <c r="Y197" i="30"/>
  <c r="AB147" i="30"/>
  <c r="AC27" i="30"/>
  <c r="AD63" i="30" s="1"/>
  <c r="AB166" i="30"/>
  <c r="AB170" i="29"/>
  <c r="AB151" i="29"/>
  <c r="AC31" i="29"/>
  <c r="AD67" i="29" s="1"/>
  <c r="AB152" i="29"/>
  <c r="AC32" i="29"/>
  <c r="AD68" i="29" s="1"/>
  <c r="AB171" i="29"/>
  <c r="Z183" i="29"/>
  <c r="Z185" i="29" s="1"/>
  <c r="Z190" i="29"/>
  <c r="Z192" i="29" s="1"/>
  <c r="X198" i="30"/>
  <c r="AB171" i="30"/>
  <c r="AC32" i="30"/>
  <c r="AD68" i="30" s="1"/>
  <c r="AB152" i="30"/>
  <c r="Z158" i="29"/>
  <c r="AA184" i="31"/>
  <c r="AA191" i="31"/>
  <c r="AD23" i="31"/>
  <c r="AE59" i="31" s="1"/>
  <c r="AC143" i="31"/>
  <c r="AC73" i="31"/>
  <c r="AC102" i="28" s="1"/>
  <c r="AC162" i="31"/>
  <c r="AC37" i="31"/>
  <c r="AE25" i="32"/>
  <c r="AF55" i="32" s="1"/>
  <c r="AD25" i="2"/>
  <c r="AE55" i="2" s="1"/>
  <c r="AD24" i="2"/>
  <c r="AE54" i="2" s="1"/>
  <c r="AE20" i="2"/>
  <c r="AF50" i="2" s="1"/>
  <c r="AD23" i="2"/>
  <c r="AE53" i="2" s="1"/>
  <c r="AD26" i="2"/>
  <c r="AE56" i="2" s="1"/>
  <c r="AD27" i="2"/>
  <c r="AE57" i="2" s="1"/>
  <c r="AD21" i="2"/>
  <c r="AE51" i="2" s="1"/>
  <c r="AD28" i="2"/>
  <c r="AE58" i="2" s="1"/>
  <c r="AB61" i="2"/>
  <c r="AB98" i="28" s="1"/>
  <c r="AC29" i="2"/>
  <c r="AF25" i="31"/>
  <c r="AG61" i="31" s="1"/>
  <c r="AE145" i="31"/>
  <c r="AE164" i="31"/>
  <c r="AB73" i="10"/>
  <c r="AD32" i="10"/>
  <c r="AE68" i="10" s="1"/>
  <c r="AD35" i="10"/>
  <c r="AE71" i="10" s="1"/>
  <c r="AE33" i="10"/>
  <c r="AF69" i="10" s="1"/>
  <c r="AE30" i="10"/>
  <c r="AF66" i="10" s="1"/>
  <c r="AD28" i="10"/>
  <c r="AE64" i="10" s="1"/>
  <c r="AD29" i="10"/>
  <c r="AE65" i="10" s="1"/>
  <c r="AD25" i="10"/>
  <c r="AE61" i="10" s="1"/>
  <c r="AD27" i="10"/>
  <c r="AE63" i="10" s="1"/>
  <c r="AD31" i="10"/>
  <c r="AE67" i="10" s="1"/>
  <c r="AD26" i="10"/>
  <c r="AE62" i="10" s="1"/>
  <c r="AD34" i="10"/>
  <c r="AE70" i="10" s="1"/>
  <c r="AE23" i="32"/>
  <c r="AF53" i="32" s="1"/>
  <c r="AE28" i="32"/>
  <c r="AF58" i="32" s="1"/>
  <c r="AE26" i="32"/>
  <c r="AF56" i="32" s="1"/>
  <c r="AF22" i="32"/>
  <c r="AG52" i="32" s="1"/>
  <c r="AF20" i="32"/>
  <c r="AG50" i="32" s="1"/>
  <c r="AE24" i="32"/>
  <c r="AF54" i="32" s="1"/>
  <c r="AE27" i="32"/>
  <c r="AF57" i="32" s="1"/>
  <c r="X31" i="28" l="1"/>
  <c r="X32" i="28" s="1"/>
  <c r="X33" i="28" s="1"/>
  <c r="Z198" i="31"/>
  <c r="AB74" i="10"/>
  <c r="AB99" i="28"/>
  <c r="AB62" i="32"/>
  <c r="AB106" i="28"/>
  <c r="AB90" i="28" s="1"/>
  <c r="Z6" i="28"/>
  <c r="Z8" i="28"/>
  <c r="AA16" i="28"/>
  <c r="AB14" i="28"/>
  <c r="AA6" i="28"/>
  <c r="AB179" i="34"/>
  <c r="AB108" i="28"/>
  <c r="AB24" i="28" s="1"/>
  <c r="AC18" i="28"/>
  <c r="AB74" i="35"/>
  <c r="AB109" i="28"/>
  <c r="AB25" i="28" s="1"/>
  <c r="Z93" i="28"/>
  <c r="Z95" i="28" s="1"/>
  <c r="AA74" i="33"/>
  <c r="AA107" i="28"/>
  <c r="AA23" i="28" s="1"/>
  <c r="Y11" i="28"/>
  <c r="Y31" i="28" s="1"/>
  <c r="Y32" i="28" s="1"/>
  <c r="Y33" i="28" s="1"/>
  <c r="AA92" i="28"/>
  <c r="AA74" i="30"/>
  <c r="AA101" i="28"/>
  <c r="AA103" i="28" s="1"/>
  <c r="AB74" i="36"/>
  <c r="AB110" i="28"/>
  <c r="AB94" i="28" s="1"/>
  <c r="Z17" i="28"/>
  <c r="AA15" i="28"/>
  <c r="AA26" i="28"/>
  <c r="Z10" i="28"/>
  <c r="Z27" i="28"/>
  <c r="AA158" i="35"/>
  <c r="AD60" i="10"/>
  <c r="AD24" i="10"/>
  <c r="AC155" i="35"/>
  <c r="AD35" i="35"/>
  <c r="AD71" i="35"/>
  <c r="AC174" i="35"/>
  <c r="AE146" i="35"/>
  <c r="AE165" i="35"/>
  <c r="AF26" i="35"/>
  <c r="AF62" i="35"/>
  <c r="AC167" i="35"/>
  <c r="AC148" i="35"/>
  <c r="AD64" i="35"/>
  <c r="AD28" i="35"/>
  <c r="AE68" i="35"/>
  <c r="AE32" i="35"/>
  <c r="AD171" i="35"/>
  <c r="AD152" i="35"/>
  <c r="AD147" i="35"/>
  <c r="AD166" i="35"/>
  <c r="AE63" i="35"/>
  <c r="AE27" i="35"/>
  <c r="AE33" i="35"/>
  <c r="AE69" i="35"/>
  <c r="AD172" i="35"/>
  <c r="AD153" i="35"/>
  <c r="AD24" i="35"/>
  <c r="AD60" i="35"/>
  <c r="AC144" i="35"/>
  <c r="AC163" i="35"/>
  <c r="AE66" i="35"/>
  <c r="AD169" i="35"/>
  <c r="AD150" i="35"/>
  <c r="AE30" i="35"/>
  <c r="AE29" i="35"/>
  <c r="AE65" i="35"/>
  <c r="AD149" i="35"/>
  <c r="AD168" i="35"/>
  <c r="AD145" i="35"/>
  <c r="AE61" i="35"/>
  <c r="AE25" i="35"/>
  <c r="AD164" i="35"/>
  <c r="AB158" i="31"/>
  <c r="AA158" i="36"/>
  <c r="AA197" i="31"/>
  <c r="Z193" i="36"/>
  <c r="Z196" i="36"/>
  <c r="AB177" i="31"/>
  <c r="AB190" i="31"/>
  <c r="AB192" i="31" s="1"/>
  <c r="AA182" i="35"/>
  <c r="AA184" i="35" s="1"/>
  <c r="AA177" i="36"/>
  <c r="AA186" i="31"/>
  <c r="AA177" i="29"/>
  <c r="Y194" i="36"/>
  <c r="AA196" i="31"/>
  <c r="AA193" i="31"/>
  <c r="AC74" i="31"/>
  <c r="Y198" i="36"/>
  <c r="AA189" i="36"/>
  <c r="AA191" i="36" s="1"/>
  <c r="AB62" i="2"/>
  <c r="Y194" i="34"/>
  <c r="AB74" i="34"/>
  <c r="AD59" i="10"/>
  <c r="AD23" i="10"/>
  <c r="Z186" i="36"/>
  <c r="Y194" i="35"/>
  <c r="Y198" i="35"/>
  <c r="Z197" i="36"/>
  <c r="AB176" i="36"/>
  <c r="AB190" i="36" s="1"/>
  <c r="AB192" i="36" s="1"/>
  <c r="AB157" i="36"/>
  <c r="AB178" i="31"/>
  <c r="AB179" i="31" s="1"/>
  <c r="AA178" i="36"/>
  <c r="AA179" i="36" s="1"/>
  <c r="AA190" i="36"/>
  <c r="AA192" i="36" s="1"/>
  <c r="AC73" i="36"/>
  <c r="AC110" i="28" s="1"/>
  <c r="AC94" i="28" s="1"/>
  <c r="Y198" i="34"/>
  <c r="AB183" i="31"/>
  <c r="AB185" i="31" s="1"/>
  <c r="AE68" i="31"/>
  <c r="AE32" i="31"/>
  <c r="AD171" i="31"/>
  <c r="AD152" i="31"/>
  <c r="Z197" i="34"/>
  <c r="Z191" i="34"/>
  <c r="Z193" i="34" s="1"/>
  <c r="AD52" i="2"/>
  <c r="AD22" i="2"/>
  <c r="AD24" i="36"/>
  <c r="AD60" i="36"/>
  <c r="AC144" i="36"/>
  <c r="AC163" i="36"/>
  <c r="AD35" i="34"/>
  <c r="AD71" i="34"/>
  <c r="AC174" i="34"/>
  <c r="AC155" i="34"/>
  <c r="AD24" i="34"/>
  <c r="AD60" i="34"/>
  <c r="AC144" i="34"/>
  <c r="AC163" i="34"/>
  <c r="AE35" i="31"/>
  <c r="AE71" i="31"/>
  <c r="AD174" i="31"/>
  <c r="AD155" i="31"/>
  <c r="Z191" i="35"/>
  <c r="Z193" i="35" s="1"/>
  <c r="Z197" i="35"/>
  <c r="AD35" i="36"/>
  <c r="AD71" i="36"/>
  <c r="AC174" i="36"/>
  <c r="AC155" i="36"/>
  <c r="AE62" i="31"/>
  <c r="AE26" i="31"/>
  <c r="AD165" i="31"/>
  <c r="AD146" i="31"/>
  <c r="AD23" i="35"/>
  <c r="AD59" i="35"/>
  <c r="AC143" i="35"/>
  <c r="AC162" i="35"/>
  <c r="AC37" i="35"/>
  <c r="AB157" i="34"/>
  <c r="AC31" i="2"/>
  <c r="AD59" i="2"/>
  <c r="AD31" i="35"/>
  <c r="AD67" i="35"/>
  <c r="AC151" i="35"/>
  <c r="AC170" i="35"/>
  <c r="AA183" i="34"/>
  <c r="AA185" i="34" s="1"/>
  <c r="AA190" i="34"/>
  <c r="AA192" i="34" s="1"/>
  <c r="AD23" i="34"/>
  <c r="AD59" i="34"/>
  <c r="AC162" i="34"/>
  <c r="AC143" i="34"/>
  <c r="AC37" i="34"/>
  <c r="AB182" i="31"/>
  <c r="AB184" i="31" s="1"/>
  <c r="AA184" i="36"/>
  <c r="AA186" i="36" s="1"/>
  <c r="AA196" i="36"/>
  <c r="AD26" i="34"/>
  <c r="AD62" i="34"/>
  <c r="AC146" i="34"/>
  <c r="AC165" i="34"/>
  <c r="AC176" i="31"/>
  <c r="AC190" i="31" s="1"/>
  <c r="AC192" i="31" s="1"/>
  <c r="AB189" i="31"/>
  <c r="AE64" i="31"/>
  <c r="AD167" i="31"/>
  <c r="AD148" i="31"/>
  <c r="AE28" i="31"/>
  <c r="AE69" i="31"/>
  <c r="AD153" i="31"/>
  <c r="AD172" i="31"/>
  <c r="AE33" i="31"/>
  <c r="AD31" i="34"/>
  <c r="AD67" i="34"/>
  <c r="AC151" i="34"/>
  <c r="AC170" i="34"/>
  <c r="AD34" i="35"/>
  <c r="AD70" i="35"/>
  <c r="AC154" i="35"/>
  <c r="AC173" i="35"/>
  <c r="AD34" i="36"/>
  <c r="AD70" i="36"/>
  <c r="AC173" i="36"/>
  <c r="AC154" i="36"/>
  <c r="AD34" i="34"/>
  <c r="AD70" i="34"/>
  <c r="AC173" i="34"/>
  <c r="AC154" i="34"/>
  <c r="AD27" i="34"/>
  <c r="AD63" i="34"/>
  <c r="AC166" i="34"/>
  <c r="AC147" i="34"/>
  <c r="AB176" i="35"/>
  <c r="AD28" i="34"/>
  <c r="AD64" i="34"/>
  <c r="AC167" i="34"/>
  <c r="AC148" i="34"/>
  <c r="AE60" i="31"/>
  <c r="AD163" i="31"/>
  <c r="AD144" i="31"/>
  <c r="AE24" i="31"/>
  <c r="AA191" i="35"/>
  <c r="AG29" i="36"/>
  <c r="AG65" i="36"/>
  <c r="AF149" i="36"/>
  <c r="AF168" i="36"/>
  <c r="AD25" i="34"/>
  <c r="AD61" i="34"/>
  <c r="AC145" i="34"/>
  <c r="AC164" i="34"/>
  <c r="AD26" i="36"/>
  <c r="AD62" i="36"/>
  <c r="AC146" i="36"/>
  <c r="AC165" i="36"/>
  <c r="AD29" i="34"/>
  <c r="AD65" i="34"/>
  <c r="AC149" i="34"/>
  <c r="AC168" i="34"/>
  <c r="AC37" i="36"/>
  <c r="AD31" i="36"/>
  <c r="AD67" i="36"/>
  <c r="AC170" i="36"/>
  <c r="AC151" i="36"/>
  <c r="AA177" i="34"/>
  <c r="AE66" i="31"/>
  <c r="AD169" i="31"/>
  <c r="AE30" i="31"/>
  <c r="AD150" i="31"/>
  <c r="AD27" i="36"/>
  <c r="AD63" i="36"/>
  <c r="AC147" i="36"/>
  <c r="AC166" i="36"/>
  <c r="AC157" i="31"/>
  <c r="AC158" i="31" s="1"/>
  <c r="AD32" i="36"/>
  <c r="AD68" i="36"/>
  <c r="AC152" i="36"/>
  <c r="AC171" i="36"/>
  <c r="AD25" i="36"/>
  <c r="AD61" i="36"/>
  <c r="AC164" i="36"/>
  <c r="AC145" i="36"/>
  <c r="AD33" i="34"/>
  <c r="AD69" i="34"/>
  <c r="AC153" i="34"/>
  <c r="AC172" i="34"/>
  <c r="AD28" i="36"/>
  <c r="AD64" i="36"/>
  <c r="AC167" i="36"/>
  <c r="AC148" i="36"/>
  <c r="AD33" i="36"/>
  <c r="AD69" i="36"/>
  <c r="AC172" i="36"/>
  <c r="AC153" i="36"/>
  <c r="AD30" i="34"/>
  <c r="AD66" i="34"/>
  <c r="AC169" i="34"/>
  <c r="AC150" i="34"/>
  <c r="AD32" i="34"/>
  <c r="AD68" i="34"/>
  <c r="AC171" i="34"/>
  <c r="AC152" i="34"/>
  <c r="AB157" i="35"/>
  <c r="AB158" i="35" s="1"/>
  <c r="AB176" i="34"/>
  <c r="AE23" i="36"/>
  <c r="AE59" i="36"/>
  <c r="AD143" i="36"/>
  <c r="AD162" i="36"/>
  <c r="Z196" i="34"/>
  <c r="Z184" i="34"/>
  <c r="Z186" i="34" s="1"/>
  <c r="AC73" i="34"/>
  <c r="AA190" i="35"/>
  <c r="AA192" i="35" s="1"/>
  <c r="AA183" i="35"/>
  <c r="AA185" i="35" s="1"/>
  <c r="AA177" i="35"/>
  <c r="AE70" i="31"/>
  <c r="AE34" i="31"/>
  <c r="AD154" i="31"/>
  <c r="AD173" i="31"/>
  <c r="AE65" i="31"/>
  <c r="AD149" i="31"/>
  <c r="AD168" i="31"/>
  <c r="AE29" i="31"/>
  <c r="AA178" i="35"/>
  <c r="AA179" i="35" s="1"/>
  <c r="AA189" i="34"/>
  <c r="AA182" i="34"/>
  <c r="AD30" i="36"/>
  <c r="AD66" i="36"/>
  <c r="AC169" i="36"/>
  <c r="AC150" i="36"/>
  <c r="AA158" i="34"/>
  <c r="Z184" i="35"/>
  <c r="Z186" i="35" s="1"/>
  <c r="Z196" i="35"/>
  <c r="AF67" i="31"/>
  <c r="AF31" i="31"/>
  <c r="AE170" i="31"/>
  <c r="AE151" i="31"/>
  <c r="AC73" i="35"/>
  <c r="AE63" i="31"/>
  <c r="AE27" i="31"/>
  <c r="AD147" i="31"/>
  <c r="AD166" i="31"/>
  <c r="AA74" i="29"/>
  <c r="AM41" i="33"/>
  <c r="AL55" i="33"/>
  <c r="AC61" i="32"/>
  <c r="AD31" i="32"/>
  <c r="AE21" i="32"/>
  <c r="AF51" i="32" s="1"/>
  <c r="AE29" i="32"/>
  <c r="AF59" i="32" s="1"/>
  <c r="AL41" i="34"/>
  <c r="AK55" i="34"/>
  <c r="AB157" i="29"/>
  <c r="AB182" i="29" s="1"/>
  <c r="AA177" i="30"/>
  <c r="AA158" i="29"/>
  <c r="AA158" i="30"/>
  <c r="Y198" i="29"/>
  <c r="Y194" i="29"/>
  <c r="AD26" i="33"/>
  <c r="AE62" i="33" s="1"/>
  <c r="AC154" i="29"/>
  <c r="AC173" i="29"/>
  <c r="AD34" i="29"/>
  <c r="AE70" i="29" s="1"/>
  <c r="AC168" i="29"/>
  <c r="AD29" i="29"/>
  <c r="AE65" i="29" s="1"/>
  <c r="AC149" i="29"/>
  <c r="Z196" i="29"/>
  <c r="Z184" i="29"/>
  <c r="Z186" i="29" s="1"/>
  <c r="AD29" i="33"/>
  <c r="AE65" i="33" s="1"/>
  <c r="AB176" i="29"/>
  <c r="AC151" i="30"/>
  <c r="AC170" i="30"/>
  <c r="AD31" i="30"/>
  <c r="AE67" i="30" s="1"/>
  <c r="AB157" i="30"/>
  <c r="AC165" i="30"/>
  <c r="AC146" i="30"/>
  <c r="AD26" i="30"/>
  <c r="AE62" i="30" s="1"/>
  <c r="AC145" i="30"/>
  <c r="AC164" i="30"/>
  <c r="AD25" i="30"/>
  <c r="AE61" i="30" s="1"/>
  <c r="AC169" i="29"/>
  <c r="AD30" i="29"/>
  <c r="AE66" i="29" s="1"/>
  <c r="AC150" i="29"/>
  <c r="AE25" i="33"/>
  <c r="AF61" i="33" s="1"/>
  <c r="AC145" i="29"/>
  <c r="AD25" i="29"/>
  <c r="AE61" i="29" s="1"/>
  <c r="AC164" i="29"/>
  <c r="AC166" i="30"/>
  <c r="AC147" i="30"/>
  <c r="AD27" i="30"/>
  <c r="AE63" i="30" s="1"/>
  <c r="AA183" i="30"/>
  <c r="AA185" i="30" s="1"/>
  <c r="AA190" i="30"/>
  <c r="AA192" i="30" s="1"/>
  <c r="AA182" i="29"/>
  <c r="AA189" i="29"/>
  <c r="AA178" i="29"/>
  <c r="AA179" i="29" s="1"/>
  <c r="AD35" i="33"/>
  <c r="AE71" i="33" s="1"/>
  <c r="AB73" i="29"/>
  <c r="AB100" i="28" s="1"/>
  <c r="AC167" i="30"/>
  <c r="AC148" i="30"/>
  <c r="AD28" i="30"/>
  <c r="AE64" i="30" s="1"/>
  <c r="AA182" i="30"/>
  <c r="AA189" i="30"/>
  <c r="AA178" i="30"/>
  <c r="AA179" i="30" s="1"/>
  <c r="AB73" i="33"/>
  <c r="AD32" i="30"/>
  <c r="AE68" i="30" s="1"/>
  <c r="AC152" i="30"/>
  <c r="AC171" i="30"/>
  <c r="AC171" i="29"/>
  <c r="AC152" i="29"/>
  <c r="AD32" i="29"/>
  <c r="AE68" i="29" s="1"/>
  <c r="AD30" i="33"/>
  <c r="AE66" i="33" s="1"/>
  <c r="AD34" i="33"/>
  <c r="AE70" i="33" s="1"/>
  <c r="Y194" i="30"/>
  <c r="AD23" i="29"/>
  <c r="AE59" i="29" s="1"/>
  <c r="AC37" i="29"/>
  <c r="AC162" i="29"/>
  <c r="AC143" i="29"/>
  <c r="AD31" i="33"/>
  <c r="AE67" i="33" s="1"/>
  <c r="Z184" i="30"/>
  <c r="Z186" i="30" s="1"/>
  <c r="Z196" i="30"/>
  <c r="AD23" i="33"/>
  <c r="AE59" i="33" s="1"/>
  <c r="AC37" i="33"/>
  <c r="AD23" i="30"/>
  <c r="AE59" i="30" s="1"/>
  <c r="AC143" i="30"/>
  <c r="AC162" i="30"/>
  <c r="AC37" i="30"/>
  <c r="AC149" i="30"/>
  <c r="AC168" i="30"/>
  <c r="AD29" i="30"/>
  <c r="AE65" i="30" s="1"/>
  <c r="AD33" i="33"/>
  <c r="AE69" i="33" s="1"/>
  <c r="AD27" i="33"/>
  <c r="AE63" i="33" s="1"/>
  <c r="Y198" i="30"/>
  <c r="Z197" i="30"/>
  <c r="Z191" i="30"/>
  <c r="Z193" i="30" s="1"/>
  <c r="Z191" i="29"/>
  <c r="Z193" i="29" s="1"/>
  <c r="Z197" i="29"/>
  <c r="AD31" i="29"/>
  <c r="AE67" i="29" s="1"/>
  <c r="AC170" i="29"/>
  <c r="AC151" i="29"/>
  <c r="AD24" i="33"/>
  <c r="AE60" i="33" s="1"/>
  <c r="AC174" i="30"/>
  <c r="AD35" i="30"/>
  <c r="AE71" i="30" s="1"/>
  <c r="AC155" i="30"/>
  <c r="AC173" i="30"/>
  <c r="AC154" i="30"/>
  <c r="AD34" i="30"/>
  <c r="AE70" i="30" s="1"/>
  <c r="AC146" i="29"/>
  <c r="AC165" i="29"/>
  <c r="AD26" i="29"/>
  <c r="AE62" i="29" s="1"/>
  <c r="AC172" i="29"/>
  <c r="AC153" i="29"/>
  <c r="AD33" i="29"/>
  <c r="AE69" i="29" s="1"/>
  <c r="AB73" i="30"/>
  <c r="AD28" i="33"/>
  <c r="AE64" i="33" s="1"/>
  <c r="AC166" i="29"/>
  <c r="AD27" i="29"/>
  <c r="AE63" i="29" s="1"/>
  <c r="AC147" i="29"/>
  <c r="AC163" i="29"/>
  <c r="AC144" i="29"/>
  <c r="AD24" i="29"/>
  <c r="AE60" i="29" s="1"/>
  <c r="AC153" i="30"/>
  <c r="AD33" i="30"/>
  <c r="AE69" i="30" s="1"/>
  <c r="AC172" i="30"/>
  <c r="AD32" i="33"/>
  <c r="AE68" i="33" s="1"/>
  <c r="AD30" i="30"/>
  <c r="AE66" i="30" s="1"/>
  <c r="AC150" i="30"/>
  <c r="AC169" i="30"/>
  <c r="AC174" i="29"/>
  <c r="AD35" i="29"/>
  <c r="AE71" i="29" s="1"/>
  <c r="AC155" i="29"/>
  <c r="AC167" i="29"/>
  <c r="AC148" i="29"/>
  <c r="AD28" i="29"/>
  <c r="AE64" i="29" s="1"/>
  <c r="AC163" i="30"/>
  <c r="AC144" i="30"/>
  <c r="AD24" i="30"/>
  <c r="AE60" i="30" s="1"/>
  <c r="AB176" i="30"/>
  <c r="AA190" i="29"/>
  <c r="AA192" i="29" s="1"/>
  <c r="AA183" i="29"/>
  <c r="AA185" i="29" s="1"/>
  <c r="AD143" i="31"/>
  <c r="AD162" i="31"/>
  <c r="AD73" i="31"/>
  <c r="AD102" i="28" s="1"/>
  <c r="AE23" i="31"/>
  <c r="AF59" i="31" s="1"/>
  <c r="AD37" i="31"/>
  <c r="AF25" i="32"/>
  <c r="AG55" i="32" s="1"/>
  <c r="AE25" i="2"/>
  <c r="AF55" i="2" s="1"/>
  <c r="AE28" i="2"/>
  <c r="AF58" i="2" s="1"/>
  <c r="AE26" i="2"/>
  <c r="AF56" i="2" s="1"/>
  <c r="AE24" i="2"/>
  <c r="AF54" i="2" s="1"/>
  <c r="AF20" i="2"/>
  <c r="AG50" i="2" s="1"/>
  <c r="AE21" i="2"/>
  <c r="AF51" i="2" s="1"/>
  <c r="AC61" i="2"/>
  <c r="AC98" i="28" s="1"/>
  <c r="AD29" i="2"/>
  <c r="AE59" i="2" s="1"/>
  <c r="AE23" i="2"/>
  <c r="AF53" i="2" s="1"/>
  <c r="AE27" i="2"/>
  <c r="AF57" i="2" s="1"/>
  <c r="AG25" i="31"/>
  <c r="AH61" i="31" s="1"/>
  <c r="AF164" i="31"/>
  <c r="AF145" i="31"/>
  <c r="AF33" i="10"/>
  <c r="AG69" i="10" s="1"/>
  <c r="AE26" i="10"/>
  <c r="AF62" i="10" s="1"/>
  <c r="AE25" i="10"/>
  <c r="AF61" i="10" s="1"/>
  <c r="AE28" i="10"/>
  <c r="AF64" i="10" s="1"/>
  <c r="AE35" i="10"/>
  <c r="AF71" i="10" s="1"/>
  <c r="AC73" i="10"/>
  <c r="AE31" i="10"/>
  <c r="AF67" i="10" s="1"/>
  <c r="AE34" i="10"/>
  <c r="AF70" i="10" s="1"/>
  <c r="AE29" i="10"/>
  <c r="AF65" i="10" s="1"/>
  <c r="AE32" i="10"/>
  <c r="AF68" i="10" s="1"/>
  <c r="AE27" i="10"/>
  <c r="AF63" i="10" s="1"/>
  <c r="AF30" i="10"/>
  <c r="AG66" i="10" s="1"/>
  <c r="AF24" i="32"/>
  <c r="AG54" i="32" s="1"/>
  <c r="AF26" i="32"/>
  <c r="AG56" i="32" s="1"/>
  <c r="AF23" i="32"/>
  <c r="AG53" i="32" s="1"/>
  <c r="AF27" i="32"/>
  <c r="AG57" i="32" s="1"/>
  <c r="AG20" i="32"/>
  <c r="AH50" i="32" s="1"/>
  <c r="AF28" i="32"/>
  <c r="AG58" i="32" s="1"/>
  <c r="AG22" i="32"/>
  <c r="AH52" i="32" s="1"/>
  <c r="AC74" i="36" l="1"/>
  <c r="AD37" i="10"/>
  <c r="AA7" i="28"/>
  <c r="Z30" i="28"/>
  <c r="AC179" i="34"/>
  <c r="AC108" i="28"/>
  <c r="AC24" i="28" s="1"/>
  <c r="AA111" i="28"/>
  <c r="AB74" i="30"/>
  <c r="AB101" i="28"/>
  <c r="AB92" i="28"/>
  <c r="AA91" i="28"/>
  <c r="AB74" i="33"/>
  <c r="AB107" i="28"/>
  <c r="AB23" i="28" s="1"/>
  <c r="AA93" i="28"/>
  <c r="AC62" i="32"/>
  <c r="AC106" i="28"/>
  <c r="AD18" i="28"/>
  <c r="AC14" i="28"/>
  <c r="AB6" i="28"/>
  <c r="AB22" i="28"/>
  <c r="AA8" i="28"/>
  <c r="AB16" i="28"/>
  <c r="AC74" i="10"/>
  <c r="AC99" i="28"/>
  <c r="AC74" i="35"/>
  <c r="AC109" i="28"/>
  <c r="AC25" i="28" s="1"/>
  <c r="AA27" i="28"/>
  <c r="AB15" i="28"/>
  <c r="Z9" i="28"/>
  <c r="Z11" i="28" s="1"/>
  <c r="Z31" i="28" s="1"/>
  <c r="AA17" i="28"/>
  <c r="AA19" i="28" s="1"/>
  <c r="Z19" i="28"/>
  <c r="AB26" i="28"/>
  <c r="AA10" i="28"/>
  <c r="Z198" i="36"/>
  <c r="AB197" i="31"/>
  <c r="Z194" i="36"/>
  <c r="AE60" i="10"/>
  <c r="AE24" i="10"/>
  <c r="AA198" i="31"/>
  <c r="AA194" i="31"/>
  <c r="AE71" i="35"/>
  <c r="AD155" i="35"/>
  <c r="AD174" i="35"/>
  <c r="AE35" i="35"/>
  <c r="AE145" i="35"/>
  <c r="AF25" i="35"/>
  <c r="AE164" i="35"/>
  <c r="AF61" i="35"/>
  <c r="AE166" i="35"/>
  <c r="AE147" i="35"/>
  <c r="AF27" i="35"/>
  <c r="AF63" i="35"/>
  <c r="AE64" i="35"/>
  <c r="AD167" i="35"/>
  <c r="AD148" i="35"/>
  <c r="AE28" i="35"/>
  <c r="AF33" i="35"/>
  <c r="AF69" i="35"/>
  <c r="AE172" i="35"/>
  <c r="AE153" i="35"/>
  <c r="AF146" i="35"/>
  <c r="AG26" i="35"/>
  <c r="AF165" i="35"/>
  <c r="AG62" i="35"/>
  <c r="AF32" i="35"/>
  <c r="AE152" i="35"/>
  <c r="AE171" i="35"/>
  <c r="AF68" i="35"/>
  <c r="AE150" i="35"/>
  <c r="AF30" i="35"/>
  <c r="AF66" i="35"/>
  <c r="AE169" i="35"/>
  <c r="AE149" i="35"/>
  <c r="AF29" i="35"/>
  <c r="AF65" i="35"/>
  <c r="AE168" i="35"/>
  <c r="AE24" i="35"/>
  <c r="AE60" i="35"/>
  <c r="AD163" i="35"/>
  <c r="AD144" i="35"/>
  <c r="AC178" i="31"/>
  <c r="AC179" i="31" s="1"/>
  <c r="AC182" i="31"/>
  <c r="AC184" i="31" s="1"/>
  <c r="AC177" i="31"/>
  <c r="AA193" i="36"/>
  <c r="AA194" i="36" s="1"/>
  <c r="AB186" i="31"/>
  <c r="AA197" i="36"/>
  <c r="AA198" i="36" s="1"/>
  <c r="AD74" i="31"/>
  <c r="AB183" i="36"/>
  <c r="AB185" i="36" s="1"/>
  <c r="AC157" i="35"/>
  <c r="AC158" i="35" s="1"/>
  <c r="AB158" i="34"/>
  <c r="AD157" i="31"/>
  <c r="AD158" i="31" s="1"/>
  <c r="AD73" i="36"/>
  <c r="AC62" i="2"/>
  <c r="AC189" i="31"/>
  <c r="AC191" i="31" s="1"/>
  <c r="AC193" i="31" s="1"/>
  <c r="AD176" i="31"/>
  <c r="AD183" i="31" s="1"/>
  <c r="AD185" i="31" s="1"/>
  <c r="AB189" i="29"/>
  <c r="AB191" i="29" s="1"/>
  <c r="AB196" i="31"/>
  <c r="AB198" i="31" s="1"/>
  <c r="AB178" i="36"/>
  <c r="AB179" i="36" s="1"/>
  <c r="AE59" i="10"/>
  <c r="AE23" i="10"/>
  <c r="AE37" i="10" s="1"/>
  <c r="AB74" i="29"/>
  <c r="AB189" i="36"/>
  <c r="AB191" i="36" s="1"/>
  <c r="AB193" i="36" s="1"/>
  <c r="AB182" i="36"/>
  <c r="AB184" i="36" s="1"/>
  <c r="AB177" i="35"/>
  <c r="AC157" i="36"/>
  <c r="AC182" i="36" s="1"/>
  <c r="AB158" i="36"/>
  <c r="Z194" i="34"/>
  <c r="AB177" i="36"/>
  <c r="Z194" i="35"/>
  <c r="Z198" i="35"/>
  <c r="AC183" i="31"/>
  <c r="AC185" i="31" s="1"/>
  <c r="AC176" i="36"/>
  <c r="AA196" i="34"/>
  <c r="AA184" i="34"/>
  <c r="AA186" i="34" s="1"/>
  <c r="AB190" i="34"/>
  <c r="AB192" i="34" s="1"/>
  <c r="AB183" i="34"/>
  <c r="AB185" i="34" s="1"/>
  <c r="AE31" i="36"/>
  <c r="AE67" i="36"/>
  <c r="AD170" i="36"/>
  <c r="AD151" i="36"/>
  <c r="AE31" i="34"/>
  <c r="AE67" i="34"/>
  <c r="AD170" i="34"/>
  <c r="AD151" i="34"/>
  <c r="AC176" i="35"/>
  <c r="AE26" i="36"/>
  <c r="AE62" i="36"/>
  <c r="AD146" i="36"/>
  <c r="AD165" i="36"/>
  <c r="AF35" i="31"/>
  <c r="AF71" i="31"/>
  <c r="AE155" i="31"/>
  <c r="AE174" i="31"/>
  <c r="AE35" i="34"/>
  <c r="AE71" i="34"/>
  <c r="AD174" i="34"/>
  <c r="AD155" i="34"/>
  <c r="Z198" i="34"/>
  <c r="AE33" i="36"/>
  <c r="AE69" i="36"/>
  <c r="AD153" i="36"/>
  <c r="AD172" i="36"/>
  <c r="AE25" i="36"/>
  <c r="AE61" i="36"/>
  <c r="AD145" i="36"/>
  <c r="AD164" i="36"/>
  <c r="AH29" i="36"/>
  <c r="AH65" i="36"/>
  <c r="AG168" i="36"/>
  <c r="AG149" i="36"/>
  <c r="AC157" i="34"/>
  <c r="AD73" i="35"/>
  <c r="AG67" i="31"/>
  <c r="AG31" i="31"/>
  <c r="AF170" i="31"/>
  <c r="AF151" i="31"/>
  <c r="AF70" i="31"/>
  <c r="AF34" i="31"/>
  <c r="AE173" i="31"/>
  <c r="AE154" i="31"/>
  <c r="AE27" i="36"/>
  <c r="AE63" i="36"/>
  <c r="AD147" i="36"/>
  <c r="AD166" i="36"/>
  <c r="AA193" i="35"/>
  <c r="AE27" i="34"/>
  <c r="AE63" i="34"/>
  <c r="AD147" i="34"/>
  <c r="AD166" i="34"/>
  <c r="AE34" i="35"/>
  <c r="AE70" i="35"/>
  <c r="AD154" i="35"/>
  <c r="AD173" i="35"/>
  <c r="AC176" i="34"/>
  <c r="AE31" i="35"/>
  <c r="AE67" i="35"/>
  <c r="AD170" i="35"/>
  <c r="AD151" i="35"/>
  <c r="AE23" i="35"/>
  <c r="AE59" i="35"/>
  <c r="AD162" i="35"/>
  <c r="AD143" i="35"/>
  <c r="AD37" i="35"/>
  <c r="AE35" i="36"/>
  <c r="AE71" i="36"/>
  <c r="AD155" i="36"/>
  <c r="AD174" i="36"/>
  <c r="AA186" i="35"/>
  <c r="AF65" i="31"/>
  <c r="AE168" i="31"/>
  <c r="AF29" i="31"/>
  <c r="AE149" i="31"/>
  <c r="AD37" i="36"/>
  <c r="AB177" i="34"/>
  <c r="AA197" i="35"/>
  <c r="AD73" i="34"/>
  <c r="AA196" i="35"/>
  <c r="AB189" i="35"/>
  <c r="AB178" i="35"/>
  <c r="AB179" i="35" s="1"/>
  <c r="AB182" i="35"/>
  <c r="AE32" i="34"/>
  <c r="AE68" i="34"/>
  <c r="AD152" i="34"/>
  <c r="AD171" i="34"/>
  <c r="AE30" i="34"/>
  <c r="AE66" i="34"/>
  <c r="AD150" i="34"/>
  <c r="AD169" i="34"/>
  <c r="AF66" i="31"/>
  <c r="AF30" i="31"/>
  <c r="AE150" i="31"/>
  <c r="AE169" i="31"/>
  <c r="AE29" i="34"/>
  <c r="AE65" i="34"/>
  <c r="AD168" i="34"/>
  <c r="AD149" i="34"/>
  <c r="AE25" i="34"/>
  <c r="AE61" i="34"/>
  <c r="AD145" i="34"/>
  <c r="AD164" i="34"/>
  <c r="AF64" i="31"/>
  <c r="AE167" i="31"/>
  <c r="AF28" i="31"/>
  <c r="AE148" i="31"/>
  <c r="AE23" i="34"/>
  <c r="AE59" i="34"/>
  <c r="AD143" i="34"/>
  <c r="AD37" i="34"/>
  <c r="AD162" i="34"/>
  <c r="AE24" i="34"/>
  <c r="AE60" i="34"/>
  <c r="AD163" i="34"/>
  <c r="AD144" i="34"/>
  <c r="AE24" i="36"/>
  <c r="AE60" i="36"/>
  <c r="AD144" i="36"/>
  <c r="AD163" i="36"/>
  <c r="AB191" i="31"/>
  <c r="AB193" i="31" s="1"/>
  <c r="AF63" i="31"/>
  <c r="AF27" i="31"/>
  <c r="AE166" i="31"/>
  <c r="AE147" i="31"/>
  <c r="AE28" i="36"/>
  <c r="AE64" i="36"/>
  <c r="AD167" i="36"/>
  <c r="AD148" i="36"/>
  <c r="AE33" i="34"/>
  <c r="AE69" i="34"/>
  <c r="AD153" i="34"/>
  <c r="AD172" i="34"/>
  <c r="AE32" i="36"/>
  <c r="AE68" i="36"/>
  <c r="AD152" i="36"/>
  <c r="AD171" i="36"/>
  <c r="AE28" i="34"/>
  <c r="AE64" i="34"/>
  <c r="AD148" i="34"/>
  <c r="AD167" i="34"/>
  <c r="AE26" i="34"/>
  <c r="AE62" i="34"/>
  <c r="AD146" i="34"/>
  <c r="AD165" i="34"/>
  <c r="AB189" i="34"/>
  <c r="AB182" i="34"/>
  <c r="AF62" i="31"/>
  <c r="AE146" i="31"/>
  <c r="AE165" i="31"/>
  <c r="AF26" i="31"/>
  <c r="AE52" i="2"/>
  <c r="AE22" i="2"/>
  <c r="AA191" i="34"/>
  <c r="AA193" i="34" s="1"/>
  <c r="AA197" i="34"/>
  <c r="AF69" i="31"/>
  <c r="AF33" i="31"/>
  <c r="AE172" i="31"/>
  <c r="AE153" i="31"/>
  <c r="AE30" i="36"/>
  <c r="AE66" i="36"/>
  <c r="AD150" i="36"/>
  <c r="AD169" i="36"/>
  <c r="AF23" i="36"/>
  <c r="AF59" i="36"/>
  <c r="AE162" i="36"/>
  <c r="AE143" i="36"/>
  <c r="AF60" i="31"/>
  <c r="AE144" i="31"/>
  <c r="AF24" i="31"/>
  <c r="AE163" i="31"/>
  <c r="AB190" i="35"/>
  <c r="AB192" i="35" s="1"/>
  <c r="AB183" i="35"/>
  <c r="AB185" i="35" s="1"/>
  <c r="AE34" i="34"/>
  <c r="AE70" i="34"/>
  <c r="AD154" i="34"/>
  <c r="AD173" i="34"/>
  <c r="AE34" i="36"/>
  <c r="AE70" i="36"/>
  <c r="AD173" i="36"/>
  <c r="AD154" i="36"/>
  <c r="AC74" i="34"/>
  <c r="AF68" i="31"/>
  <c r="AF32" i="31"/>
  <c r="AE171" i="31"/>
  <c r="AE152" i="31"/>
  <c r="AM55" i="33"/>
  <c r="AD61" i="32"/>
  <c r="AE31" i="32"/>
  <c r="AF29" i="32"/>
  <c r="AG59" i="32" s="1"/>
  <c r="AF21" i="32"/>
  <c r="AG51" i="32" s="1"/>
  <c r="AB158" i="29"/>
  <c r="AM41" i="34"/>
  <c r="AL55" i="34"/>
  <c r="AB184" i="29"/>
  <c r="AD144" i="30"/>
  <c r="AD163" i="30"/>
  <c r="AE24" i="30"/>
  <c r="AF60" i="30" s="1"/>
  <c r="AE32" i="33"/>
  <c r="AF68" i="33" s="1"/>
  <c r="AD163" i="29"/>
  <c r="AD144" i="29"/>
  <c r="AE24" i="29"/>
  <c r="AF60" i="29" s="1"/>
  <c r="AE28" i="33"/>
  <c r="AF64" i="33" s="1"/>
  <c r="AE33" i="33"/>
  <c r="AF69" i="33" s="1"/>
  <c r="AC157" i="30"/>
  <c r="AE34" i="33"/>
  <c r="AF70" i="33" s="1"/>
  <c r="AD167" i="30"/>
  <c r="AD148" i="30"/>
  <c r="AE28" i="30"/>
  <c r="AF64" i="30" s="1"/>
  <c r="AA191" i="29"/>
  <c r="AA193" i="29" s="1"/>
  <c r="AA197" i="29"/>
  <c r="AE30" i="29"/>
  <c r="AF66" i="29" s="1"/>
  <c r="AD150" i="29"/>
  <c r="AD169" i="29"/>
  <c r="AE29" i="33"/>
  <c r="AF65" i="33" s="1"/>
  <c r="AD174" i="29"/>
  <c r="AD155" i="29"/>
  <c r="AE35" i="29"/>
  <c r="AF71" i="29" s="1"/>
  <c r="AD174" i="30"/>
  <c r="AD155" i="30"/>
  <c r="AE35" i="30"/>
  <c r="AF71" i="30" s="1"/>
  <c r="AD162" i="30"/>
  <c r="AD143" i="30"/>
  <c r="AD37" i="30"/>
  <c r="AE23" i="30"/>
  <c r="AF59" i="30" s="1"/>
  <c r="AE31" i="33"/>
  <c r="AF67" i="33" s="1"/>
  <c r="AA184" i="29"/>
  <c r="AA186" i="29" s="1"/>
  <c r="AA196" i="29"/>
  <c r="AD37" i="29"/>
  <c r="AD173" i="29"/>
  <c r="AE34" i="29"/>
  <c r="AF70" i="29" s="1"/>
  <c r="AD154" i="29"/>
  <c r="AE29" i="30"/>
  <c r="AF65" i="30" s="1"/>
  <c r="AD168" i="30"/>
  <c r="AD149" i="30"/>
  <c r="AC73" i="30"/>
  <c r="AC157" i="29"/>
  <c r="AE30" i="33"/>
  <c r="AF66" i="33" s="1"/>
  <c r="AE32" i="30"/>
  <c r="AF68" i="30" s="1"/>
  <c r="AD171" i="30"/>
  <c r="AD152" i="30"/>
  <c r="AD164" i="29"/>
  <c r="AD145" i="29"/>
  <c r="AE25" i="29"/>
  <c r="AF61" i="29" s="1"/>
  <c r="AD164" i="30"/>
  <c r="AE25" i="30"/>
  <c r="AF61" i="30" s="1"/>
  <c r="AD145" i="30"/>
  <c r="AB158" i="30"/>
  <c r="AB178" i="30"/>
  <c r="AB179" i="30" s="1"/>
  <c r="AB189" i="30"/>
  <c r="AB182" i="30"/>
  <c r="Z194" i="29"/>
  <c r="AD154" i="30"/>
  <c r="AD173" i="30"/>
  <c r="AE34" i="30"/>
  <c r="AF70" i="30" s="1"/>
  <c r="AE24" i="33"/>
  <c r="AF60" i="33" s="1"/>
  <c r="AC176" i="29"/>
  <c r="AD170" i="30"/>
  <c r="AD151" i="30"/>
  <c r="AE31" i="30"/>
  <c r="AF67" i="30" s="1"/>
  <c r="Z198" i="29"/>
  <c r="AC73" i="29"/>
  <c r="AC100" i="28" s="1"/>
  <c r="AD148" i="29"/>
  <c r="AD167" i="29"/>
  <c r="AE28" i="29"/>
  <c r="AF64" i="29" s="1"/>
  <c r="AD172" i="29"/>
  <c r="AE33" i="29"/>
  <c r="AF69" i="29" s="1"/>
  <c r="AD153" i="29"/>
  <c r="AC73" i="33"/>
  <c r="AE32" i="29"/>
  <c r="AF68" i="29" s="1"/>
  <c r="AD152" i="29"/>
  <c r="AD171" i="29"/>
  <c r="AF25" i="33"/>
  <c r="AG61" i="33" s="1"/>
  <c r="AE33" i="30"/>
  <c r="AF69" i="30" s="1"/>
  <c r="AD153" i="30"/>
  <c r="AD172" i="30"/>
  <c r="AE23" i="33"/>
  <c r="AF59" i="33" s="1"/>
  <c r="AD37" i="33"/>
  <c r="AE35" i="33"/>
  <c r="AF71" i="33" s="1"/>
  <c r="AD147" i="30"/>
  <c r="AD166" i="30"/>
  <c r="AE27" i="30"/>
  <c r="AF63" i="30" s="1"/>
  <c r="AE26" i="33"/>
  <c r="AF62" i="33" s="1"/>
  <c r="AD147" i="29"/>
  <c r="AD166" i="29"/>
  <c r="AE27" i="29"/>
  <c r="AF63" i="29" s="1"/>
  <c r="AE27" i="33"/>
  <c r="AF63" i="33" s="1"/>
  <c r="Z198" i="30"/>
  <c r="AD143" i="29"/>
  <c r="AD162" i="29"/>
  <c r="AE23" i="29"/>
  <c r="AF59" i="29" s="1"/>
  <c r="AA191" i="30"/>
  <c r="AA193" i="30" s="1"/>
  <c r="AA197" i="30"/>
  <c r="AE26" i="30"/>
  <c r="AF62" i="30" s="1"/>
  <c r="AD146" i="30"/>
  <c r="AD165" i="30"/>
  <c r="AE29" i="29"/>
  <c r="AF65" i="29" s="1"/>
  <c r="AD149" i="29"/>
  <c r="AD168" i="29"/>
  <c r="AB183" i="30"/>
  <c r="AB185" i="30" s="1"/>
  <c r="AB177" i="30"/>
  <c r="AB190" i="30"/>
  <c r="AB192" i="30" s="1"/>
  <c r="AD169" i="30"/>
  <c r="AD150" i="30"/>
  <c r="AE30" i="30"/>
  <c r="AF66" i="30" s="1"/>
  <c r="AD146" i="29"/>
  <c r="AD165" i="29"/>
  <c r="AE26" i="29"/>
  <c r="AF62" i="29" s="1"/>
  <c r="AD151" i="29"/>
  <c r="AD170" i="29"/>
  <c r="AE31" i="29"/>
  <c r="AF67" i="29" s="1"/>
  <c r="AC176" i="30"/>
  <c r="Z194" i="30"/>
  <c r="AA196" i="30"/>
  <c r="AA184" i="30"/>
  <c r="AA186" i="30" s="1"/>
  <c r="AB177" i="29"/>
  <c r="AB183" i="29"/>
  <c r="AB185" i="29" s="1"/>
  <c r="AB190" i="29"/>
  <c r="AB192" i="29" s="1"/>
  <c r="AB178" i="29"/>
  <c r="AB179" i="29" s="1"/>
  <c r="AF23" i="31"/>
  <c r="AG59" i="31" s="1"/>
  <c r="AE143" i="31"/>
  <c r="AE162" i="31"/>
  <c r="AE73" i="31"/>
  <c r="AE102" i="28" s="1"/>
  <c r="AE37" i="31"/>
  <c r="AG25" i="32"/>
  <c r="AH55" i="32" s="1"/>
  <c r="AF25" i="2"/>
  <c r="AG55" i="2" s="1"/>
  <c r="AF23" i="2"/>
  <c r="AG53" i="2" s="1"/>
  <c r="AF21" i="2"/>
  <c r="AG51" i="2" s="1"/>
  <c r="AG20" i="2"/>
  <c r="AH50" i="2" s="1"/>
  <c r="AF27" i="2"/>
  <c r="AG57" i="2" s="1"/>
  <c r="AF26" i="2"/>
  <c r="AG56" i="2" s="1"/>
  <c r="AE29" i="2"/>
  <c r="AF59" i="2" s="1"/>
  <c r="AD61" i="2"/>
  <c r="AD98" i="28" s="1"/>
  <c r="AD31" i="2"/>
  <c r="AF24" i="2"/>
  <c r="AG54" i="2" s="1"/>
  <c r="AF28" i="2"/>
  <c r="AG58" i="2" s="1"/>
  <c r="AH25" i="31"/>
  <c r="AI61" i="31" s="1"/>
  <c r="AG164" i="31"/>
  <c r="AG145" i="31"/>
  <c r="AG30" i="10"/>
  <c r="AH66" i="10" s="1"/>
  <c r="AF34" i="10"/>
  <c r="AG70" i="10" s="1"/>
  <c r="AF35" i="10"/>
  <c r="AG71" i="10" s="1"/>
  <c r="AF28" i="10"/>
  <c r="AG64" i="10" s="1"/>
  <c r="AD73" i="10"/>
  <c r="AF25" i="10"/>
  <c r="AG61" i="10" s="1"/>
  <c r="AF29" i="10"/>
  <c r="AG65" i="10" s="1"/>
  <c r="AF27" i="10"/>
  <c r="AG63" i="10" s="1"/>
  <c r="AF31" i="10"/>
  <c r="AG67" i="10" s="1"/>
  <c r="AG33" i="10"/>
  <c r="AH69" i="10" s="1"/>
  <c r="AF32" i="10"/>
  <c r="AG68" i="10" s="1"/>
  <c r="AF26" i="10"/>
  <c r="AG62" i="10" s="1"/>
  <c r="AH20" i="32"/>
  <c r="AI50" i="32" s="1"/>
  <c r="AG23" i="32"/>
  <c r="AH53" i="32" s="1"/>
  <c r="AH22" i="32"/>
  <c r="AI52" i="32" s="1"/>
  <c r="AG27" i="32"/>
  <c r="AH57" i="32" s="1"/>
  <c r="AG26" i="32"/>
  <c r="AH56" i="32" s="1"/>
  <c r="AG24" i="32"/>
  <c r="AH54" i="32" s="1"/>
  <c r="AG28" i="32"/>
  <c r="AH58" i="32" s="1"/>
  <c r="Z32" i="28" l="1"/>
  <c r="Z33" i="28" s="1"/>
  <c r="AB91" i="28"/>
  <c r="AB27" i="28"/>
  <c r="AC92" i="28"/>
  <c r="AD74" i="35"/>
  <c r="AD109" i="28"/>
  <c r="AD25" i="28" s="1"/>
  <c r="AC74" i="33"/>
  <c r="AC107" i="28"/>
  <c r="AC23" i="28" s="1"/>
  <c r="AB93" i="28"/>
  <c r="AB95" i="28" s="1"/>
  <c r="AC74" i="30"/>
  <c r="AC101" i="28"/>
  <c r="AC15" i="28"/>
  <c r="AB8" i="28"/>
  <c r="AC16" i="28"/>
  <c r="AD62" i="32"/>
  <c r="AD106" i="28"/>
  <c r="AD179" i="34"/>
  <c r="AD108" i="28"/>
  <c r="AD24" i="28" s="1"/>
  <c r="AC22" i="28"/>
  <c r="AD22" i="28" s="1"/>
  <c r="AB111" i="28"/>
  <c r="AC90" i="28"/>
  <c r="AD74" i="10"/>
  <c r="AD99" i="28"/>
  <c r="AD74" i="36"/>
  <c r="AD110" i="28"/>
  <c r="AD94" i="28" s="1"/>
  <c r="AC91" i="28"/>
  <c r="AD14" i="28"/>
  <c r="AA95" i="28"/>
  <c r="AB7" i="28"/>
  <c r="AA9" i="28"/>
  <c r="AA11" i="28" s="1"/>
  <c r="AA31" i="28" s="1"/>
  <c r="AB17" i="28"/>
  <c r="AE18" i="28"/>
  <c r="AB103" i="28"/>
  <c r="AB10" i="28"/>
  <c r="AC26" i="28"/>
  <c r="AF60" i="10"/>
  <c r="AF24" i="10"/>
  <c r="AF35" i="35"/>
  <c r="AE174" i="35"/>
  <c r="AE155" i="35"/>
  <c r="AF71" i="35"/>
  <c r="AG63" i="35"/>
  <c r="AF147" i="35"/>
  <c r="AF166" i="35"/>
  <c r="AG27" i="35"/>
  <c r="AF169" i="35"/>
  <c r="AG30" i="35"/>
  <c r="AG66" i="35"/>
  <c r="AF150" i="35"/>
  <c r="AG146" i="35"/>
  <c r="AH26" i="35"/>
  <c r="AH62" i="35"/>
  <c r="AG165" i="35"/>
  <c r="AF24" i="35"/>
  <c r="AF60" i="35"/>
  <c r="AE144" i="35"/>
  <c r="AE163" i="35"/>
  <c r="AG69" i="35"/>
  <c r="AF172" i="35"/>
  <c r="AF153" i="35"/>
  <c r="AG33" i="35"/>
  <c r="AF28" i="35"/>
  <c r="AF64" i="35"/>
  <c r="AE167" i="35"/>
  <c r="AE148" i="35"/>
  <c r="AG25" i="35"/>
  <c r="AG61" i="35"/>
  <c r="AF164" i="35"/>
  <c r="AF145" i="35"/>
  <c r="AG29" i="35"/>
  <c r="AG65" i="35"/>
  <c r="AF168" i="35"/>
  <c r="AF149" i="35"/>
  <c r="AF171" i="35"/>
  <c r="AF152" i="35"/>
  <c r="AG32" i="35"/>
  <c r="AG68" i="35"/>
  <c r="AC197" i="31"/>
  <c r="AB197" i="36"/>
  <c r="AD190" i="31"/>
  <c r="AD192" i="31" s="1"/>
  <c r="AB194" i="31"/>
  <c r="AD177" i="31"/>
  <c r="AD189" i="31"/>
  <c r="AD178" i="31"/>
  <c r="AD179" i="31" s="1"/>
  <c r="AD182" i="31"/>
  <c r="AD196" i="31" s="1"/>
  <c r="AE73" i="35"/>
  <c r="AE74" i="31"/>
  <c r="AD62" i="2"/>
  <c r="AA194" i="35"/>
  <c r="AC189" i="35"/>
  <c r="AC191" i="35" s="1"/>
  <c r="AC182" i="35"/>
  <c r="AC184" i="35" s="1"/>
  <c r="AC158" i="36"/>
  <c r="AC189" i="36"/>
  <c r="AC191" i="36" s="1"/>
  <c r="AC178" i="36"/>
  <c r="AC179" i="36" s="1"/>
  <c r="AB186" i="36"/>
  <c r="AB194" i="36" s="1"/>
  <c r="AD176" i="36"/>
  <c r="AD190" i="36" s="1"/>
  <c r="AD192" i="36" s="1"/>
  <c r="AD157" i="35"/>
  <c r="AD182" i="35" s="1"/>
  <c r="AD176" i="35"/>
  <c r="AD183" i="35" s="1"/>
  <c r="AD185" i="35" s="1"/>
  <c r="AC177" i="35"/>
  <c r="AE157" i="31"/>
  <c r="AE158" i="31" s="1"/>
  <c r="AC74" i="29"/>
  <c r="AB196" i="36"/>
  <c r="AF59" i="10"/>
  <c r="AF23" i="10"/>
  <c r="AF37" i="10" s="1"/>
  <c r="AD74" i="34"/>
  <c r="AA198" i="35"/>
  <c r="AC183" i="36"/>
  <c r="AC185" i="36" s="1"/>
  <c r="AC177" i="36"/>
  <c r="AC186" i="31"/>
  <c r="AC194" i="31" s="1"/>
  <c r="AD157" i="36"/>
  <c r="AD178" i="36" s="1"/>
  <c r="AD179" i="36" s="1"/>
  <c r="AC190" i="36"/>
  <c r="AC192" i="36" s="1"/>
  <c r="AC196" i="31"/>
  <c r="AE73" i="36"/>
  <c r="AF34" i="36"/>
  <c r="AF70" i="36"/>
  <c r="AE154" i="36"/>
  <c r="AE173" i="36"/>
  <c r="AG60" i="31"/>
  <c r="AG24" i="31"/>
  <c r="AF163" i="31"/>
  <c r="AF144" i="31"/>
  <c r="AF32" i="36"/>
  <c r="AF68" i="36"/>
  <c r="AE171" i="36"/>
  <c r="AE152" i="36"/>
  <c r="AF28" i="36"/>
  <c r="AF64" i="36"/>
  <c r="AE167" i="36"/>
  <c r="AE148" i="36"/>
  <c r="AF24" i="34"/>
  <c r="AF60" i="34"/>
  <c r="AE163" i="34"/>
  <c r="AE144" i="34"/>
  <c r="AC190" i="34"/>
  <c r="AC192" i="34" s="1"/>
  <c r="AC183" i="34"/>
  <c r="AC185" i="34" s="1"/>
  <c r="AC190" i="35"/>
  <c r="AC192" i="35" s="1"/>
  <c r="AC183" i="35"/>
  <c r="AC185" i="35" s="1"/>
  <c r="AD176" i="34"/>
  <c r="AF25" i="34"/>
  <c r="AF61" i="34"/>
  <c r="AE145" i="34"/>
  <c r="AE164" i="34"/>
  <c r="AF30" i="34"/>
  <c r="AF66" i="34"/>
  <c r="AE169" i="34"/>
  <c r="AE150" i="34"/>
  <c r="AG70" i="31"/>
  <c r="AG34" i="31"/>
  <c r="AF173" i="31"/>
  <c r="AF154" i="31"/>
  <c r="AC189" i="34"/>
  <c r="AC182" i="34"/>
  <c r="AI29" i="36"/>
  <c r="AI65" i="36"/>
  <c r="AH168" i="36"/>
  <c r="AH149" i="36"/>
  <c r="AC184" i="36"/>
  <c r="AG65" i="31"/>
  <c r="AG29" i="31"/>
  <c r="AF168" i="31"/>
  <c r="AF149" i="31"/>
  <c r="AG68" i="31"/>
  <c r="AG32" i="31"/>
  <c r="AF152" i="31"/>
  <c r="AF171" i="31"/>
  <c r="AB196" i="34"/>
  <c r="AB184" i="34"/>
  <c r="AB186" i="34" s="1"/>
  <c r="AF35" i="34"/>
  <c r="AF71" i="34"/>
  <c r="AE155" i="34"/>
  <c r="AE174" i="34"/>
  <c r="AF26" i="36"/>
  <c r="AF62" i="36"/>
  <c r="AE146" i="36"/>
  <c r="AE165" i="36"/>
  <c r="AG23" i="36"/>
  <c r="AG59" i="36"/>
  <c r="AF162" i="36"/>
  <c r="AF143" i="36"/>
  <c r="AF26" i="34"/>
  <c r="AF62" i="34"/>
  <c r="AE165" i="34"/>
  <c r="AE146" i="34"/>
  <c r="AF30" i="36"/>
  <c r="AF66" i="36"/>
  <c r="AE169" i="36"/>
  <c r="AE150" i="36"/>
  <c r="AB191" i="34"/>
  <c r="AB193" i="34" s="1"/>
  <c r="AB197" i="34"/>
  <c r="AF28" i="34"/>
  <c r="AF64" i="34"/>
  <c r="AE167" i="34"/>
  <c r="AE148" i="34"/>
  <c r="AD157" i="34"/>
  <c r="AG64" i="31"/>
  <c r="AG28" i="31"/>
  <c r="AF167" i="31"/>
  <c r="AF148" i="31"/>
  <c r="AF23" i="35"/>
  <c r="AF59" i="35"/>
  <c r="AE162" i="35"/>
  <c r="AE37" i="35"/>
  <c r="AE143" i="35"/>
  <c r="AC158" i="34"/>
  <c r="AF31" i="34"/>
  <c r="AF67" i="34"/>
  <c r="AE151" i="34"/>
  <c r="AE170" i="34"/>
  <c r="AA194" i="34"/>
  <c r="AF31" i="36"/>
  <c r="AF67" i="36"/>
  <c r="AE170" i="36"/>
  <c r="AE151" i="36"/>
  <c r="AF34" i="34"/>
  <c r="AF70" i="34"/>
  <c r="AE154" i="34"/>
  <c r="AE173" i="34"/>
  <c r="AE37" i="36"/>
  <c r="AF52" i="2"/>
  <c r="AF22" i="2"/>
  <c r="AF33" i="34"/>
  <c r="AF69" i="34"/>
  <c r="AE172" i="34"/>
  <c r="AE153" i="34"/>
  <c r="AG63" i="31"/>
  <c r="AF147" i="31"/>
  <c r="AF166" i="31"/>
  <c r="AG27" i="31"/>
  <c r="AF24" i="36"/>
  <c r="AF60" i="36"/>
  <c r="AE163" i="36"/>
  <c r="AE144" i="36"/>
  <c r="AE73" i="34"/>
  <c r="AG66" i="31"/>
  <c r="AF169" i="31"/>
  <c r="AG30" i="31"/>
  <c r="AF150" i="31"/>
  <c r="AB184" i="35"/>
  <c r="AB186" i="35" s="1"/>
  <c r="AB196" i="35"/>
  <c r="AC177" i="34"/>
  <c r="AF34" i="35"/>
  <c r="AF70" i="35"/>
  <c r="AE154" i="35"/>
  <c r="AE173" i="35"/>
  <c r="AF27" i="34"/>
  <c r="AF63" i="34"/>
  <c r="AE166" i="34"/>
  <c r="AE147" i="34"/>
  <c r="AA198" i="34"/>
  <c r="AF31" i="35"/>
  <c r="AF67" i="35"/>
  <c r="AE170" i="35"/>
  <c r="AE151" i="35"/>
  <c r="AF23" i="34"/>
  <c r="AF59" i="34"/>
  <c r="AE37" i="34"/>
  <c r="AE143" i="34"/>
  <c r="AE162" i="34"/>
  <c r="AF29" i="34"/>
  <c r="AF65" i="34"/>
  <c r="AE168" i="34"/>
  <c r="AE149" i="34"/>
  <c r="AF32" i="34"/>
  <c r="AF68" i="34"/>
  <c r="AE171" i="34"/>
  <c r="AE152" i="34"/>
  <c r="AF27" i="36"/>
  <c r="AF63" i="36"/>
  <c r="AE166" i="36"/>
  <c r="AE147" i="36"/>
  <c r="AF25" i="36"/>
  <c r="AF61" i="36"/>
  <c r="AE164" i="36"/>
  <c r="AE145" i="36"/>
  <c r="AF33" i="36"/>
  <c r="AF69" i="36"/>
  <c r="AE153" i="36"/>
  <c r="AE172" i="36"/>
  <c r="AE176" i="31"/>
  <c r="AE183" i="31" s="1"/>
  <c r="AE185" i="31" s="1"/>
  <c r="AG69" i="31"/>
  <c r="AF153" i="31"/>
  <c r="AG33" i="31"/>
  <c r="AF172" i="31"/>
  <c r="AG62" i="31"/>
  <c r="AG26" i="31"/>
  <c r="AF146" i="31"/>
  <c r="AF165" i="31"/>
  <c r="AB191" i="35"/>
  <c r="AB193" i="35" s="1"/>
  <c r="AB197" i="35"/>
  <c r="AF35" i="36"/>
  <c r="AF71" i="36"/>
  <c r="AE174" i="36"/>
  <c r="AE155" i="36"/>
  <c r="AH67" i="31"/>
  <c r="AH31" i="31"/>
  <c r="AG170" i="31"/>
  <c r="AG151" i="31"/>
  <c r="AG35" i="31"/>
  <c r="AG71" i="31"/>
  <c r="AF174" i="31"/>
  <c r="AF155" i="31"/>
  <c r="AC178" i="35"/>
  <c r="AC179" i="35" s="1"/>
  <c r="AE61" i="32"/>
  <c r="AG29" i="32"/>
  <c r="AH59" i="32" s="1"/>
  <c r="AG21" i="32"/>
  <c r="AH51" i="32" s="1"/>
  <c r="AF31" i="32"/>
  <c r="AM55" i="34"/>
  <c r="AA194" i="29"/>
  <c r="AC177" i="29"/>
  <c r="AB186" i="29"/>
  <c r="AA198" i="29"/>
  <c r="AC158" i="30"/>
  <c r="AC183" i="30"/>
  <c r="AC185" i="30" s="1"/>
  <c r="AC190" i="30"/>
  <c r="AC192" i="30" s="1"/>
  <c r="AE148" i="29"/>
  <c r="AF28" i="29"/>
  <c r="AG64" i="29" s="1"/>
  <c r="AE167" i="29"/>
  <c r="AF25" i="30"/>
  <c r="AG61" i="30" s="1"/>
  <c r="AE164" i="30"/>
  <c r="AE145" i="30"/>
  <c r="AD157" i="30"/>
  <c r="AE170" i="29"/>
  <c r="AE151" i="29"/>
  <c r="AF31" i="29"/>
  <c r="AG67" i="29" s="1"/>
  <c r="AE150" i="30"/>
  <c r="AE169" i="30"/>
  <c r="AF30" i="30"/>
  <c r="AG66" i="30" s="1"/>
  <c r="AA194" i="30"/>
  <c r="AE147" i="29"/>
  <c r="AE166" i="29"/>
  <c r="AF27" i="29"/>
  <c r="AG63" i="29" s="1"/>
  <c r="AE152" i="29"/>
  <c r="AF32" i="29"/>
  <c r="AG68" i="29" s="1"/>
  <c r="AE171" i="29"/>
  <c r="AE152" i="30"/>
  <c r="AE171" i="30"/>
  <c r="AF32" i="30"/>
  <c r="AG68" i="30" s="1"/>
  <c r="AE168" i="30"/>
  <c r="AE149" i="30"/>
  <c r="AF29" i="30"/>
  <c r="AG65" i="30" s="1"/>
  <c r="AD176" i="30"/>
  <c r="AC189" i="30"/>
  <c r="AC178" i="30"/>
  <c r="AC179" i="30" s="1"/>
  <c r="AC182" i="30"/>
  <c r="AE149" i="29"/>
  <c r="AE168" i="29"/>
  <c r="AF29" i="29"/>
  <c r="AG65" i="29" s="1"/>
  <c r="AE37" i="29"/>
  <c r="AE143" i="29"/>
  <c r="AF23" i="29"/>
  <c r="AG59" i="29" s="1"/>
  <c r="AE162" i="29"/>
  <c r="AC190" i="29"/>
  <c r="AC192" i="29" s="1"/>
  <c r="AC183" i="29"/>
  <c r="AC185" i="29" s="1"/>
  <c r="AB196" i="30"/>
  <c r="AB184" i="30"/>
  <c r="AB186" i="30" s="1"/>
  <c r="AF30" i="33"/>
  <c r="AG66" i="33" s="1"/>
  <c r="AB197" i="29"/>
  <c r="AE155" i="30"/>
  <c r="AE174" i="30"/>
  <c r="AF35" i="30"/>
  <c r="AG71" i="30" s="1"/>
  <c r="AB196" i="29"/>
  <c r="AF33" i="33"/>
  <c r="AG69" i="33" s="1"/>
  <c r="AF32" i="33"/>
  <c r="AG68" i="33" s="1"/>
  <c r="AD73" i="29"/>
  <c r="AD100" i="28" s="1"/>
  <c r="AF35" i="33"/>
  <c r="AG71" i="33" s="1"/>
  <c r="AE153" i="30"/>
  <c r="AE172" i="30"/>
  <c r="AF33" i="30"/>
  <c r="AG69" i="30" s="1"/>
  <c r="AB197" i="30"/>
  <c r="AB191" i="30"/>
  <c r="AB193" i="30" s="1"/>
  <c r="AF25" i="29"/>
  <c r="AG61" i="29" s="1"/>
  <c r="AE145" i="29"/>
  <c r="AE164" i="29"/>
  <c r="AB193" i="29"/>
  <c r="AF31" i="33"/>
  <c r="AG67" i="33" s="1"/>
  <c r="AF28" i="30"/>
  <c r="AG64" i="30" s="1"/>
  <c r="AE167" i="30"/>
  <c r="AE148" i="30"/>
  <c r="AD176" i="29"/>
  <c r="AG25" i="33"/>
  <c r="AH61" i="33" s="1"/>
  <c r="AF24" i="33"/>
  <c r="AG60" i="33" s="1"/>
  <c r="AC158" i="29"/>
  <c r="AC178" i="29"/>
  <c r="AC179" i="29" s="1"/>
  <c r="AC182" i="29"/>
  <c r="AC189" i="29"/>
  <c r="AF29" i="33"/>
  <c r="AG65" i="33" s="1"/>
  <c r="AF28" i="33"/>
  <c r="AG64" i="33" s="1"/>
  <c r="AD157" i="29"/>
  <c r="AE172" i="29"/>
  <c r="AF33" i="29"/>
  <c r="AG69" i="29" s="1"/>
  <c r="AE153" i="29"/>
  <c r="AF34" i="30"/>
  <c r="AG70" i="30" s="1"/>
  <c r="AE154" i="30"/>
  <c r="AE173" i="30"/>
  <c r="AD73" i="30"/>
  <c r="AE163" i="30"/>
  <c r="AE144" i="30"/>
  <c r="AF24" i="30"/>
  <c r="AG60" i="30" s="1"/>
  <c r="AA198" i="30"/>
  <c r="AE165" i="29"/>
  <c r="AE146" i="29"/>
  <c r="AF26" i="29"/>
  <c r="AG62" i="29" s="1"/>
  <c r="AC177" i="30"/>
  <c r="AF26" i="33"/>
  <c r="AG62" i="33" s="1"/>
  <c r="AF23" i="33"/>
  <c r="AG59" i="33" s="1"/>
  <c r="AE37" i="33"/>
  <c r="AF31" i="30"/>
  <c r="AG67" i="30" s="1"/>
  <c r="AE170" i="30"/>
  <c r="AE151" i="30"/>
  <c r="AE154" i="29"/>
  <c r="AE173" i="29"/>
  <c r="AF34" i="29"/>
  <c r="AG70" i="29" s="1"/>
  <c r="AE162" i="30"/>
  <c r="AE143" i="30"/>
  <c r="AE37" i="30"/>
  <c r="AF23" i="30"/>
  <c r="AG59" i="30" s="1"/>
  <c r="AE155" i="29"/>
  <c r="AF35" i="29"/>
  <c r="AG71" i="29" s="1"/>
  <c r="AE174" i="29"/>
  <c r="AE144" i="29"/>
  <c r="AF24" i="29"/>
  <c r="AG60" i="29" s="1"/>
  <c r="AE163" i="29"/>
  <c r="AF26" i="30"/>
  <c r="AG62" i="30" s="1"/>
  <c r="AE146" i="30"/>
  <c r="AE165" i="30"/>
  <c r="AF27" i="33"/>
  <c r="AG63" i="33" s="1"/>
  <c r="AE166" i="30"/>
  <c r="AE147" i="30"/>
  <c r="AF27" i="30"/>
  <c r="AG63" i="30" s="1"/>
  <c r="AD73" i="33"/>
  <c r="AE169" i="29"/>
  <c r="AF30" i="29"/>
  <c r="AG66" i="29" s="1"/>
  <c r="AE150" i="29"/>
  <c r="AF34" i="33"/>
  <c r="AG70" i="33" s="1"/>
  <c r="AF162" i="31"/>
  <c r="AG23" i="31"/>
  <c r="AH59" i="31" s="1"/>
  <c r="AF143" i="31"/>
  <c r="AF73" i="31"/>
  <c r="AF102" i="28" s="1"/>
  <c r="AF37" i="31"/>
  <c r="AH25" i="32"/>
  <c r="AI55" i="32" s="1"/>
  <c r="AG25" i="2"/>
  <c r="AH55" i="2" s="1"/>
  <c r="AG27" i="2"/>
  <c r="AH57" i="2" s="1"/>
  <c r="AG28" i="2"/>
  <c r="AH58" i="2" s="1"/>
  <c r="AG24" i="2"/>
  <c r="AH54" i="2" s="1"/>
  <c r="AG21" i="2"/>
  <c r="AH51" i="2" s="1"/>
  <c r="AE61" i="2"/>
  <c r="AE98" i="28" s="1"/>
  <c r="AF29" i="2"/>
  <c r="AE31" i="2"/>
  <c r="AG26" i="2"/>
  <c r="AH56" i="2" s="1"/>
  <c r="AH20" i="2"/>
  <c r="AI50" i="2" s="1"/>
  <c r="AG23" i="2"/>
  <c r="AH53" i="2" s="1"/>
  <c r="AI25" i="31"/>
  <c r="AJ61" i="31" s="1"/>
  <c r="AH145" i="31"/>
  <c r="AH164" i="31"/>
  <c r="AG34" i="10"/>
  <c r="AH70" i="10" s="1"/>
  <c r="AG27" i="10"/>
  <c r="AH63" i="10" s="1"/>
  <c r="AG28" i="10"/>
  <c r="AH64" i="10" s="1"/>
  <c r="AG26" i="10"/>
  <c r="AH62" i="10" s="1"/>
  <c r="AE73" i="10"/>
  <c r="AG31" i="10"/>
  <c r="AH67" i="10" s="1"/>
  <c r="AG25" i="10"/>
  <c r="AH61" i="10" s="1"/>
  <c r="AG29" i="10"/>
  <c r="AH65" i="10" s="1"/>
  <c r="AG32" i="10"/>
  <c r="AH68" i="10" s="1"/>
  <c r="AG35" i="10"/>
  <c r="AH71" i="10" s="1"/>
  <c r="AH33" i="10"/>
  <c r="AI69" i="10" s="1"/>
  <c r="AH30" i="10"/>
  <c r="AI66" i="10" s="1"/>
  <c r="AH27" i="32"/>
  <c r="AI57" i="32" s="1"/>
  <c r="AI22" i="32"/>
  <c r="AJ52" i="32" s="1"/>
  <c r="AH28" i="32"/>
  <c r="AI58" i="32" s="1"/>
  <c r="AH24" i="32"/>
  <c r="AI54" i="32" s="1"/>
  <c r="AH26" i="32"/>
  <c r="AI56" i="32" s="1"/>
  <c r="AI20" i="32"/>
  <c r="AJ50" i="32" s="1"/>
  <c r="AH23" i="32"/>
  <c r="AI53" i="32" s="1"/>
  <c r="AC6" i="28" l="1"/>
  <c r="AC7" i="28"/>
  <c r="AC111" i="28"/>
  <c r="AE14" i="28"/>
  <c r="AD6" i="28"/>
  <c r="AC8" i="28"/>
  <c r="AD16" i="28"/>
  <c r="AD74" i="33"/>
  <c r="AD107" i="28"/>
  <c r="AD23" i="28" s="1"/>
  <c r="AF18" i="28"/>
  <c r="AE74" i="35"/>
  <c r="AE109" i="28"/>
  <c r="AE25" i="28" s="1"/>
  <c r="AB9" i="28"/>
  <c r="AB11" i="28" s="1"/>
  <c r="AB31" i="28" s="1"/>
  <c r="AC17" i="28"/>
  <c r="AB19" i="28"/>
  <c r="AD92" i="28"/>
  <c r="AE62" i="32"/>
  <c r="AE106" i="28"/>
  <c r="AE90" i="28" s="1"/>
  <c r="AD111" i="28"/>
  <c r="AD15" i="28"/>
  <c r="AC19" i="28"/>
  <c r="AD90" i="28"/>
  <c r="AE74" i="10"/>
  <c r="AE99" i="28"/>
  <c r="AD74" i="30"/>
  <c r="AD101" i="28"/>
  <c r="AD91" i="28"/>
  <c r="AC93" i="28"/>
  <c r="AC95" i="28" s="1"/>
  <c r="AE179" i="34"/>
  <c r="AE108" i="28"/>
  <c r="AE24" i="28" s="1"/>
  <c r="AE74" i="36"/>
  <c r="AE110" i="28"/>
  <c r="AE94" i="28" s="1"/>
  <c r="AB30" i="28"/>
  <c r="AA30" i="28"/>
  <c r="AA32" i="28" s="1"/>
  <c r="AA33" i="28" s="1"/>
  <c r="AC103" i="28"/>
  <c r="AD26" i="28"/>
  <c r="AC10" i="28"/>
  <c r="AC27" i="28"/>
  <c r="AD184" i="31"/>
  <c r="AD186" i="31" s="1"/>
  <c r="AB198" i="36"/>
  <c r="AG60" i="10"/>
  <c r="AG24" i="10"/>
  <c r="AC193" i="35"/>
  <c r="AF74" i="31"/>
  <c r="AD197" i="31"/>
  <c r="AD198" i="31" s="1"/>
  <c r="AF174" i="35"/>
  <c r="AG71" i="35"/>
  <c r="AG35" i="35"/>
  <c r="AF155" i="35"/>
  <c r="AH68" i="35"/>
  <c r="AG152" i="35"/>
  <c r="AG171" i="35"/>
  <c r="AH32" i="35"/>
  <c r="AH30" i="35"/>
  <c r="AH66" i="35"/>
  <c r="AG169" i="35"/>
  <c r="AG150" i="35"/>
  <c r="AH25" i="35"/>
  <c r="AH61" i="35"/>
  <c r="AG164" i="35"/>
  <c r="AG145" i="35"/>
  <c r="AF167" i="35"/>
  <c r="AF148" i="35"/>
  <c r="AG28" i="35"/>
  <c r="AG64" i="35"/>
  <c r="AG24" i="35"/>
  <c r="AG60" i="35"/>
  <c r="AF163" i="35"/>
  <c r="AF144" i="35"/>
  <c r="AH33" i="35"/>
  <c r="AH69" i="35"/>
  <c r="AG153" i="35"/>
  <c r="AG172" i="35"/>
  <c r="AG147" i="35"/>
  <c r="AH27" i="35"/>
  <c r="AH63" i="35"/>
  <c r="AG166" i="35"/>
  <c r="AI26" i="35"/>
  <c r="AI62" i="35"/>
  <c r="AH146" i="35"/>
  <c r="AH165" i="35"/>
  <c r="AH29" i="35"/>
  <c r="AH65" i="35"/>
  <c r="AG149" i="35"/>
  <c r="AG168" i="35"/>
  <c r="AC198" i="31"/>
  <c r="AC193" i="36"/>
  <c r="AD189" i="35"/>
  <c r="AD191" i="35" s="1"/>
  <c r="AD178" i="35"/>
  <c r="AD179" i="35" s="1"/>
  <c r="AD191" i="31"/>
  <c r="AD193" i="31" s="1"/>
  <c r="AD158" i="35"/>
  <c r="AC197" i="35"/>
  <c r="AE62" i="2"/>
  <c r="AD190" i="35"/>
  <c r="AD192" i="35" s="1"/>
  <c r="AE190" i="31"/>
  <c r="AE192" i="31" s="1"/>
  <c r="AD183" i="36"/>
  <c r="AD185" i="36" s="1"/>
  <c r="AE178" i="31"/>
  <c r="AE179" i="31" s="1"/>
  <c r="AE182" i="31"/>
  <c r="AE196" i="31" s="1"/>
  <c r="AE189" i="31"/>
  <c r="AE191" i="31" s="1"/>
  <c r="AC197" i="36"/>
  <c r="AD189" i="36"/>
  <c r="AD197" i="36" s="1"/>
  <c r="AD177" i="36"/>
  <c r="AD177" i="35"/>
  <c r="AF37" i="36"/>
  <c r="AF176" i="31"/>
  <c r="AF183" i="31" s="1"/>
  <c r="AF185" i="31" s="1"/>
  <c r="AE177" i="31"/>
  <c r="AD74" i="29"/>
  <c r="AG59" i="10"/>
  <c r="AG23" i="10"/>
  <c r="AD158" i="36"/>
  <c r="AC186" i="36"/>
  <c r="AD182" i="36"/>
  <c r="AC196" i="36"/>
  <c r="AC186" i="35"/>
  <c r="AF73" i="36"/>
  <c r="AE157" i="36"/>
  <c r="AE182" i="36" s="1"/>
  <c r="AC196" i="35"/>
  <c r="AB198" i="34"/>
  <c r="AE176" i="36"/>
  <c r="AE190" i="36" s="1"/>
  <c r="AE192" i="36" s="1"/>
  <c r="AD158" i="34"/>
  <c r="AE176" i="34"/>
  <c r="AE190" i="34" s="1"/>
  <c r="AE192" i="34" s="1"/>
  <c r="AG25" i="36"/>
  <c r="AG61" i="36"/>
  <c r="AF145" i="36"/>
  <c r="AF164" i="36"/>
  <c r="AG27" i="36"/>
  <c r="AG63" i="36"/>
  <c r="AF166" i="36"/>
  <c r="AF147" i="36"/>
  <c r="AG29" i="34"/>
  <c r="AG65" i="34"/>
  <c r="AF149" i="34"/>
  <c r="AF168" i="34"/>
  <c r="AH66" i="31"/>
  <c r="AH30" i="31"/>
  <c r="AG169" i="31"/>
  <c r="AG150" i="31"/>
  <c r="AH63" i="31"/>
  <c r="AG147" i="31"/>
  <c r="AG166" i="31"/>
  <c r="AH27" i="31"/>
  <c r="AE74" i="34"/>
  <c r="AD189" i="34"/>
  <c r="AD182" i="34"/>
  <c r="AB194" i="34"/>
  <c r="AG24" i="34"/>
  <c r="AG60" i="34"/>
  <c r="AF144" i="34"/>
  <c r="AF163" i="34"/>
  <c r="AG32" i="36"/>
  <c r="AG68" i="36"/>
  <c r="AF152" i="36"/>
  <c r="AF171" i="36"/>
  <c r="AG34" i="36"/>
  <c r="AG70" i="36"/>
  <c r="AF173" i="36"/>
  <c r="AF154" i="36"/>
  <c r="AH69" i="31"/>
  <c r="AG153" i="31"/>
  <c r="AH33" i="31"/>
  <c r="AG172" i="31"/>
  <c r="AG52" i="2"/>
  <c r="AG22" i="2"/>
  <c r="AH65" i="31"/>
  <c r="AH29" i="31"/>
  <c r="AG149" i="31"/>
  <c r="AG168" i="31"/>
  <c r="AH70" i="31"/>
  <c r="AG173" i="31"/>
  <c r="AH34" i="31"/>
  <c r="AG154" i="31"/>
  <c r="AD190" i="34"/>
  <c r="AD192" i="34" s="1"/>
  <c r="AD183" i="34"/>
  <c r="AD185" i="34" s="1"/>
  <c r="AE157" i="34"/>
  <c r="AG31" i="35"/>
  <c r="AG67" i="35"/>
  <c r="AF170" i="35"/>
  <c r="AF151" i="35"/>
  <c r="AG26" i="34"/>
  <c r="AG62" i="34"/>
  <c r="AF146" i="34"/>
  <c r="AF165" i="34"/>
  <c r="AG35" i="34"/>
  <c r="AG71" i="34"/>
  <c r="AF174" i="34"/>
  <c r="AF155" i="34"/>
  <c r="AG34" i="35"/>
  <c r="AG70" i="35"/>
  <c r="AF173" i="35"/>
  <c r="AF154" i="35"/>
  <c r="AE157" i="35"/>
  <c r="AG30" i="36"/>
  <c r="AG66" i="36"/>
  <c r="AF150" i="36"/>
  <c r="AF169" i="36"/>
  <c r="AD184" i="35"/>
  <c r="AD186" i="35" s="1"/>
  <c r="AD196" i="35"/>
  <c r="AH60" i="31"/>
  <c r="AG144" i="31"/>
  <c r="AH24" i="31"/>
  <c r="AG163" i="31"/>
  <c r="AI67" i="31"/>
  <c r="AH151" i="31"/>
  <c r="AI31" i="31"/>
  <c r="AH170" i="31"/>
  <c r="AG33" i="36"/>
  <c r="AG69" i="36"/>
  <c r="AF153" i="36"/>
  <c r="AF172" i="36"/>
  <c r="AG32" i="34"/>
  <c r="AG68" i="34"/>
  <c r="AF171" i="34"/>
  <c r="AF152" i="34"/>
  <c r="AF73" i="34"/>
  <c r="AD177" i="34"/>
  <c r="AG31" i="36"/>
  <c r="AG67" i="36"/>
  <c r="AF151" i="36"/>
  <c r="AF170" i="36"/>
  <c r="AG28" i="34"/>
  <c r="AG64" i="34"/>
  <c r="AF148" i="34"/>
  <c r="AF167" i="34"/>
  <c r="AJ29" i="36"/>
  <c r="AJ65" i="36"/>
  <c r="AI168" i="36"/>
  <c r="AI149" i="36"/>
  <c r="AG30" i="34"/>
  <c r="AG66" i="34"/>
  <c r="AF150" i="34"/>
  <c r="AF169" i="34"/>
  <c r="AG25" i="34"/>
  <c r="AG61" i="34"/>
  <c r="AF145" i="34"/>
  <c r="AF164" i="34"/>
  <c r="AG28" i="36"/>
  <c r="AG64" i="36"/>
  <c r="AF167" i="36"/>
  <c r="AF148" i="36"/>
  <c r="AG35" i="36"/>
  <c r="AG71" i="36"/>
  <c r="AF174" i="36"/>
  <c r="AF155" i="36"/>
  <c r="AG31" i="34"/>
  <c r="AG67" i="34"/>
  <c r="AF151" i="34"/>
  <c r="AF170" i="34"/>
  <c r="AF31" i="2"/>
  <c r="AG59" i="2"/>
  <c r="AH35" i="31"/>
  <c r="AH71" i="31"/>
  <c r="AG174" i="31"/>
  <c r="AG155" i="31"/>
  <c r="AG23" i="34"/>
  <c r="AG59" i="34"/>
  <c r="AF37" i="34"/>
  <c r="AF143" i="34"/>
  <c r="AF162" i="34"/>
  <c r="AB198" i="35"/>
  <c r="AE176" i="35"/>
  <c r="AH68" i="31"/>
  <c r="AG171" i="31"/>
  <c r="AG152" i="31"/>
  <c r="AH32" i="31"/>
  <c r="AC196" i="34"/>
  <c r="AC184" i="34"/>
  <c r="AC186" i="34" s="1"/>
  <c r="AH62" i="31"/>
  <c r="AH26" i="31"/>
  <c r="AG165" i="31"/>
  <c r="AG146" i="31"/>
  <c r="AB194" i="35"/>
  <c r="AF73" i="35"/>
  <c r="AH64" i="31"/>
  <c r="AH28" i="31"/>
  <c r="AG148" i="31"/>
  <c r="AG167" i="31"/>
  <c r="AG26" i="36"/>
  <c r="AG62" i="36"/>
  <c r="AF146" i="36"/>
  <c r="AF165" i="36"/>
  <c r="AC191" i="34"/>
  <c r="AC193" i="34" s="1"/>
  <c r="AC197" i="34"/>
  <c r="AF157" i="31"/>
  <c r="AF189" i="31" s="1"/>
  <c r="AG27" i="34"/>
  <c r="AG63" i="34"/>
  <c r="AF147" i="34"/>
  <c r="AF166" i="34"/>
  <c r="AG24" i="36"/>
  <c r="AG60" i="36"/>
  <c r="AF163" i="36"/>
  <c r="AF144" i="36"/>
  <c r="AG33" i="34"/>
  <c r="AG69" i="34"/>
  <c r="AF153" i="34"/>
  <c r="AF172" i="34"/>
  <c r="AG34" i="34"/>
  <c r="AG70" i="34"/>
  <c r="AF173" i="34"/>
  <c r="AF154" i="34"/>
  <c r="AG23" i="35"/>
  <c r="AG59" i="35"/>
  <c r="AF37" i="35"/>
  <c r="AF143" i="35"/>
  <c r="AF162" i="35"/>
  <c r="AH23" i="36"/>
  <c r="AH59" i="36"/>
  <c r="AG162" i="36"/>
  <c r="AG143" i="36"/>
  <c r="AF61" i="32"/>
  <c r="AH21" i="32"/>
  <c r="AI51" i="32" s="1"/>
  <c r="AG31" i="32"/>
  <c r="AH29" i="32"/>
  <c r="AI59" i="32" s="1"/>
  <c r="AB198" i="29"/>
  <c r="AD177" i="30"/>
  <c r="AB194" i="29"/>
  <c r="AE73" i="30"/>
  <c r="AG26" i="33"/>
  <c r="AH62" i="33" s="1"/>
  <c r="AG30" i="33"/>
  <c r="AH66" i="33" s="1"/>
  <c r="AE157" i="29"/>
  <c r="AF164" i="30"/>
  <c r="AG25" i="30"/>
  <c r="AH61" i="30" s="1"/>
  <c r="AF145" i="30"/>
  <c r="AF169" i="29"/>
  <c r="AF150" i="29"/>
  <c r="AG30" i="29"/>
  <c r="AH66" i="29" s="1"/>
  <c r="AG27" i="33"/>
  <c r="AH63" i="33" s="1"/>
  <c r="AG24" i="29"/>
  <c r="AH60" i="29" s="1"/>
  <c r="AF144" i="29"/>
  <c r="AF163" i="29"/>
  <c r="AC191" i="29"/>
  <c r="AC193" i="29" s="1"/>
  <c r="AC197" i="29"/>
  <c r="AD183" i="29"/>
  <c r="AD185" i="29" s="1"/>
  <c r="AD190" i="29"/>
  <c r="AD192" i="29" s="1"/>
  <c r="AD177" i="29"/>
  <c r="AG33" i="33"/>
  <c r="AH69" i="33" s="1"/>
  <c r="AC191" i="30"/>
  <c r="AC193" i="30" s="1"/>
  <c r="AC197" i="30"/>
  <c r="AF170" i="29"/>
  <c r="AF151" i="29"/>
  <c r="AG31" i="29"/>
  <c r="AH67" i="29" s="1"/>
  <c r="AE157" i="30"/>
  <c r="AF146" i="29"/>
  <c r="AG26" i="29"/>
  <c r="AH62" i="29" s="1"/>
  <c r="AF165" i="29"/>
  <c r="AG33" i="29"/>
  <c r="AH69" i="29" s="1"/>
  <c r="AF153" i="29"/>
  <c r="AF172" i="29"/>
  <c r="AC184" i="29"/>
  <c r="AC186" i="29" s="1"/>
  <c r="AC196" i="29"/>
  <c r="AB194" i="30"/>
  <c r="AE73" i="29"/>
  <c r="AE100" i="28" s="1"/>
  <c r="AD190" i="30"/>
  <c r="AD192" i="30" s="1"/>
  <c r="AD183" i="30"/>
  <c r="AD185" i="30" s="1"/>
  <c r="AE176" i="30"/>
  <c r="AG31" i="30"/>
  <c r="AH67" i="30" s="1"/>
  <c r="AF151" i="30"/>
  <c r="AF170" i="30"/>
  <c r="AG35" i="33"/>
  <c r="AH71" i="33" s="1"/>
  <c r="AG35" i="30"/>
  <c r="AH71" i="30" s="1"/>
  <c r="AF174" i="30"/>
  <c r="AF155" i="30"/>
  <c r="AB198" i="30"/>
  <c r="AF149" i="29"/>
  <c r="AF168" i="29"/>
  <c r="AG29" i="29"/>
  <c r="AH65" i="29" s="1"/>
  <c r="AF149" i="30"/>
  <c r="AG29" i="30"/>
  <c r="AH65" i="30" s="1"/>
  <c r="AF168" i="30"/>
  <c r="AF148" i="29"/>
  <c r="AF167" i="29"/>
  <c r="AG28" i="29"/>
  <c r="AH64" i="29" s="1"/>
  <c r="AF154" i="29"/>
  <c r="AF173" i="29"/>
  <c r="AG34" i="29"/>
  <c r="AH70" i="29" s="1"/>
  <c r="AD178" i="29"/>
  <c r="AD179" i="29" s="1"/>
  <c r="AD182" i="29"/>
  <c r="AD189" i="29"/>
  <c r="AD158" i="29"/>
  <c r="AF164" i="29"/>
  <c r="AF145" i="29"/>
  <c r="AG25" i="29"/>
  <c r="AH61" i="29" s="1"/>
  <c r="AF152" i="29"/>
  <c r="AG32" i="29"/>
  <c r="AH68" i="29" s="1"/>
  <c r="AF171" i="29"/>
  <c r="AF169" i="30"/>
  <c r="AF150" i="30"/>
  <c r="AG30" i="30"/>
  <c r="AH66" i="30" s="1"/>
  <c r="AD182" i="30"/>
  <c r="AD178" i="30"/>
  <c r="AD179" i="30" s="1"/>
  <c r="AD189" i="30"/>
  <c r="AD158" i="30"/>
  <c r="AF166" i="30"/>
  <c r="AF147" i="30"/>
  <c r="AG27" i="30"/>
  <c r="AH63" i="30" s="1"/>
  <c r="AF155" i="29"/>
  <c r="AF174" i="29"/>
  <c r="AG35" i="29"/>
  <c r="AH71" i="29" s="1"/>
  <c r="AG23" i="33"/>
  <c r="AH59" i="33" s="1"/>
  <c r="AF37" i="33"/>
  <c r="AG28" i="33"/>
  <c r="AH64" i="33" s="1"/>
  <c r="AG24" i="33"/>
  <c r="AH60" i="33" s="1"/>
  <c r="AF148" i="30"/>
  <c r="AF167" i="30"/>
  <c r="AG28" i="30"/>
  <c r="AH64" i="30" s="1"/>
  <c r="AG34" i="33"/>
  <c r="AH70" i="33" s="1"/>
  <c r="AF146" i="30"/>
  <c r="AF165" i="30"/>
  <c r="AG26" i="30"/>
  <c r="AH62" i="30" s="1"/>
  <c r="AE73" i="33"/>
  <c r="AG32" i="33"/>
  <c r="AH68" i="33" s="1"/>
  <c r="AE176" i="29"/>
  <c r="AF143" i="30"/>
  <c r="AF37" i="30"/>
  <c r="AG23" i="30"/>
  <c r="AH59" i="30" s="1"/>
  <c r="AF162" i="30"/>
  <c r="AF163" i="30"/>
  <c r="AF144" i="30"/>
  <c r="AG24" i="30"/>
  <c r="AH60" i="30" s="1"/>
  <c r="AF173" i="30"/>
  <c r="AG34" i="30"/>
  <c r="AH70" i="30" s="1"/>
  <c r="AF154" i="30"/>
  <c r="AG29" i="33"/>
  <c r="AH65" i="33" s="1"/>
  <c r="AH25" i="33"/>
  <c r="AI61" i="33" s="1"/>
  <c r="AG31" i="33"/>
  <c r="AH67" i="33" s="1"/>
  <c r="AF153" i="30"/>
  <c r="AF172" i="30"/>
  <c r="AG33" i="30"/>
  <c r="AH69" i="30" s="1"/>
  <c r="AG23" i="29"/>
  <c r="AH59" i="29" s="1"/>
  <c r="AF143" i="29"/>
  <c r="AF37" i="29"/>
  <c r="AF162" i="29"/>
  <c r="AC196" i="30"/>
  <c r="AC184" i="30"/>
  <c r="AC186" i="30" s="1"/>
  <c r="AF152" i="30"/>
  <c r="AF171" i="30"/>
  <c r="AG32" i="30"/>
  <c r="AH68" i="30" s="1"/>
  <c r="AF166" i="29"/>
  <c r="AF147" i="29"/>
  <c r="AG27" i="29"/>
  <c r="AH63" i="29" s="1"/>
  <c r="AG143" i="31"/>
  <c r="AG73" i="31"/>
  <c r="AG102" i="28" s="1"/>
  <c r="AG162" i="31"/>
  <c r="AH23" i="31"/>
  <c r="AI59" i="31" s="1"/>
  <c r="AG37" i="31"/>
  <c r="AI25" i="32"/>
  <c r="AJ55" i="32" s="1"/>
  <c r="AH25" i="2"/>
  <c r="AI55" i="2" s="1"/>
  <c r="AH21" i="2"/>
  <c r="AI51" i="2" s="1"/>
  <c r="AH26" i="2"/>
  <c r="AI56" i="2" s="1"/>
  <c r="AH24" i="2"/>
  <c r="AI54" i="2" s="1"/>
  <c r="AH23" i="2"/>
  <c r="AI53" i="2" s="1"/>
  <c r="AF61" i="2"/>
  <c r="AF98" i="28" s="1"/>
  <c r="AG29" i="2"/>
  <c r="AH28" i="2"/>
  <c r="AI58" i="2" s="1"/>
  <c r="AH27" i="2"/>
  <c r="AI57" i="2" s="1"/>
  <c r="AI20" i="2"/>
  <c r="AJ50" i="2" s="1"/>
  <c r="AJ25" i="31"/>
  <c r="AK61" i="31" s="1"/>
  <c r="AI145" i="31"/>
  <c r="AI164" i="31"/>
  <c r="AH29" i="10"/>
  <c r="AI65" i="10" s="1"/>
  <c r="AI33" i="10"/>
  <c r="AJ69" i="10" s="1"/>
  <c r="AH32" i="10"/>
  <c r="AI68" i="10" s="1"/>
  <c r="AH28" i="10"/>
  <c r="AI64" i="10" s="1"/>
  <c r="AH27" i="10"/>
  <c r="AI63" i="10" s="1"/>
  <c r="AH31" i="10"/>
  <c r="AI67" i="10" s="1"/>
  <c r="AH25" i="10"/>
  <c r="AI61" i="10" s="1"/>
  <c r="AH34" i="10"/>
  <c r="AI70" i="10" s="1"/>
  <c r="AI30" i="10"/>
  <c r="AJ66" i="10" s="1"/>
  <c r="AF73" i="10"/>
  <c r="AH35" i="10"/>
  <c r="AI71" i="10" s="1"/>
  <c r="AH26" i="10"/>
  <c r="AI62" i="10" s="1"/>
  <c r="AJ22" i="32"/>
  <c r="AK52" i="32" s="1"/>
  <c r="AI27" i="32"/>
  <c r="AJ57" i="32" s="1"/>
  <c r="AI23" i="32"/>
  <c r="AJ53" i="32" s="1"/>
  <c r="AI26" i="32"/>
  <c r="AJ56" i="32" s="1"/>
  <c r="AI28" i="32"/>
  <c r="AJ58" i="32" s="1"/>
  <c r="AJ20" i="32"/>
  <c r="AK50" i="32" s="1"/>
  <c r="AI24" i="32"/>
  <c r="AJ54" i="32" s="1"/>
  <c r="AC194" i="35" l="1"/>
  <c r="AG37" i="10"/>
  <c r="AC30" i="28"/>
  <c r="AD7" i="28"/>
  <c r="AE74" i="33"/>
  <c r="AE107" i="28"/>
  <c r="AE23" i="28" s="1"/>
  <c r="AF62" i="32"/>
  <c r="AF106" i="28"/>
  <c r="AB32" i="28"/>
  <c r="AB33" i="28" s="1"/>
  <c r="AF14" i="28"/>
  <c r="AF74" i="35"/>
  <c r="AF109" i="28"/>
  <c r="AF25" i="28" s="1"/>
  <c r="AD93" i="28"/>
  <c r="AD95" i="28" s="1"/>
  <c r="AE92" i="28"/>
  <c r="AF179" i="34"/>
  <c r="AF108" i="28"/>
  <c r="AF24" i="28" s="1"/>
  <c r="AG18" i="28"/>
  <c r="AD8" i="28"/>
  <c r="AE16" i="28"/>
  <c r="AD103" i="28"/>
  <c r="AF74" i="10"/>
  <c r="AF99" i="28"/>
  <c r="AE74" i="30"/>
  <c r="AE101" i="28"/>
  <c r="AE103" i="28" s="1"/>
  <c r="AE22" i="28"/>
  <c r="AF90" i="28"/>
  <c r="AF74" i="36"/>
  <c r="AF110" i="28"/>
  <c r="AF94" i="28" s="1"/>
  <c r="AE15" i="28"/>
  <c r="AC9" i="28"/>
  <c r="AC11" i="28" s="1"/>
  <c r="AC31" i="28" s="1"/>
  <c r="AC32" i="28" s="1"/>
  <c r="AC33" i="28" s="1"/>
  <c r="AD17" i="28"/>
  <c r="AD19" i="28" s="1"/>
  <c r="AE26" i="28"/>
  <c r="AD10" i="28"/>
  <c r="AD27" i="28"/>
  <c r="AD194" i="31"/>
  <c r="AH60" i="10"/>
  <c r="AH24" i="10"/>
  <c r="AG74" i="31"/>
  <c r="AD196" i="36"/>
  <c r="AD198" i="36" s="1"/>
  <c r="AC194" i="36"/>
  <c r="AE184" i="31"/>
  <c r="AE186" i="31" s="1"/>
  <c r="AG155" i="35"/>
  <c r="AG174" i="35"/>
  <c r="AH35" i="35"/>
  <c r="AH71" i="35"/>
  <c r="AI29" i="35"/>
  <c r="AI65" i="35"/>
  <c r="AH168" i="35"/>
  <c r="AH149" i="35"/>
  <c r="AH172" i="35"/>
  <c r="AI33" i="35"/>
  <c r="AI69" i="35"/>
  <c r="AH153" i="35"/>
  <c r="AI30" i="35"/>
  <c r="AI66" i="35"/>
  <c r="AH150" i="35"/>
  <c r="AH169" i="35"/>
  <c r="AI32" i="35"/>
  <c r="AI68" i="35"/>
  <c r="AH152" i="35"/>
  <c r="AH171" i="35"/>
  <c r="AG148" i="35"/>
  <c r="AH28" i="35"/>
  <c r="AG167" i="35"/>
  <c r="AH64" i="35"/>
  <c r="AI63" i="35"/>
  <c r="AH166" i="35"/>
  <c r="AH147" i="35"/>
  <c r="AI27" i="35"/>
  <c r="AI165" i="35"/>
  <c r="AI146" i="35"/>
  <c r="AJ26" i="35"/>
  <c r="AJ62" i="35"/>
  <c r="AH24" i="35"/>
  <c r="AH60" i="35"/>
  <c r="AG163" i="35"/>
  <c r="AG144" i="35"/>
  <c r="AI25" i="35"/>
  <c r="AH164" i="35"/>
  <c r="AI61" i="35"/>
  <c r="AH145" i="35"/>
  <c r="AF177" i="31"/>
  <c r="AF190" i="31"/>
  <c r="AF192" i="31" s="1"/>
  <c r="AD191" i="36"/>
  <c r="AD193" i="36" s="1"/>
  <c r="AD184" i="36"/>
  <c r="AD186" i="36" s="1"/>
  <c r="AE197" i="31"/>
  <c r="AE198" i="31" s="1"/>
  <c r="AE189" i="36"/>
  <c r="AE197" i="36" s="1"/>
  <c r="AC198" i="35"/>
  <c r="AF157" i="35"/>
  <c r="AF189" i="35" s="1"/>
  <c r="AE193" i="31"/>
  <c r="AD197" i="35"/>
  <c r="AD198" i="35" s="1"/>
  <c r="AG73" i="35"/>
  <c r="AD193" i="35"/>
  <c r="AD194" i="35" s="1"/>
  <c r="AE177" i="36"/>
  <c r="AC198" i="36"/>
  <c r="AF62" i="2"/>
  <c r="AF158" i="31"/>
  <c r="AE158" i="36"/>
  <c r="AF157" i="36"/>
  <c r="AF189" i="36" s="1"/>
  <c r="AE177" i="34"/>
  <c r="AE183" i="34"/>
  <c r="AE185" i="34" s="1"/>
  <c r="AE74" i="29"/>
  <c r="AH59" i="10"/>
  <c r="AH23" i="10"/>
  <c r="AH37" i="10" s="1"/>
  <c r="AF178" i="31"/>
  <c r="AF179" i="31" s="1"/>
  <c r="AF182" i="31"/>
  <c r="AF196" i="31" s="1"/>
  <c r="AE178" i="36"/>
  <c r="AE179" i="36" s="1"/>
  <c r="AE183" i="36"/>
  <c r="AE185" i="36" s="1"/>
  <c r="AG73" i="36"/>
  <c r="AF176" i="36"/>
  <c r="AF183" i="36" s="1"/>
  <c r="AF185" i="36" s="1"/>
  <c r="AH35" i="34"/>
  <c r="AH71" i="34"/>
  <c r="AG174" i="34"/>
  <c r="AG155" i="34"/>
  <c r="AF157" i="34"/>
  <c r="AH28" i="34"/>
  <c r="AH64" i="34"/>
  <c r="AG148" i="34"/>
  <c r="AG167" i="34"/>
  <c r="AI60" i="31"/>
  <c r="AI24" i="31"/>
  <c r="AH163" i="31"/>
  <c r="AH144" i="31"/>
  <c r="AH32" i="36"/>
  <c r="AH68" i="36"/>
  <c r="AG152" i="36"/>
  <c r="AG171" i="36"/>
  <c r="AI62" i="31"/>
  <c r="AI26" i="31"/>
  <c r="AH165" i="31"/>
  <c r="AH146" i="31"/>
  <c r="AH35" i="36"/>
  <c r="AH71" i="36"/>
  <c r="AG155" i="36"/>
  <c r="AG174" i="36"/>
  <c r="AH31" i="35"/>
  <c r="AH67" i="35"/>
  <c r="AG170" i="35"/>
  <c r="AG151" i="35"/>
  <c r="AH29" i="34"/>
  <c r="AH65" i="34"/>
  <c r="AG168" i="34"/>
  <c r="AG149" i="34"/>
  <c r="AH25" i="36"/>
  <c r="AH61" i="36"/>
  <c r="AG164" i="36"/>
  <c r="AG145" i="36"/>
  <c r="AI35" i="31"/>
  <c r="AI71" i="31"/>
  <c r="AH155" i="31"/>
  <c r="AH174" i="31"/>
  <c r="AE189" i="35"/>
  <c r="AE178" i="35"/>
  <c r="AE179" i="35" s="1"/>
  <c r="AE182" i="35"/>
  <c r="AH23" i="35"/>
  <c r="AH59" i="35"/>
  <c r="AG143" i="35"/>
  <c r="AG37" i="35"/>
  <c r="AG162" i="35"/>
  <c r="AH33" i="34"/>
  <c r="AH69" i="34"/>
  <c r="AG153" i="34"/>
  <c r="AG172" i="34"/>
  <c r="AH27" i="34"/>
  <c r="AH63" i="34"/>
  <c r="AG147" i="34"/>
  <c r="AG166" i="34"/>
  <c r="AI64" i="31"/>
  <c r="AI28" i="31"/>
  <c r="AH148" i="31"/>
  <c r="AH167" i="31"/>
  <c r="AG73" i="34"/>
  <c r="AH32" i="34"/>
  <c r="AH68" i="34"/>
  <c r="AG152" i="34"/>
  <c r="AG171" i="34"/>
  <c r="AH33" i="36"/>
  <c r="AH69" i="36"/>
  <c r="AG153" i="36"/>
  <c r="AG172" i="36"/>
  <c r="AH30" i="36"/>
  <c r="AH66" i="36"/>
  <c r="AG169" i="36"/>
  <c r="AG150" i="36"/>
  <c r="AE189" i="34"/>
  <c r="AE182" i="34"/>
  <c r="AI69" i="31"/>
  <c r="AI33" i="31"/>
  <c r="AH172" i="31"/>
  <c r="AH153" i="31"/>
  <c r="AD184" i="34"/>
  <c r="AD186" i="34" s="1"/>
  <c r="AD196" i="34"/>
  <c r="AE184" i="36"/>
  <c r="AG176" i="31"/>
  <c r="AG37" i="36"/>
  <c r="AH23" i="34"/>
  <c r="AH59" i="34"/>
  <c r="AG143" i="34"/>
  <c r="AG37" i="34"/>
  <c r="AG162" i="34"/>
  <c r="AH25" i="34"/>
  <c r="AH61" i="34"/>
  <c r="AG164" i="34"/>
  <c r="AG145" i="34"/>
  <c r="AK29" i="36"/>
  <c r="AK65" i="36"/>
  <c r="AJ149" i="36"/>
  <c r="AJ168" i="36"/>
  <c r="AH34" i="35"/>
  <c r="AH70" i="35"/>
  <c r="AG154" i="35"/>
  <c r="AG173" i="35"/>
  <c r="AI65" i="31"/>
  <c r="AH168" i="31"/>
  <c r="AI29" i="31"/>
  <c r="AH149" i="31"/>
  <c r="AD191" i="34"/>
  <c r="AD193" i="34" s="1"/>
  <c r="AD197" i="34"/>
  <c r="AH31" i="36"/>
  <c r="AH67" i="36"/>
  <c r="AG151" i="36"/>
  <c r="AG170" i="36"/>
  <c r="AJ67" i="31"/>
  <c r="AI151" i="31"/>
  <c r="AI170" i="31"/>
  <c r="AJ31" i="31"/>
  <c r="AH26" i="34"/>
  <c r="AH62" i="34"/>
  <c r="AG165" i="34"/>
  <c r="AG146" i="34"/>
  <c r="AH34" i="36"/>
  <c r="AH70" i="36"/>
  <c r="AG173" i="36"/>
  <c r="AG154" i="36"/>
  <c r="AH24" i="34"/>
  <c r="AH60" i="34"/>
  <c r="AG144" i="34"/>
  <c r="AG163" i="34"/>
  <c r="AF74" i="34"/>
  <c r="AI66" i="31"/>
  <c r="AH150" i="31"/>
  <c r="AI30" i="31"/>
  <c r="AH169" i="31"/>
  <c r="AI68" i="31"/>
  <c r="AH171" i="31"/>
  <c r="AI32" i="31"/>
  <c r="AH152" i="31"/>
  <c r="AH30" i="34"/>
  <c r="AH66" i="34"/>
  <c r="AG150" i="34"/>
  <c r="AG169" i="34"/>
  <c r="AG31" i="2"/>
  <c r="AH59" i="2"/>
  <c r="AG157" i="31"/>
  <c r="AG189" i="31" s="1"/>
  <c r="AI23" i="36"/>
  <c r="AI59" i="36"/>
  <c r="AH162" i="36"/>
  <c r="AH143" i="36"/>
  <c r="AH26" i="36"/>
  <c r="AH62" i="36"/>
  <c r="AG146" i="36"/>
  <c r="AG165" i="36"/>
  <c r="AC194" i="34"/>
  <c r="AE190" i="35"/>
  <c r="AE192" i="35" s="1"/>
  <c r="AE183" i="35"/>
  <c r="AE185" i="35" s="1"/>
  <c r="AE177" i="35"/>
  <c r="AH31" i="34"/>
  <c r="AH67" i="34"/>
  <c r="AG151" i="34"/>
  <c r="AG170" i="34"/>
  <c r="AH28" i="36"/>
  <c r="AH64" i="36"/>
  <c r="AG148" i="36"/>
  <c r="AG167" i="36"/>
  <c r="AE158" i="34"/>
  <c r="AH52" i="2"/>
  <c r="AH22" i="2"/>
  <c r="AH27" i="36"/>
  <c r="AH63" i="36"/>
  <c r="AG166" i="36"/>
  <c r="AG147" i="36"/>
  <c r="AF176" i="34"/>
  <c r="AF176" i="35"/>
  <c r="AH34" i="34"/>
  <c r="AH70" i="34"/>
  <c r="AG173" i="34"/>
  <c r="AG154" i="34"/>
  <c r="AH24" i="36"/>
  <c r="AH60" i="36"/>
  <c r="AG144" i="36"/>
  <c r="AG163" i="36"/>
  <c r="AE158" i="35"/>
  <c r="AC198" i="34"/>
  <c r="AI70" i="31"/>
  <c r="AI34" i="31"/>
  <c r="AH154" i="31"/>
  <c r="AH173" i="31"/>
  <c r="AI63" i="31"/>
  <c r="AI27" i="31"/>
  <c r="AH166" i="31"/>
  <c r="AH147" i="31"/>
  <c r="AH31" i="32"/>
  <c r="AG61" i="32"/>
  <c r="AI29" i="32"/>
  <c r="AJ59" i="32" s="1"/>
  <c r="AI21" i="32"/>
  <c r="AJ51" i="32" s="1"/>
  <c r="AC198" i="30"/>
  <c r="AF157" i="29"/>
  <c r="AF189" i="29" s="1"/>
  <c r="AE158" i="30"/>
  <c r="AE158" i="29"/>
  <c r="AC194" i="30"/>
  <c r="AF176" i="29"/>
  <c r="AG173" i="30"/>
  <c r="AH34" i="30"/>
  <c r="AI70" i="30" s="1"/>
  <c r="AG154" i="30"/>
  <c r="AG143" i="30"/>
  <c r="AH23" i="30"/>
  <c r="AI59" i="30" s="1"/>
  <c r="AG37" i="30"/>
  <c r="AG162" i="30"/>
  <c r="AG165" i="30"/>
  <c r="AG146" i="30"/>
  <c r="AH26" i="30"/>
  <c r="AI62" i="30" s="1"/>
  <c r="AF73" i="33"/>
  <c r="AE190" i="30"/>
  <c r="AE192" i="30" s="1"/>
  <c r="AE177" i="30"/>
  <c r="AE183" i="30"/>
  <c r="AE185" i="30" s="1"/>
  <c r="AG151" i="29"/>
  <c r="AG170" i="29"/>
  <c r="AH31" i="29"/>
  <c r="AI67" i="29" s="1"/>
  <c r="AE177" i="29"/>
  <c r="AH31" i="33"/>
  <c r="AI67" i="33" s="1"/>
  <c r="AF73" i="30"/>
  <c r="AG174" i="29"/>
  <c r="AG155" i="29"/>
  <c r="AH35" i="29"/>
  <c r="AI71" i="29" s="1"/>
  <c r="AG148" i="29"/>
  <c r="AH28" i="29"/>
  <c r="AI64" i="29" s="1"/>
  <c r="AG167" i="29"/>
  <c r="AG149" i="29"/>
  <c r="AH29" i="29"/>
  <c r="AI65" i="29" s="1"/>
  <c r="AG168" i="29"/>
  <c r="AG155" i="30"/>
  <c r="AH35" i="30"/>
  <c r="AI71" i="30" s="1"/>
  <c r="AG174" i="30"/>
  <c r="AH33" i="29"/>
  <c r="AI69" i="29" s="1"/>
  <c r="AG153" i="29"/>
  <c r="AG172" i="29"/>
  <c r="AH27" i="33"/>
  <c r="AI63" i="33" s="1"/>
  <c r="AH25" i="30"/>
  <c r="AI61" i="30" s="1"/>
  <c r="AG164" i="30"/>
  <c r="AG145" i="30"/>
  <c r="AG171" i="30"/>
  <c r="AH32" i="30"/>
  <c r="AI68" i="30" s="1"/>
  <c r="AG152" i="30"/>
  <c r="AH24" i="33"/>
  <c r="AI60" i="33" s="1"/>
  <c r="AD197" i="30"/>
  <c r="AD191" i="30"/>
  <c r="AD193" i="30" s="1"/>
  <c r="AG171" i="29"/>
  <c r="AG152" i="29"/>
  <c r="AH32" i="29"/>
  <c r="AI68" i="29" s="1"/>
  <c r="AD191" i="29"/>
  <c r="AD193" i="29" s="1"/>
  <c r="AD197" i="29"/>
  <c r="AH35" i="33"/>
  <c r="AI71" i="33" s="1"/>
  <c r="AG163" i="30"/>
  <c r="AH24" i="30"/>
  <c r="AI60" i="30" s="1"/>
  <c r="AG144" i="30"/>
  <c r="AF157" i="30"/>
  <c r="AD196" i="29"/>
  <c r="AD184" i="29"/>
  <c r="AD186" i="29" s="1"/>
  <c r="AC198" i="29"/>
  <c r="AG169" i="29"/>
  <c r="AG150" i="29"/>
  <c r="AH30" i="29"/>
  <c r="AI66" i="29" s="1"/>
  <c r="AE182" i="29"/>
  <c r="AE189" i="29"/>
  <c r="AE178" i="29"/>
  <c r="AE179" i="29" s="1"/>
  <c r="AG162" i="29"/>
  <c r="AG37" i="29"/>
  <c r="AH23" i="29"/>
  <c r="AI59" i="29" s="1"/>
  <c r="AG143" i="29"/>
  <c r="AI25" i="33"/>
  <c r="AJ61" i="33" s="1"/>
  <c r="AE190" i="29"/>
  <c r="AE192" i="29" s="1"/>
  <c r="AE183" i="29"/>
  <c r="AE185" i="29" s="1"/>
  <c r="AH34" i="33"/>
  <c r="AI70" i="33" s="1"/>
  <c r="AH28" i="33"/>
  <c r="AI64" i="33" s="1"/>
  <c r="AD196" i="30"/>
  <c r="AD184" i="30"/>
  <c r="AD186" i="30" s="1"/>
  <c r="AC194" i="29"/>
  <c r="AH30" i="33"/>
  <c r="AI66" i="33" s="1"/>
  <c r="AG172" i="30"/>
  <c r="AH33" i="30"/>
  <c r="AI69" i="30" s="1"/>
  <c r="AG153" i="30"/>
  <c r="AH29" i="33"/>
  <c r="AI65" i="33" s="1"/>
  <c r="AH32" i="33"/>
  <c r="AI68" i="33" s="1"/>
  <c r="AG147" i="30"/>
  <c r="AG166" i="30"/>
  <c r="AH27" i="30"/>
  <c r="AI63" i="30" s="1"/>
  <c r="AG169" i="30"/>
  <c r="AG150" i="30"/>
  <c r="AH30" i="30"/>
  <c r="AI66" i="30" s="1"/>
  <c r="AG164" i="29"/>
  <c r="AG145" i="29"/>
  <c r="AH25" i="29"/>
  <c r="AI61" i="29" s="1"/>
  <c r="AF73" i="29"/>
  <c r="AF100" i="28" s="1"/>
  <c r="AG165" i="29"/>
  <c r="AG146" i="29"/>
  <c r="AH26" i="29"/>
  <c r="AI62" i="29" s="1"/>
  <c r="AG147" i="29"/>
  <c r="AH27" i="29"/>
  <c r="AI63" i="29" s="1"/>
  <c r="AG166" i="29"/>
  <c r="AG148" i="30"/>
  <c r="AG167" i="30"/>
  <c r="AH28" i="30"/>
  <c r="AI64" i="30" s="1"/>
  <c r="AG173" i="29"/>
  <c r="AG154" i="29"/>
  <c r="AH34" i="29"/>
  <c r="AI70" i="29" s="1"/>
  <c r="AG149" i="30"/>
  <c r="AH29" i="30"/>
  <c r="AI65" i="30" s="1"/>
  <c r="AG168" i="30"/>
  <c r="AH33" i="33"/>
  <c r="AI69" i="33" s="1"/>
  <c r="AH26" i="33"/>
  <c r="AI62" i="33" s="1"/>
  <c r="AF176" i="30"/>
  <c r="AH23" i="33"/>
  <c r="AI59" i="33" s="1"/>
  <c r="AG37" i="33"/>
  <c r="AH31" i="30"/>
  <c r="AI67" i="30" s="1"/>
  <c r="AG151" i="30"/>
  <c r="AG170" i="30"/>
  <c r="AE189" i="30"/>
  <c r="AE182" i="30"/>
  <c r="AE178" i="30"/>
  <c r="AE179" i="30" s="1"/>
  <c r="AG144" i="29"/>
  <c r="AG163" i="29"/>
  <c r="AH24" i="29"/>
  <c r="AI60" i="29" s="1"/>
  <c r="AF191" i="31"/>
  <c r="AI23" i="31"/>
  <c r="AJ59" i="31" s="1"/>
  <c r="AH143" i="31"/>
  <c r="AH162" i="31"/>
  <c r="AH73" i="31"/>
  <c r="AH37" i="31"/>
  <c r="AJ25" i="32"/>
  <c r="AK55" i="32" s="1"/>
  <c r="AI25" i="2"/>
  <c r="AJ55" i="2" s="1"/>
  <c r="AG73" i="10"/>
  <c r="AI27" i="2"/>
  <c r="AJ57" i="2" s="1"/>
  <c r="AI24" i="2"/>
  <c r="AJ54" i="2" s="1"/>
  <c r="AI23" i="2"/>
  <c r="AJ53" i="2" s="1"/>
  <c r="AI26" i="2"/>
  <c r="AJ56" i="2" s="1"/>
  <c r="AI21" i="2"/>
  <c r="AJ51" i="2" s="1"/>
  <c r="AI28" i="2"/>
  <c r="AJ58" i="2" s="1"/>
  <c r="AJ20" i="2"/>
  <c r="AK50" i="2" s="1"/>
  <c r="AG61" i="2"/>
  <c r="AG98" i="28" s="1"/>
  <c r="AH29" i="2"/>
  <c r="AI59" i="2" s="1"/>
  <c r="AK25" i="31"/>
  <c r="AL61" i="31" s="1"/>
  <c r="AJ145" i="31"/>
  <c r="AJ164" i="31"/>
  <c r="AJ33" i="10"/>
  <c r="AK69" i="10" s="1"/>
  <c r="AJ30" i="10"/>
  <c r="AK66" i="10" s="1"/>
  <c r="AI31" i="10"/>
  <c r="AJ67" i="10" s="1"/>
  <c r="AI28" i="10"/>
  <c r="AJ64" i="10" s="1"/>
  <c r="AI26" i="10"/>
  <c r="AJ62" i="10" s="1"/>
  <c r="AI34" i="10"/>
  <c r="AJ70" i="10" s="1"/>
  <c r="AI29" i="10"/>
  <c r="AJ65" i="10" s="1"/>
  <c r="AI27" i="10"/>
  <c r="AJ63" i="10" s="1"/>
  <c r="AI32" i="10"/>
  <c r="AJ68" i="10" s="1"/>
  <c r="AI35" i="10"/>
  <c r="AJ71" i="10" s="1"/>
  <c r="AI25" i="10"/>
  <c r="AJ61" i="10" s="1"/>
  <c r="AJ24" i="32"/>
  <c r="AK54" i="32" s="1"/>
  <c r="AJ26" i="32"/>
  <c r="AK56" i="32" s="1"/>
  <c r="AK20" i="32"/>
  <c r="AL50" i="32" s="1"/>
  <c r="AJ23" i="32"/>
  <c r="AK53" i="32" s="1"/>
  <c r="AJ27" i="32"/>
  <c r="AK57" i="32" s="1"/>
  <c r="AJ28" i="32"/>
  <c r="AK58" i="32" s="1"/>
  <c r="AK22" i="32"/>
  <c r="AL52" i="32" s="1"/>
  <c r="AE91" i="28" l="1"/>
  <c r="AD30" i="28"/>
  <c r="AE27" i="28"/>
  <c r="AG14" i="28"/>
  <c r="AF15" i="28"/>
  <c r="AE93" i="28"/>
  <c r="AE95" i="28" s="1"/>
  <c r="AE7" i="28"/>
  <c r="AG74" i="36"/>
  <c r="AG110" i="28"/>
  <c r="AG94" i="28" s="1"/>
  <c r="AG179" i="34"/>
  <c r="AG108" i="28"/>
  <c r="AG24" i="28" s="1"/>
  <c r="AH74" i="31"/>
  <c r="AH102" i="28"/>
  <c r="AH18" i="28" s="1"/>
  <c r="AF92" i="28"/>
  <c r="AF74" i="30"/>
  <c r="AF101" i="28"/>
  <c r="AF103" i="28" s="1"/>
  <c r="AG62" i="32"/>
  <c r="AG106" i="28"/>
  <c r="AG90" i="28" s="1"/>
  <c r="AF74" i="33"/>
  <c r="AF107" i="28"/>
  <c r="AF111" i="28" s="1"/>
  <c r="AG74" i="35"/>
  <c r="AG109" i="28"/>
  <c r="AG25" i="28" s="1"/>
  <c r="AE111" i="28"/>
  <c r="AG74" i="10"/>
  <c r="AG99" i="28"/>
  <c r="AE17" i="28"/>
  <c r="AD9" i="28"/>
  <c r="AD11" i="28" s="1"/>
  <c r="AD31" i="28" s="1"/>
  <c r="AF22" i="28"/>
  <c r="AE8" i="28"/>
  <c r="AF16" i="28"/>
  <c r="AE6" i="28"/>
  <c r="AF26" i="28"/>
  <c r="AE10" i="28"/>
  <c r="AF197" i="31"/>
  <c r="AI60" i="10"/>
  <c r="AI24" i="10"/>
  <c r="AF182" i="36"/>
  <c r="AE194" i="31"/>
  <c r="AG177" i="31"/>
  <c r="AF193" i="31"/>
  <c r="AD194" i="36"/>
  <c r="AE191" i="36"/>
  <c r="AE193" i="36" s="1"/>
  <c r="AI35" i="35"/>
  <c r="AI71" i="35"/>
  <c r="AH155" i="35"/>
  <c r="AH174" i="35"/>
  <c r="AI28" i="35"/>
  <c r="AI64" i="35"/>
  <c r="AH148" i="35"/>
  <c r="AH167" i="35"/>
  <c r="AI164" i="35"/>
  <c r="AJ25" i="35"/>
  <c r="AI145" i="35"/>
  <c r="AJ61" i="35"/>
  <c r="AJ66" i="35"/>
  <c r="AI169" i="35"/>
  <c r="AI150" i="35"/>
  <c r="AJ30" i="35"/>
  <c r="AJ27" i="35"/>
  <c r="AJ63" i="35"/>
  <c r="AI147" i="35"/>
  <c r="AI166" i="35"/>
  <c r="AK26" i="35"/>
  <c r="AK62" i="35"/>
  <c r="AJ165" i="35"/>
  <c r="AJ146" i="35"/>
  <c r="AJ33" i="35"/>
  <c r="AJ69" i="35"/>
  <c r="AI172" i="35"/>
  <c r="AI153" i="35"/>
  <c r="AI24" i="35"/>
  <c r="AH163" i="35"/>
  <c r="AI60" i="35"/>
  <c r="AH144" i="35"/>
  <c r="AJ32" i="35"/>
  <c r="AJ68" i="35"/>
  <c r="AI152" i="35"/>
  <c r="AI171" i="35"/>
  <c r="AJ65" i="35"/>
  <c r="AI149" i="35"/>
  <c r="AI168" i="35"/>
  <c r="AJ29" i="35"/>
  <c r="AF178" i="35"/>
  <c r="AF179" i="35" s="1"/>
  <c r="AG62" i="2"/>
  <c r="AG190" i="31"/>
  <c r="AG192" i="31" s="1"/>
  <c r="AG183" i="31"/>
  <c r="AG185" i="31" s="1"/>
  <c r="AF158" i="35"/>
  <c r="AF158" i="36"/>
  <c r="AF182" i="35"/>
  <c r="AF184" i="35" s="1"/>
  <c r="AF177" i="34"/>
  <c r="AG157" i="36"/>
  <c r="AG189" i="36" s="1"/>
  <c r="AF184" i="31"/>
  <c r="AF186" i="31" s="1"/>
  <c r="AE186" i="36"/>
  <c r="AF190" i="36"/>
  <c r="AF192" i="36" s="1"/>
  <c r="AG157" i="35"/>
  <c r="AG182" i="31"/>
  <c r="AG184" i="31" s="1"/>
  <c r="AG158" i="31"/>
  <c r="AG178" i="31"/>
  <c r="AG179" i="31" s="1"/>
  <c r="AF74" i="29"/>
  <c r="AI59" i="10"/>
  <c r="AI23" i="10"/>
  <c r="AG74" i="34"/>
  <c r="AE196" i="36"/>
  <c r="AE198" i="36" s="1"/>
  <c r="AG176" i="36"/>
  <c r="AG183" i="36" s="1"/>
  <c r="AG185" i="36" s="1"/>
  <c r="AF177" i="36"/>
  <c r="AF178" i="36"/>
  <c r="AF179" i="36" s="1"/>
  <c r="AH73" i="36"/>
  <c r="AD198" i="34"/>
  <c r="AF158" i="34"/>
  <c r="AJ70" i="31"/>
  <c r="AJ34" i="31"/>
  <c r="AI173" i="31"/>
  <c r="AI154" i="31"/>
  <c r="AJ66" i="31"/>
  <c r="AI150" i="31"/>
  <c r="AJ30" i="31"/>
  <c r="AI169" i="31"/>
  <c r="AJ65" i="31"/>
  <c r="AI149" i="31"/>
  <c r="AJ29" i="31"/>
  <c r="AI168" i="31"/>
  <c r="AG176" i="34"/>
  <c r="AI27" i="36"/>
  <c r="AI63" i="36"/>
  <c r="AH147" i="36"/>
  <c r="AH166" i="36"/>
  <c r="AI30" i="36"/>
  <c r="AI66" i="36"/>
  <c r="AH169" i="36"/>
  <c r="AH150" i="36"/>
  <c r="AI32" i="34"/>
  <c r="AI68" i="34"/>
  <c r="AH171" i="34"/>
  <c r="AH152" i="34"/>
  <c r="AI28" i="34"/>
  <c r="AI64" i="34"/>
  <c r="AH148" i="34"/>
  <c r="AH167" i="34"/>
  <c r="AF191" i="35"/>
  <c r="AI28" i="36"/>
  <c r="AI64" i="36"/>
  <c r="AH148" i="36"/>
  <c r="AH167" i="36"/>
  <c r="AI30" i="34"/>
  <c r="AI66" i="34"/>
  <c r="AH150" i="34"/>
  <c r="AH169" i="34"/>
  <c r="AG157" i="34"/>
  <c r="AJ69" i="31"/>
  <c r="AJ33" i="31"/>
  <c r="AI153" i="31"/>
  <c r="AI172" i="31"/>
  <c r="AI27" i="34"/>
  <c r="AI63" i="34"/>
  <c r="AH166" i="34"/>
  <c r="AH147" i="34"/>
  <c r="AH73" i="35"/>
  <c r="AJ62" i="31"/>
  <c r="AI146" i="31"/>
  <c r="AJ26" i="31"/>
  <c r="AI165" i="31"/>
  <c r="AF189" i="34"/>
  <c r="AF182" i="34"/>
  <c r="AI34" i="34"/>
  <c r="AI70" i="34"/>
  <c r="AH173" i="34"/>
  <c r="AH154" i="34"/>
  <c r="AI52" i="2"/>
  <c r="AI22" i="2"/>
  <c r="AJ23" i="36"/>
  <c r="AJ59" i="36"/>
  <c r="AI143" i="36"/>
  <c r="AI162" i="36"/>
  <c r="AI24" i="34"/>
  <c r="AI60" i="34"/>
  <c r="AH144" i="34"/>
  <c r="AH163" i="34"/>
  <c r="AI26" i="34"/>
  <c r="AI62" i="34"/>
  <c r="AH165" i="34"/>
  <c r="AH146" i="34"/>
  <c r="AL29" i="36"/>
  <c r="AL65" i="36"/>
  <c r="AK168" i="36"/>
  <c r="AK149" i="36"/>
  <c r="AH73" i="34"/>
  <c r="AI23" i="35"/>
  <c r="AI59" i="35"/>
  <c r="AH162" i="35"/>
  <c r="AH143" i="35"/>
  <c r="AH37" i="35"/>
  <c r="AJ35" i="31"/>
  <c r="AJ71" i="31"/>
  <c r="AI174" i="31"/>
  <c r="AI155" i="31"/>
  <c r="AI25" i="36"/>
  <c r="AI61" i="36"/>
  <c r="AH145" i="36"/>
  <c r="AH164" i="36"/>
  <c r="AI31" i="35"/>
  <c r="AI67" i="35"/>
  <c r="AH170" i="35"/>
  <c r="AH151" i="35"/>
  <c r="AF184" i="36"/>
  <c r="AF186" i="36" s="1"/>
  <c r="AF196" i="36"/>
  <c r="AJ63" i="31"/>
  <c r="AJ27" i="31"/>
  <c r="AI166" i="31"/>
  <c r="AI147" i="31"/>
  <c r="AF183" i="35"/>
  <c r="AF185" i="35" s="1"/>
  <c r="AF190" i="35"/>
  <c r="AF192" i="35" s="1"/>
  <c r="AJ68" i="31"/>
  <c r="AJ32" i="31"/>
  <c r="AI171" i="31"/>
  <c r="AI152" i="31"/>
  <c r="AI31" i="36"/>
  <c r="AI67" i="36"/>
  <c r="AH170" i="36"/>
  <c r="AH151" i="36"/>
  <c r="AI23" i="34"/>
  <c r="AI59" i="34"/>
  <c r="AH143" i="34"/>
  <c r="AH162" i="34"/>
  <c r="AH37" i="34"/>
  <c r="AE196" i="34"/>
  <c r="AE184" i="34"/>
  <c r="AE186" i="34" s="1"/>
  <c r="AI32" i="36"/>
  <c r="AI68" i="36"/>
  <c r="AH171" i="36"/>
  <c r="AH152" i="36"/>
  <c r="AJ60" i="31"/>
  <c r="AJ24" i="31"/>
  <c r="AI163" i="31"/>
  <c r="AI144" i="31"/>
  <c r="AF191" i="36"/>
  <c r="AF190" i="34"/>
  <c r="AF192" i="34" s="1"/>
  <c r="AF183" i="34"/>
  <c r="AF185" i="34" s="1"/>
  <c r="AK67" i="31"/>
  <c r="AK31" i="31"/>
  <c r="AJ151" i="31"/>
  <c r="AJ170" i="31"/>
  <c r="AE191" i="34"/>
  <c r="AE193" i="34" s="1"/>
  <c r="AE197" i="34"/>
  <c r="AI33" i="36"/>
  <c r="AI69" i="36"/>
  <c r="AH153" i="36"/>
  <c r="AH172" i="36"/>
  <c r="AJ64" i="31"/>
  <c r="AJ28" i="31"/>
  <c r="AI148" i="31"/>
  <c r="AI167" i="31"/>
  <c r="AE196" i="35"/>
  <c r="AE184" i="35"/>
  <c r="AE186" i="35" s="1"/>
  <c r="AH176" i="31"/>
  <c r="AH177" i="31" s="1"/>
  <c r="AI31" i="34"/>
  <c r="AI67" i="34"/>
  <c r="AH151" i="34"/>
  <c r="AH170" i="34"/>
  <c r="AI26" i="36"/>
  <c r="AI62" i="36"/>
  <c r="AH165" i="36"/>
  <c r="AH146" i="36"/>
  <c r="AI34" i="35"/>
  <c r="AI70" i="35"/>
  <c r="AH154" i="35"/>
  <c r="AH173" i="35"/>
  <c r="AI33" i="34"/>
  <c r="AI69" i="34"/>
  <c r="AH172" i="34"/>
  <c r="AH153" i="34"/>
  <c r="AH157" i="31"/>
  <c r="AH189" i="31" s="1"/>
  <c r="AI24" i="36"/>
  <c r="AI60" i="36"/>
  <c r="AH163" i="36"/>
  <c r="AH144" i="36"/>
  <c r="AF177" i="35"/>
  <c r="AH37" i="36"/>
  <c r="AI34" i="36"/>
  <c r="AI70" i="36"/>
  <c r="AH154" i="36"/>
  <c r="AH173" i="36"/>
  <c r="AI25" i="34"/>
  <c r="AI61" i="34"/>
  <c r="AH145" i="34"/>
  <c r="AH164" i="34"/>
  <c r="AD194" i="34"/>
  <c r="AG176" i="35"/>
  <c r="AE197" i="35"/>
  <c r="AE191" i="35"/>
  <c r="AE193" i="35" s="1"/>
  <c r="AI29" i="34"/>
  <c r="AI65" i="34"/>
  <c r="AH149" i="34"/>
  <c r="AH168" i="34"/>
  <c r="AI35" i="36"/>
  <c r="AI71" i="36"/>
  <c r="AH155" i="36"/>
  <c r="AH174" i="36"/>
  <c r="AI35" i="34"/>
  <c r="AI71" i="34"/>
  <c r="AH174" i="34"/>
  <c r="AH155" i="34"/>
  <c r="AI31" i="32"/>
  <c r="AH61" i="32"/>
  <c r="AJ21" i="32"/>
  <c r="AK51" i="32" s="1"/>
  <c r="AJ29" i="32"/>
  <c r="AK59" i="32" s="1"/>
  <c r="AF182" i="29"/>
  <c r="AF184" i="29" s="1"/>
  <c r="AD194" i="30"/>
  <c r="AD198" i="29"/>
  <c r="AF158" i="29"/>
  <c r="AG73" i="33"/>
  <c r="AD194" i="29"/>
  <c r="AD198" i="30"/>
  <c r="AG176" i="30"/>
  <c r="AI32" i="33"/>
  <c r="AJ68" i="33" s="1"/>
  <c r="AI30" i="33"/>
  <c r="AJ66" i="33" s="1"/>
  <c r="AI32" i="30"/>
  <c r="AJ68" i="30" s="1"/>
  <c r="AH171" i="30"/>
  <c r="AH152" i="30"/>
  <c r="AI31" i="33"/>
  <c r="AJ67" i="33" s="1"/>
  <c r="AE184" i="30"/>
  <c r="AE186" i="30" s="1"/>
  <c r="AE196" i="30"/>
  <c r="AI23" i="33"/>
  <c r="AJ59" i="33" s="1"/>
  <c r="AH37" i="33"/>
  <c r="AH149" i="30"/>
  <c r="AH168" i="30"/>
  <c r="AI29" i="30"/>
  <c r="AJ65" i="30" s="1"/>
  <c r="AH150" i="30"/>
  <c r="AH169" i="30"/>
  <c r="AI30" i="30"/>
  <c r="AJ66" i="30" s="1"/>
  <c r="AG73" i="29"/>
  <c r="AG100" i="28" s="1"/>
  <c r="AF191" i="29"/>
  <c r="AH143" i="30"/>
  <c r="AH37" i="30"/>
  <c r="AH162" i="30"/>
  <c r="AI23" i="30"/>
  <c r="AJ59" i="30" s="1"/>
  <c r="AE191" i="30"/>
  <c r="AE193" i="30" s="1"/>
  <c r="AE197" i="30"/>
  <c r="AF183" i="30"/>
  <c r="AF185" i="30" s="1"/>
  <c r="AF190" i="30"/>
  <c r="AF192" i="30" s="1"/>
  <c r="AI29" i="33"/>
  <c r="AJ65" i="33" s="1"/>
  <c r="AH149" i="29"/>
  <c r="AH168" i="29"/>
  <c r="AI29" i="29"/>
  <c r="AJ65" i="29" s="1"/>
  <c r="AH155" i="29"/>
  <c r="AH174" i="29"/>
  <c r="AI35" i="29"/>
  <c r="AJ71" i="29" s="1"/>
  <c r="AH151" i="29"/>
  <c r="AH170" i="29"/>
  <c r="AI31" i="29"/>
  <c r="AJ67" i="29" s="1"/>
  <c r="AH165" i="30"/>
  <c r="AH146" i="30"/>
  <c r="AI26" i="30"/>
  <c r="AJ62" i="30" s="1"/>
  <c r="AG157" i="30"/>
  <c r="AI26" i="33"/>
  <c r="AJ62" i="33" s="1"/>
  <c r="AH37" i="29"/>
  <c r="AH154" i="29"/>
  <c r="AH173" i="29"/>
  <c r="AI34" i="29"/>
  <c r="AJ70" i="29" s="1"/>
  <c r="AE197" i="29"/>
  <c r="AE191" i="29"/>
  <c r="AE193" i="29" s="1"/>
  <c r="AI35" i="33"/>
  <c r="AJ71" i="33" s="1"/>
  <c r="AH163" i="29"/>
  <c r="AH144" i="29"/>
  <c r="AI24" i="29"/>
  <c r="AJ60" i="29" s="1"/>
  <c r="AH147" i="29"/>
  <c r="AI27" i="29"/>
  <c r="AJ63" i="29" s="1"/>
  <c r="AH166" i="29"/>
  <c r="AI25" i="29"/>
  <c r="AJ61" i="29" s="1"/>
  <c r="AH164" i="29"/>
  <c r="AH145" i="29"/>
  <c r="AH147" i="30"/>
  <c r="AH166" i="30"/>
  <c r="AI27" i="30"/>
  <c r="AJ63" i="30" s="1"/>
  <c r="AJ25" i="33"/>
  <c r="AK61" i="33" s="1"/>
  <c r="AE184" i="29"/>
  <c r="AE186" i="29" s="1"/>
  <c r="AE196" i="29"/>
  <c r="AF189" i="30"/>
  <c r="AF178" i="30"/>
  <c r="AF179" i="30" s="1"/>
  <c r="AF182" i="30"/>
  <c r="AF158" i="30"/>
  <c r="AH153" i="29"/>
  <c r="AI33" i="29"/>
  <c r="AJ69" i="29" s="1"/>
  <c r="AH172" i="29"/>
  <c r="AI33" i="33"/>
  <c r="AJ69" i="33" s="1"/>
  <c r="AI28" i="33"/>
  <c r="AJ64" i="33" s="1"/>
  <c r="AG157" i="29"/>
  <c r="AH169" i="29"/>
  <c r="AH150" i="29"/>
  <c r="AI30" i="29"/>
  <c r="AJ66" i="29" s="1"/>
  <c r="AI24" i="33"/>
  <c r="AJ60" i="33" s="1"/>
  <c r="AH173" i="30"/>
  <c r="AH154" i="30"/>
  <c r="AI34" i="30"/>
  <c r="AJ70" i="30" s="1"/>
  <c r="AH170" i="30"/>
  <c r="AI31" i="30"/>
  <c r="AJ67" i="30" s="1"/>
  <c r="AH151" i="30"/>
  <c r="AG176" i="29"/>
  <c r="AH153" i="30"/>
  <c r="AI33" i="30"/>
  <c r="AJ69" i="30" s="1"/>
  <c r="AH172" i="30"/>
  <c r="AH162" i="29"/>
  <c r="AI23" i="29"/>
  <c r="AJ59" i="29" s="1"/>
  <c r="AH143" i="29"/>
  <c r="AH144" i="30"/>
  <c r="AI24" i="30"/>
  <c r="AJ60" i="30" s="1"/>
  <c r="AH163" i="30"/>
  <c r="AH164" i="30"/>
  <c r="AH145" i="30"/>
  <c r="AI25" i="30"/>
  <c r="AJ61" i="30" s="1"/>
  <c r="AH155" i="30"/>
  <c r="AI35" i="30"/>
  <c r="AJ71" i="30" s="1"/>
  <c r="AH174" i="30"/>
  <c r="AH167" i="29"/>
  <c r="AH148" i="29"/>
  <c r="AI28" i="29"/>
  <c r="AJ64" i="29" s="1"/>
  <c r="AG73" i="30"/>
  <c r="AH167" i="30"/>
  <c r="AH148" i="30"/>
  <c r="AI28" i="30"/>
  <c r="AJ64" i="30" s="1"/>
  <c r="AI26" i="29"/>
  <c r="AJ62" i="29" s="1"/>
  <c r="AH165" i="29"/>
  <c r="AH146" i="29"/>
  <c r="AI34" i="33"/>
  <c r="AJ70" i="33" s="1"/>
  <c r="AH171" i="29"/>
  <c r="AI32" i="29"/>
  <c r="AJ68" i="29" s="1"/>
  <c r="AH152" i="29"/>
  <c r="AI27" i="33"/>
  <c r="AJ63" i="33" s="1"/>
  <c r="AF177" i="30"/>
  <c r="AF177" i="29"/>
  <c r="AF190" i="29"/>
  <c r="AF192" i="29" s="1"/>
  <c r="AF178" i="29"/>
  <c r="AF179" i="29" s="1"/>
  <c r="AF183" i="29"/>
  <c r="AF185" i="29" s="1"/>
  <c r="AF198" i="31"/>
  <c r="AG191" i="31"/>
  <c r="AG193" i="31" s="1"/>
  <c r="AG197" i="31"/>
  <c r="AI162" i="31"/>
  <c r="AI73" i="31"/>
  <c r="AI143" i="31"/>
  <c r="AJ23" i="31"/>
  <c r="AK59" i="31" s="1"/>
  <c r="AI37" i="31"/>
  <c r="AK25" i="32"/>
  <c r="AL55" i="32" s="1"/>
  <c r="AJ25" i="2"/>
  <c r="AK55" i="2" s="1"/>
  <c r="AH61" i="2"/>
  <c r="AI29" i="2"/>
  <c r="AJ59" i="2" s="1"/>
  <c r="AJ28" i="2"/>
  <c r="AK58" i="2" s="1"/>
  <c r="AJ23" i="2"/>
  <c r="AK53" i="2" s="1"/>
  <c r="AJ26" i="2"/>
  <c r="AK56" i="2" s="1"/>
  <c r="AK20" i="2"/>
  <c r="AL50" i="2" s="1"/>
  <c r="AJ24" i="2"/>
  <c r="AK54" i="2" s="1"/>
  <c r="AJ27" i="2"/>
  <c r="AK57" i="2" s="1"/>
  <c r="AJ21" i="2"/>
  <c r="AK51" i="2" s="1"/>
  <c r="AH31" i="2"/>
  <c r="AL25" i="31"/>
  <c r="AM61" i="31" s="1"/>
  <c r="AK145" i="31"/>
  <c r="AK164" i="31"/>
  <c r="AJ27" i="10"/>
  <c r="AK63" i="10" s="1"/>
  <c r="AJ31" i="10"/>
  <c r="AK67" i="10" s="1"/>
  <c r="AJ29" i="10"/>
  <c r="AK65" i="10" s="1"/>
  <c r="AJ34" i="10"/>
  <c r="AK70" i="10" s="1"/>
  <c r="AK30" i="10"/>
  <c r="AL66" i="10" s="1"/>
  <c r="AJ35" i="10"/>
  <c r="AK71" i="10" s="1"/>
  <c r="AI37" i="10"/>
  <c r="AJ25" i="10"/>
  <c r="AK61" i="10" s="1"/>
  <c r="AJ26" i="10"/>
  <c r="AK62" i="10" s="1"/>
  <c r="AJ28" i="10"/>
  <c r="AK64" i="10" s="1"/>
  <c r="AK33" i="10"/>
  <c r="AL69" i="10" s="1"/>
  <c r="AH73" i="10"/>
  <c r="AJ32" i="10"/>
  <c r="AK68" i="10" s="1"/>
  <c r="AL22" i="32"/>
  <c r="AM52" i="32" s="1"/>
  <c r="AK27" i="32"/>
  <c r="AL57" i="32" s="1"/>
  <c r="AK26" i="32"/>
  <c r="AL56" i="32" s="1"/>
  <c r="AK23" i="32"/>
  <c r="AL53" i="32" s="1"/>
  <c r="AL20" i="32"/>
  <c r="AM50" i="32" s="1"/>
  <c r="AK24" i="32"/>
  <c r="AL54" i="32" s="1"/>
  <c r="AK28" i="32"/>
  <c r="AL58" i="32" s="1"/>
  <c r="AG22" i="28" l="1"/>
  <c r="AD32" i="28"/>
  <c r="AD33" i="28" s="1"/>
  <c r="AE30" i="28"/>
  <c r="AH74" i="10"/>
  <c r="AH99" i="28"/>
  <c r="AH62" i="2"/>
  <c r="AH98" i="28"/>
  <c r="AH62" i="32"/>
  <c r="AH106" i="28"/>
  <c r="AH22" i="28" s="1"/>
  <c r="AH74" i="36"/>
  <c r="AH110" i="28"/>
  <c r="AF8" i="28"/>
  <c r="AG16" i="28"/>
  <c r="AH14" i="28"/>
  <c r="AG6" i="28"/>
  <c r="AG92" i="28"/>
  <c r="AH179" i="34"/>
  <c r="AH108" i="28"/>
  <c r="AH24" i="28" s="1"/>
  <c r="AF93" i="28"/>
  <c r="AG74" i="30"/>
  <c r="AG101" i="28"/>
  <c r="AG103" i="28" s="1"/>
  <c r="AF17" i="28"/>
  <c r="AE9" i="28"/>
  <c r="AE11" i="28" s="1"/>
  <c r="AE31" i="28" s="1"/>
  <c r="AE32" i="28" s="1"/>
  <c r="AE33" i="28" s="1"/>
  <c r="AF91" i="28"/>
  <c r="AF23" i="28"/>
  <c r="AG74" i="33"/>
  <c r="AG107" i="28"/>
  <c r="AG111" i="28" s="1"/>
  <c r="AE19" i="28"/>
  <c r="AI74" i="31"/>
  <c r="AI102" i="28"/>
  <c r="AH74" i="35"/>
  <c r="AH109" i="28"/>
  <c r="AH25" i="28" s="1"/>
  <c r="AH94" i="28"/>
  <c r="AG15" i="28"/>
  <c r="AF19" i="28"/>
  <c r="AF6" i="28"/>
  <c r="AG26" i="28"/>
  <c r="AF10" i="28"/>
  <c r="AF27" i="28"/>
  <c r="AJ60" i="10"/>
  <c r="AJ24" i="10"/>
  <c r="AE194" i="36"/>
  <c r="AF194" i="31"/>
  <c r="AG186" i="31"/>
  <c r="AJ35" i="35"/>
  <c r="AI155" i="35"/>
  <c r="AJ71" i="35"/>
  <c r="AI174" i="35"/>
  <c r="AK29" i="35"/>
  <c r="AK65" i="35"/>
  <c r="AJ168" i="35"/>
  <c r="AJ149" i="35"/>
  <c r="AK25" i="35"/>
  <c r="AK61" i="35"/>
  <c r="AJ164" i="35"/>
  <c r="AJ145" i="35"/>
  <c r="AI144" i="35"/>
  <c r="AI163" i="35"/>
  <c r="AJ24" i="35"/>
  <c r="AJ60" i="35"/>
  <c r="AL26" i="35"/>
  <c r="AL62" i="35"/>
  <c r="AK146" i="35"/>
  <c r="AK165" i="35"/>
  <c r="AK30" i="35"/>
  <c r="AJ169" i="35"/>
  <c r="AK66" i="35"/>
  <c r="AJ150" i="35"/>
  <c r="AK32" i="35"/>
  <c r="AK68" i="35"/>
  <c r="AJ152" i="35"/>
  <c r="AJ171" i="35"/>
  <c r="AJ172" i="35"/>
  <c r="AK33" i="35"/>
  <c r="AK69" i="35"/>
  <c r="AJ153" i="35"/>
  <c r="AK63" i="35"/>
  <c r="AJ166" i="35"/>
  <c r="AJ147" i="35"/>
  <c r="AK27" i="35"/>
  <c r="AJ28" i="35"/>
  <c r="AJ64" i="35"/>
  <c r="AI167" i="35"/>
  <c r="AI148" i="35"/>
  <c r="AG158" i="35"/>
  <c r="AG177" i="34"/>
  <c r="AG178" i="35"/>
  <c r="AG179" i="35" s="1"/>
  <c r="AG158" i="36"/>
  <c r="AG182" i="36"/>
  <c r="AG184" i="36" s="1"/>
  <c r="AG186" i="36" s="1"/>
  <c r="AI73" i="36"/>
  <c r="AI37" i="36"/>
  <c r="AF197" i="36"/>
  <c r="AF198" i="36" s="1"/>
  <c r="AF193" i="36"/>
  <c r="AF194" i="36" s="1"/>
  <c r="AG196" i="31"/>
  <c r="AG198" i="31" s="1"/>
  <c r="AG189" i="35"/>
  <c r="AG191" i="35" s="1"/>
  <c r="AH158" i="31"/>
  <c r="AG182" i="35"/>
  <c r="AG184" i="35" s="1"/>
  <c r="AH178" i="31"/>
  <c r="AH179" i="31" s="1"/>
  <c r="AH183" i="31"/>
  <c r="AH185" i="31" s="1"/>
  <c r="AH190" i="31"/>
  <c r="AH192" i="31" s="1"/>
  <c r="AG190" i="36"/>
  <c r="AG192" i="36" s="1"/>
  <c r="AG178" i="36"/>
  <c r="AG179" i="36" s="1"/>
  <c r="AG177" i="36"/>
  <c r="AH176" i="35"/>
  <c r="AH190" i="35" s="1"/>
  <c r="AH192" i="35" s="1"/>
  <c r="AI176" i="31"/>
  <c r="AI183" i="31" s="1"/>
  <c r="AI185" i="31" s="1"/>
  <c r="AI157" i="31"/>
  <c r="AI189" i="31" s="1"/>
  <c r="AG74" i="29"/>
  <c r="AJ59" i="10"/>
  <c r="AJ23" i="10"/>
  <c r="AH182" i="31"/>
  <c r="AH157" i="36"/>
  <c r="AG158" i="34"/>
  <c r="AH176" i="36"/>
  <c r="AH183" i="36" s="1"/>
  <c r="AH185" i="36" s="1"/>
  <c r="AH74" i="34"/>
  <c r="AE194" i="34"/>
  <c r="AJ34" i="35"/>
  <c r="AJ70" i="35"/>
  <c r="AI173" i="35"/>
  <c r="AI154" i="35"/>
  <c r="AJ31" i="34"/>
  <c r="AJ67" i="34"/>
  <c r="AI151" i="34"/>
  <c r="AI170" i="34"/>
  <c r="AK60" i="31"/>
  <c r="AJ144" i="31"/>
  <c r="AJ163" i="31"/>
  <c r="AK24" i="31"/>
  <c r="AI73" i="34"/>
  <c r="AK68" i="31"/>
  <c r="AJ171" i="31"/>
  <c r="AK32" i="31"/>
  <c r="AJ152" i="31"/>
  <c r="AH157" i="35"/>
  <c r="AM29" i="36"/>
  <c r="AM65" i="36"/>
  <c r="AL168" i="36"/>
  <c r="AL149" i="36"/>
  <c r="AJ24" i="34"/>
  <c r="AJ60" i="34"/>
  <c r="AI163" i="34"/>
  <c r="AI144" i="34"/>
  <c r="AJ27" i="34"/>
  <c r="AJ63" i="34"/>
  <c r="AI166" i="34"/>
  <c r="AI147" i="34"/>
  <c r="AJ23" i="34"/>
  <c r="AJ59" i="34"/>
  <c r="AI143" i="34"/>
  <c r="AI162" i="34"/>
  <c r="AI37" i="34"/>
  <c r="AK62" i="31"/>
  <c r="AJ146" i="31"/>
  <c r="AK26" i="31"/>
  <c r="AJ165" i="31"/>
  <c r="AJ32" i="34"/>
  <c r="AJ68" i="34"/>
  <c r="AI171" i="34"/>
  <c r="AI152" i="34"/>
  <c r="AK70" i="31"/>
  <c r="AK34" i="31"/>
  <c r="AJ173" i="31"/>
  <c r="AJ154" i="31"/>
  <c r="AJ28" i="34"/>
  <c r="AJ64" i="34"/>
  <c r="AI167" i="34"/>
  <c r="AI148" i="34"/>
  <c r="AJ25" i="36"/>
  <c r="AJ61" i="36"/>
  <c r="AI145" i="36"/>
  <c r="AI164" i="36"/>
  <c r="AI73" i="35"/>
  <c r="AJ28" i="36"/>
  <c r="AJ64" i="36"/>
  <c r="AI148" i="36"/>
  <c r="AI167" i="36"/>
  <c r="AJ25" i="34"/>
  <c r="AJ61" i="34"/>
  <c r="AI145" i="34"/>
  <c r="AI164" i="34"/>
  <c r="AG177" i="35"/>
  <c r="AE194" i="35"/>
  <c r="AL67" i="31"/>
  <c r="AL31" i="31"/>
  <c r="AK151" i="31"/>
  <c r="AK170" i="31"/>
  <c r="AE198" i="34"/>
  <c r="AJ23" i="35"/>
  <c r="AJ59" i="35"/>
  <c r="AI37" i="35"/>
  <c r="AI162" i="35"/>
  <c r="AI143" i="35"/>
  <c r="AK69" i="31"/>
  <c r="AK33" i="31"/>
  <c r="AJ172" i="31"/>
  <c r="AJ153" i="31"/>
  <c r="AF196" i="35"/>
  <c r="AK66" i="31"/>
  <c r="AJ169" i="31"/>
  <c r="AJ150" i="31"/>
  <c r="AK30" i="31"/>
  <c r="AJ35" i="34"/>
  <c r="AJ71" i="34"/>
  <c r="AI174" i="34"/>
  <c r="AI155" i="34"/>
  <c r="AG183" i="35"/>
  <c r="AG185" i="35" s="1"/>
  <c r="AG190" i="35"/>
  <c r="AG192" i="35" s="1"/>
  <c r="AJ33" i="34"/>
  <c r="AJ69" i="34"/>
  <c r="AI172" i="34"/>
  <c r="AI153" i="34"/>
  <c r="AJ26" i="36"/>
  <c r="AJ62" i="36"/>
  <c r="AI146" i="36"/>
  <c r="AI165" i="36"/>
  <c r="AE198" i="35"/>
  <c r="AJ33" i="36"/>
  <c r="AJ69" i="36"/>
  <c r="AI153" i="36"/>
  <c r="AI172" i="36"/>
  <c r="AJ26" i="34"/>
  <c r="AJ62" i="34"/>
  <c r="AI165" i="34"/>
  <c r="AI146" i="34"/>
  <c r="AJ34" i="34"/>
  <c r="AJ70" i="34"/>
  <c r="AI173" i="34"/>
  <c r="AI154" i="34"/>
  <c r="AF197" i="35"/>
  <c r="AF186" i="35"/>
  <c r="AJ35" i="36"/>
  <c r="AJ71" i="36"/>
  <c r="AI155" i="36"/>
  <c r="AI174" i="36"/>
  <c r="AJ29" i="34"/>
  <c r="AJ65" i="34"/>
  <c r="AI168" i="34"/>
  <c r="AI149" i="34"/>
  <c r="AJ34" i="36"/>
  <c r="AJ70" i="36"/>
  <c r="AI154" i="36"/>
  <c r="AI173" i="36"/>
  <c r="AJ32" i="36"/>
  <c r="AJ68" i="36"/>
  <c r="AI171" i="36"/>
  <c r="AI152" i="36"/>
  <c r="AJ31" i="36"/>
  <c r="AJ67" i="36"/>
  <c r="AI151" i="36"/>
  <c r="AI170" i="36"/>
  <c r="AG189" i="34"/>
  <c r="AG182" i="34"/>
  <c r="AJ30" i="34"/>
  <c r="AJ66" i="34"/>
  <c r="AI150" i="34"/>
  <c r="AI169" i="34"/>
  <c r="AF193" i="35"/>
  <c r="AJ30" i="36"/>
  <c r="AJ66" i="36"/>
  <c r="AI150" i="36"/>
  <c r="AI169" i="36"/>
  <c r="AG183" i="34"/>
  <c r="AG185" i="34" s="1"/>
  <c r="AG190" i="34"/>
  <c r="AG192" i="34" s="1"/>
  <c r="AH176" i="34"/>
  <c r="AK63" i="31"/>
  <c r="AK27" i="31"/>
  <c r="AJ147" i="31"/>
  <c r="AJ166" i="31"/>
  <c r="AJ31" i="35"/>
  <c r="AJ67" i="35"/>
  <c r="AI170" i="35"/>
  <c r="AI151" i="35"/>
  <c r="AK71" i="31"/>
  <c r="AK35" i="31"/>
  <c r="AJ155" i="31"/>
  <c r="AJ174" i="31"/>
  <c r="AK23" i="36"/>
  <c r="AK59" i="36"/>
  <c r="AJ162" i="36"/>
  <c r="AJ143" i="36"/>
  <c r="AF196" i="34"/>
  <c r="AF184" i="34"/>
  <c r="AF186" i="34" s="1"/>
  <c r="AJ27" i="36"/>
  <c r="AJ63" i="36"/>
  <c r="AI166" i="36"/>
  <c r="AI147" i="36"/>
  <c r="AG191" i="36"/>
  <c r="AJ24" i="36"/>
  <c r="AJ60" i="36"/>
  <c r="AI144" i="36"/>
  <c r="AI163" i="36"/>
  <c r="AK64" i="31"/>
  <c r="AK28" i="31"/>
  <c r="AJ148" i="31"/>
  <c r="AJ167" i="31"/>
  <c r="AH157" i="34"/>
  <c r="AJ52" i="2"/>
  <c r="AJ22" i="2"/>
  <c r="AF191" i="34"/>
  <c r="AF193" i="34" s="1"/>
  <c r="AF197" i="34"/>
  <c r="AK65" i="31"/>
  <c r="AJ149" i="31"/>
  <c r="AJ168" i="31"/>
  <c r="AK29" i="31"/>
  <c r="AJ31" i="32"/>
  <c r="AI61" i="32"/>
  <c r="AK29" i="32"/>
  <c r="AL59" i="32" s="1"/>
  <c r="AK21" i="32"/>
  <c r="AL51" i="32" s="1"/>
  <c r="AG177" i="30"/>
  <c r="AG177" i="29"/>
  <c r="AE194" i="29"/>
  <c r="AE194" i="30"/>
  <c r="AG158" i="30"/>
  <c r="AE198" i="29"/>
  <c r="AJ34" i="33"/>
  <c r="AK70" i="33" s="1"/>
  <c r="AJ35" i="30"/>
  <c r="AK71" i="30" s="1"/>
  <c r="AI174" i="30"/>
  <c r="AI155" i="30"/>
  <c r="AI163" i="30"/>
  <c r="AJ24" i="30"/>
  <c r="AK60" i="30" s="1"/>
  <c r="AI144" i="30"/>
  <c r="AJ33" i="30"/>
  <c r="AK69" i="30" s="1"/>
  <c r="AI172" i="30"/>
  <c r="AI153" i="30"/>
  <c r="AI154" i="30"/>
  <c r="AJ34" i="30"/>
  <c r="AK70" i="30" s="1"/>
  <c r="AI173" i="30"/>
  <c r="AI146" i="30"/>
  <c r="AJ26" i="30"/>
  <c r="AK62" i="30" s="1"/>
  <c r="AI165" i="30"/>
  <c r="AF196" i="29"/>
  <c r="AH176" i="30"/>
  <c r="AJ30" i="30"/>
  <c r="AK66" i="30" s="1"/>
  <c r="AI150" i="30"/>
  <c r="AI169" i="30"/>
  <c r="AI153" i="29"/>
  <c r="AI172" i="29"/>
  <c r="AJ33" i="29"/>
  <c r="AK69" i="29" s="1"/>
  <c r="AK25" i="33"/>
  <c r="AL61" i="33" s="1"/>
  <c r="AH73" i="30"/>
  <c r="AH73" i="33"/>
  <c r="AJ27" i="33"/>
  <c r="AK63" i="33" s="1"/>
  <c r="AG189" i="29"/>
  <c r="AG182" i="29"/>
  <c r="AG178" i="29"/>
  <c r="AG179" i="29" s="1"/>
  <c r="AI164" i="29"/>
  <c r="AJ25" i="29"/>
  <c r="AK61" i="29" s="1"/>
  <c r="AI145" i="29"/>
  <c r="AJ29" i="33"/>
  <c r="AK65" i="33" s="1"/>
  <c r="AJ23" i="33"/>
  <c r="AK59" i="33" s="1"/>
  <c r="AI37" i="33"/>
  <c r="AI152" i="30"/>
  <c r="AI171" i="30"/>
  <c r="AJ32" i="30"/>
  <c r="AK68" i="30" s="1"/>
  <c r="AI167" i="29"/>
  <c r="AI148" i="29"/>
  <c r="AJ28" i="29"/>
  <c r="AK64" i="29" s="1"/>
  <c r="AI164" i="30"/>
  <c r="AI145" i="30"/>
  <c r="AJ25" i="30"/>
  <c r="AK61" i="30" s="1"/>
  <c r="AH157" i="29"/>
  <c r="AG190" i="29"/>
  <c r="AG192" i="29" s="1"/>
  <c r="AG183" i="29"/>
  <c r="AG185" i="29" s="1"/>
  <c r="AJ28" i="33"/>
  <c r="AK64" i="33" s="1"/>
  <c r="AI166" i="30"/>
  <c r="AI147" i="30"/>
  <c r="AJ27" i="30"/>
  <c r="AK63" i="30" s="1"/>
  <c r="AJ35" i="33"/>
  <c r="AK71" i="33" s="1"/>
  <c r="AI170" i="29"/>
  <c r="AI151" i="29"/>
  <c r="AJ31" i="29"/>
  <c r="AK67" i="29" s="1"/>
  <c r="AI168" i="29"/>
  <c r="AI149" i="29"/>
  <c r="AJ29" i="29"/>
  <c r="AK65" i="29" s="1"/>
  <c r="AH157" i="30"/>
  <c r="AE198" i="30"/>
  <c r="AJ30" i="33"/>
  <c r="AK66" i="33" s="1"/>
  <c r="AI165" i="29"/>
  <c r="AI146" i="29"/>
  <c r="AJ26" i="29"/>
  <c r="AK62" i="29" s="1"/>
  <c r="AI37" i="29"/>
  <c r="AI162" i="29"/>
  <c r="AJ23" i="29"/>
  <c r="AK59" i="29" s="1"/>
  <c r="AI143" i="29"/>
  <c r="AF184" i="30"/>
  <c r="AF186" i="30" s="1"/>
  <c r="AF196" i="30"/>
  <c r="AI147" i="29"/>
  <c r="AI166" i="29"/>
  <c r="AJ27" i="29"/>
  <c r="AK63" i="29" s="1"/>
  <c r="AJ26" i="33"/>
  <c r="AK62" i="33" s="1"/>
  <c r="AG158" i="29"/>
  <c r="AI37" i="30"/>
  <c r="AI149" i="30"/>
  <c r="AI168" i="30"/>
  <c r="AJ29" i="30"/>
  <c r="AK65" i="30" s="1"/>
  <c r="AI152" i="29"/>
  <c r="AI171" i="29"/>
  <c r="AJ32" i="29"/>
  <c r="AK68" i="29" s="1"/>
  <c r="AH176" i="29"/>
  <c r="AJ24" i="33"/>
  <c r="AK60" i="33" s="1"/>
  <c r="AJ33" i="33"/>
  <c r="AK69" i="33" s="1"/>
  <c r="AF193" i="29"/>
  <c r="AJ32" i="33"/>
  <c r="AK68" i="33" s="1"/>
  <c r="AI167" i="30"/>
  <c r="AI148" i="30"/>
  <c r="AJ28" i="30"/>
  <c r="AK64" i="30" s="1"/>
  <c r="AH73" i="29"/>
  <c r="AH100" i="28" s="1"/>
  <c r="AJ31" i="30"/>
  <c r="AK67" i="30" s="1"/>
  <c r="AI170" i="30"/>
  <c r="AI151" i="30"/>
  <c r="AF191" i="30"/>
  <c r="AF193" i="30" s="1"/>
  <c r="AF197" i="30"/>
  <c r="AG182" i="30"/>
  <c r="AG178" i="30"/>
  <c r="AG179" i="30" s="1"/>
  <c r="AG189" i="30"/>
  <c r="AF197" i="29"/>
  <c r="AJ31" i="33"/>
  <c r="AK67" i="33" s="1"/>
  <c r="AJ30" i="29"/>
  <c r="AK66" i="29" s="1"/>
  <c r="AI150" i="29"/>
  <c r="AI169" i="29"/>
  <c r="AI163" i="29"/>
  <c r="AI144" i="29"/>
  <c r="AJ24" i="29"/>
  <c r="AK60" i="29" s="1"/>
  <c r="AJ34" i="29"/>
  <c r="AK70" i="29" s="1"/>
  <c r="AI173" i="29"/>
  <c r="AI154" i="29"/>
  <c r="AJ35" i="29"/>
  <c r="AK71" i="29" s="1"/>
  <c r="AI174" i="29"/>
  <c r="AI155" i="29"/>
  <c r="AF186" i="29"/>
  <c r="AI143" i="30"/>
  <c r="AI162" i="30"/>
  <c r="AJ23" i="30"/>
  <c r="AK59" i="30" s="1"/>
  <c r="AG190" i="30"/>
  <c r="AG192" i="30" s="1"/>
  <c r="AG183" i="30"/>
  <c r="AG185" i="30" s="1"/>
  <c r="AH191" i="31"/>
  <c r="AG194" i="31"/>
  <c r="AK23" i="31"/>
  <c r="AL59" i="31" s="1"/>
  <c r="AJ143" i="31"/>
  <c r="AJ73" i="31"/>
  <c r="AJ162" i="31"/>
  <c r="AJ37" i="31"/>
  <c r="AL25" i="32"/>
  <c r="AM55" i="32" s="1"/>
  <c r="AK25" i="2"/>
  <c r="AL55" i="2" s="1"/>
  <c r="AK27" i="2"/>
  <c r="AL57" i="2" s="1"/>
  <c r="AK24" i="2"/>
  <c r="AL54" i="2" s="1"/>
  <c r="AI61" i="2"/>
  <c r="AJ29" i="2"/>
  <c r="AK59" i="2" s="1"/>
  <c r="AK26" i="2"/>
  <c r="AL56" i="2" s="1"/>
  <c r="AK28" i="2"/>
  <c r="AL58" i="2" s="1"/>
  <c r="AK21" i="2"/>
  <c r="AL51" i="2" s="1"/>
  <c r="AL20" i="2"/>
  <c r="AM50" i="2" s="1"/>
  <c r="AK23" i="2"/>
  <c r="AL53" i="2" s="1"/>
  <c r="AI31" i="2"/>
  <c r="AM25" i="31"/>
  <c r="AL164" i="31"/>
  <c r="AL145" i="31"/>
  <c r="AK32" i="10"/>
  <c r="AL68" i="10" s="1"/>
  <c r="AK25" i="10"/>
  <c r="AL61" i="10" s="1"/>
  <c r="AK29" i="10"/>
  <c r="AL65" i="10" s="1"/>
  <c r="AK31" i="10"/>
  <c r="AL67" i="10" s="1"/>
  <c r="AI73" i="10"/>
  <c r="AL30" i="10"/>
  <c r="AM66" i="10" s="1"/>
  <c r="AL33" i="10"/>
  <c r="AM69" i="10" s="1"/>
  <c r="AK35" i="10"/>
  <c r="AL71" i="10" s="1"/>
  <c r="AK28" i="10"/>
  <c r="AL64" i="10" s="1"/>
  <c r="AK34" i="10"/>
  <c r="AL70" i="10" s="1"/>
  <c r="AK27" i="10"/>
  <c r="AL63" i="10" s="1"/>
  <c r="AK26" i="10"/>
  <c r="AL62" i="10" s="1"/>
  <c r="AL24" i="32"/>
  <c r="AM54" i="32" s="1"/>
  <c r="AL26" i="32"/>
  <c r="AM56" i="32" s="1"/>
  <c r="AM20" i="32"/>
  <c r="AL27" i="32"/>
  <c r="AM57" i="32" s="1"/>
  <c r="AL23" i="32"/>
  <c r="AM53" i="32" s="1"/>
  <c r="AM22" i="32"/>
  <c r="AL28" i="32"/>
  <c r="AM58" i="32" s="1"/>
  <c r="AF95" i="28" l="1"/>
  <c r="AG91" i="28"/>
  <c r="AJ37" i="10"/>
  <c r="AH74" i="30"/>
  <c r="AH101" i="28"/>
  <c r="AI74" i="35"/>
  <c r="AI109" i="28"/>
  <c r="AI25" i="28" s="1"/>
  <c r="AG23" i="28"/>
  <c r="AG7" i="28" s="1"/>
  <c r="AF7" i="28"/>
  <c r="AH6" i="28"/>
  <c r="AH90" i="28"/>
  <c r="AH103" i="28"/>
  <c r="AF30" i="28"/>
  <c r="AG8" i="28"/>
  <c r="AH16" i="28"/>
  <c r="AI179" i="34"/>
  <c r="AI108" i="28"/>
  <c r="AI24" i="28" s="1"/>
  <c r="AI74" i="36"/>
  <c r="AI110" i="28"/>
  <c r="AI94" i="28" s="1"/>
  <c r="AF9" i="28"/>
  <c r="AG17" i="28"/>
  <c r="AG19" i="28" s="1"/>
  <c r="AJ74" i="31"/>
  <c r="AJ102" i="28"/>
  <c r="AH15" i="28"/>
  <c r="AG93" i="28"/>
  <c r="AG95" i="28" s="1"/>
  <c r="AI62" i="2"/>
  <c r="AI98" i="28"/>
  <c r="AH92" i="28"/>
  <c r="AI74" i="10"/>
  <c r="AI99" i="28"/>
  <c r="AI62" i="32"/>
  <c r="AI106" i="28"/>
  <c r="AI18" i="28"/>
  <c r="AH74" i="33"/>
  <c r="AH107" i="28"/>
  <c r="AH91" i="28" s="1"/>
  <c r="AH26" i="28"/>
  <c r="AG10" i="28"/>
  <c r="AH193" i="31"/>
  <c r="AK60" i="10"/>
  <c r="AK24" i="10"/>
  <c r="AH158" i="35"/>
  <c r="AK35" i="35"/>
  <c r="AK71" i="35"/>
  <c r="AJ174" i="35"/>
  <c r="AJ155" i="35"/>
  <c r="AK172" i="35"/>
  <c r="AL33" i="35"/>
  <c r="AL69" i="35"/>
  <c r="AK153" i="35"/>
  <c r="AK64" i="35"/>
  <c r="AJ167" i="35"/>
  <c r="AJ148" i="35"/>
  <c r="AK28" i="35"/>
  <c r="AK150" i="35"/>
  <c r="AL30" i="35"/>
  <c r="AL66" i="35"/>
  <c r="AK169" i="35"/>
  <c r="AM26" i="35"/>
  <c r="AM62" i="35"/>
  <c r="AL165" i="35"/>
  <c r="AL146" i="35"/>
  <c r="AL61" i="35"/>
  <c r="AK145" i="35"/>
  <c r="AK164" i="35"/>
  <c r="AL25" i="35"/>
  <c r="AL27" i="35"/>
  <c r="AL63" i="35"/>
  <c r="AK166" i="35"/>
  <c r="AK147" i="35"/>
  <c r="AK24" i="35"/>
  <c r="AJ144" i="35"/>
  <c r="AK60" i="35"/>
  <c r="AJ163" i="35"/>
  <c r="AK152" i="35"/>
  <c r="AL68" i="35"/>
  <c r="AK171" i="35"/>
  <c r="AL32" i="35"/>
  <c r="AK168" i="35"/>
  <c r="AL29" i="35"/>
  <c r="AL65" i="35"/>
  <c r="AK149" i="35"/>
  <c r="AI158" i="31"/>
  <c r="AI182" i="31"/>
  <c r="AI184" i="31" s="1"/>
  <c r="AI186" i="31" s="1"/>
  <c r="AH158" i="36"/>
  <c r="AH177" i="34"/>
  <c r="AG196" i="36"/>
  <c r="AI176" i="36"/>
  <c r="AI190" i="36" s="1"/>
  <c r="AI192" i="36" s="1"/>
  <c r="AH197" i="31"/>
  <c r="AH196" i="31"/>
  <c r="AH183" i="35"/>
  <c r="AH185" i="35" s="1"/>
  <c r="AI177" i="31"/>
  <c r="AI178" i="31"/>
  <c r="AI179" i="31" s="1"/>
  <c r="AG197" i="36"/>
  <c r="AI190" i="31"/>
  <c r="AI192" i="31" s="1"/>
  <c r="AG193" i="36"/>
  <c r="AG194" i="36" s="1"/>
  <c r="AH177" i="35"/>
  <c r="AH177" i="36"/>
  <c r="AH190" i="36"/>
  <c r="AH192" i="36" s="1"/>
  <c r="AH178" i="36"/>
  <c r="AH179" i="36" s="1"/>
  <c r="AH189" i="36"/>
  <c r="AH191" i="36" s="1"/>
  <c r="AH184" i="31"/>
  <c r="AH186" i="31" s="1"/>
  <c r="AH194" i="31" s="1"/>
  <c r="AH74" i="29"/>
  <c r="AH182" i="36"/>
  <c r="AH196" i="36" s="1"/>
  <c r="AI74" i="34"/>
  <c r="AK59" i="10"/>
  <c r="AK23" i="10"/>
  <c r="AK37" i="10" s="1"/>
  <c r="AG193" i="35"/>
  <c r="AG197" i="35"/>
  <c r="AJ73" i="36"/>
  <c r="AG196" i="35"/>
  <c r="AI157" i="36"/>
  <c r="AI182" i="36" s="1"/>
  <c r="AF194" i="34"/>
  <c r="AG186" i="35"/>
  <c r="AJ157" i="31"/>
  <c r="AL23" i="36"/>
  <c r="AL59" i="36"/>
  <c r="AK162" i="36"/>
  <c r="AK143" i="36"/>
  <c r="AK31" i="35"/>
  <c r="AK67" i="35"/>
  <c r="AJ170" i="35"/>
  <c r="AJ151" i="35"/>
  <c r="AF194" i="35"/>
  <c r="AK33" i="36"/>
  <c r="AK69" i="36"/>
  <c r="AJ153" i="36"/>
  <c r="AJ172" i="36"/>
  <c r="AL66" i="31"/>
  <c r="AL30" i="31"/>
  <c r="AK150" i="31"/>
  <c r="AK169" i="31"/>
  <c r="AL69" i="31"/>
  <c r="AK172" i="31"/>
  <c r="AL33" i="31"/>
  <c r="AK153" i="31"/>
  <c r="AL62" i="31"/>
  <c r="AL26" i="31"/>
  <c r="AK165" i="31"/>
  <c r="AK146" i="31"/>
  <c r="AI157" i="34"/>
  <c r="AK27" i="36"/>
  <c r="AK63" i="36"/>
  <c r="AJ147" i="36"/>
  <c r="AJ166" i="36"/>
  <c r="AJ73" i="34"/>
  <c r="AK30" i="34"/>
  <c r="AK66" i="34"/>
  <c r="AJ169" i="34"/>
  <c r="AJ150" i="34"/>
  <c r="AK31" i="36"/>
  <c r="AK67" i="36"/>
  <c r="AJ151" i="36"/>
  <c r="AJ170" i="36"/>
  <c r="AI157" i="35"/>
  <c r="AK28" i="34"/>
  <c r="AK64" i="34"/>
  <c r="AJ167" i="34"/>
  <c r="AJ148" i="34"/>
  <c r="AK23" i="34"/>
  <c r="AK59" i="34"/>
  <c r="AJ162" i="34"/>
  <c r="AJ143" i="34"/>
  <c r="AJ37" i="34"/>
  <c r="AK24" i="34"/>
  <c r="AK60" i="34"/>
  <c r="AJ163" i="34"/>
  <c r="AJ144" i="34"/>
  <c r="AL68" i="31"/>
  <c r="AK152" i="31"/>
  <c r="AK171" i="31"/>
  <c r="AL32" i="31"/>
  <c r="AK34" i="35"/>
  <c r="AK70" i="35"/>
  <c r="AJ154" i="35"/>
  <c r="AJ173" i="35"/>
  <c r="AK52" i="2"/>
  <c r="AK22" i="2"/>
  <c r="AK33" i="34"/>
  <c r="AK69" i="34"/>
  <c r="AJ172" i="34"/>
  <c r="AJ153" i="34"/>
  <c r="AL65" i="31"/>
  <c r="AK149" i="31"/>
  <c r="AK168" i="31"/>
  <c r="AL29" i="31"/>
  <c r="AH182" i="34"/>
  <c r="AH189" i="34"/>
  <c r="AK24" i="36"/>
  <c r="AK60" i="36"/>
  <c r="AJ163" i="36"/>
  <c r="AJ144" i="36"/>
  <c r="AF198" i="34"/>
  <c r="AL71" i="31"/>
  <c r="AK155" i="31"/>
  <c r="AK174" i="31"/>
  <c r="AL35" i="31"/>
  <c r="AL63" i="31"/>
  <c r="AK147" i="31"/>
  <c r="AK166" i="31"/>
  <c r="AL27" i="31"/>
  <c r="AK30" i="36"/>
  <c r="AK66" i="36"/>
  <c r="AJ150" i="36"/>
  <c r="AJ169" i="36"/>
  <c r="AG196" i="34"/>
  <c r="AG184" i="34"/>
  <c r="AG186" i="34" s="1"/>
  <c r="AK34" i="36"/>
  <c r="AK70" i="36"/>
  <c r="AJ173" i="36"/>
  <c r="AJ154" i="36"/>
  <c r="AK35" i="36"/>
  <c r="AK71" i="36"/>
  <c r="AJ174" i="36"/>
  <c r="AJ155" i="36"/>
  <c r="AI176" i="35"/>
  <c r="AL70" i="31"/>
  <c r="AK173" i="31"/>
  <c r="AK154" i="31"/>
  <c r="AL34" i="31"/>
  <c r="AG197" i="34"/>
  <c r="AG191" i="34"/>
  <c r="AG193" i="34" s="1"/>
  <c r="AK26" i="34"/>
  <c r="AK62" i="34"/>
  <c r="AJ165" i="34"/>
  <c r="AJ146" i="34"/>
  <c r="AF198" i="35"/>
  <c r="AJ37" i="36"/>
  <c r="AH183" i="34"/>
  <c r="AH185" i="34" s="1"/>
  <c r="AH190" i="34"/>
  <c r="AH192" i="34" s="1"/>
  <c r="AK26" i="36"/>
  <c r="AK62" i="36"/>
  <c r="AJ146" i="36"/>
  <c r="AJ165" i="36"/>
  <c r="AJ73" i="35"/>
  <c r="AK25" i="36"/>
  <c r="AK61" i="36"/>
  <c r="AJ145" i="36"/>
  <c r="AJ164" i="36"/>
  <c r="AJ176" i="31"/>
  <c r="AL64" i="31"/>
  <c r="AL28" i="31"/>
  <c r="AK167" i="31"/>
  <c r="AK148" i="31"/>
  <c r="AK32" i="36"/>
  <c r="AK68" i="36"/>
  <c r="AJ152" i="36"/>
  <c r="AJ171" i="36"/>
  <c r="AK23" i="35"/>
  <c r="AK59" i="35"/>
  <c r="AJ162" i="35"/>
  <c r="AJ143" i="35"/>
  <c r="AJ37" i="35"/>
  <c r="AM67" i="31"/>
  <c r="AM31" i="31"/>
  <c r="AL170" i="31"/>
  <c r="AL151" i="31"/>
  <c r="AK25" i="34"/>
  <c r="AK61" i="34"/>
  <c r="AJ145" i="34"/>
  <c r="AJ164" i="34"/>
  <c r="AK32" i="34"/>
  <c r="AK68" i="34"/>
  <c r="AJ152" i="34"/>
  <c r="AJ171" i="34"/>
  <c r="AK27" i="34"/>
  <c r="AK63" i="34"/>
  <c r="AJ166" i="34"/>
  <c r="AJ147" i="34"/>
  <c r="AM149" i="36"/>
  <c r="AM168" i="36"/>
  <c r="AL60" i="31"/>
  <c r="AK144" i="31"/>
  <c r="AK163" i="31"/>
  <c r="AL24" i="31"/>
  <c r="AK31" i="34"/>
  <c r="AK67" i="34"/>
  <c r="AJ170" i="34"/>
  <c r="AJ151" i="34"/>
  <c r="AH158" i="34"/>
  <c r="AK29" i="34"/>
  <c r="AK65" i="34"/>
  <c r="AJ149" i="34"/>
  <c r="AJ168" i="34"/>
  <c r="AK34" i="34"/>
  <c r="AK70" i="34"/>
  <c r="AJ173" i="34"/>
  <c r="AJ154" i="34"/>
  <c r="AK35" i="34"/>
  <c r="AK71" i="34"/>
  <c r="AJ155" i="34"/>
  <c r="AJ174" i="34"/>
  <c r="AK28" i="36"/>
  <c r="AK64" i="36"/>
  <c r="AJ148" i="36"/>
  <c r="AJ167" i="36"/>
  <c r="AI176" i="34"/>
  <c r="AH178" i="35"/>
  <c r="AH179" i="35" s="1"/>
  <c r="AH189" i="35"/>
  <c r="AH182" i="35"/>
  <c r="AK31" i="32"/>
  <c r="AJ61" i="32"/>
  <c r="AH158" i="29"/>
  <c r="AL21" i="32"/>
  <c r="AM51" i="32" s="1"/>
  <c r="AL29" i="32"/>
  <c r="AM59" i="32" s="1"/>
  <c r="AF194" i="29"/>
  <c r="AI176" i="30"/>
  <c r="AI190" i="30" s="1"/>
  <c r="AI73" i="30"/>
  <c r="AI157" i="30"/>
  <c r="AI189" i="30" s="1"/>
  <c r="AJ170" i="30"/>
  <c r="AK31" i="30"/>
  <c r="AL67" i="30" s="1"/>
  <c r="AJ151" i="30"/>
  <c r="AF194" i="30"/>
  <c r="AK27" i="30"/>
  <c r="AL63" i="30" s="1"/>
  <c r="AJ147" i="30"/>
  <c r="AJ166" i="30"/>
  <c r="AH189" i="29"/>
  <c r="AH182" i="29"/>
  <c r="AH178" i="29"/>
  <c r="AH179" i="29" s="1"/>
  <c r="AK29" i="33"/>
  <c r="AL65" i="33" s="1"/>
  <c r="AG197" i="29"/>
  <c r="AG191" i="29"/>
  <c r="AG193" i="29" s="1"/>
  <c r="AF198" i="29"/>
  <c r="AJ143" i="30"/>
  <c r="AJ162" i="30"/>
  <c r="AK23" i="30"/>
  <c r="AL59" i="30" s="1"/>
  <c r="AJ37" i="30"/>
  <c r="AJ155" i="29"/>
  <c r="AJ174" i="29"/>
  <c r="AK35" i="29"/>
  <c r="AL71" i="29" s="1"/>
  <c r="AG191" i="30"/>
  <c r="AG193" i="30" s="1"/>
  <c r="AG197" i="30"/>
  <c r="AK26" i="33"/>
  <c r="AL62" i="33" s="1"/>
  <c r="AI157" i="29"/>
  <c r="AJ164" i="30"/>
  <c r="AJ145" i="30"/>
  <c r="AK25" i="30"/>
  <c r="AL61" i="30" s="1"/>
  <c r="AJ171" i="30"/>
  <c r="AJ152" i="30"/>
  <c r="AK32" i="30"/>
  <c r="AL68" i="30" s="1"/>
  <c r="AK27" i="33"/>
  <c r="AL63" i="33" s="1"/>
  <c r="AI73" i="29"/>
  <c r="AI100" i="28" s="1"/>
  <c r="AK30" i="33"/>
  <c r="AL66" i="33" s="1"/>
  <c r="AJ151" i="29"/>
  <c r="AJ170" i="29"/>
  <c r="AK31" i="29"/>
  <c r="AL67" i="29" s="1"/>
  <c r="AG184" i="30"/>
  <c r="AG186" i="30" s="1"/>
  <c r="AG196" i="30"/>
  <c r="AJ167" i="30"/>
  <c r="AK28" i="30"/>
  <c r="AL64" i="30" s="1"/>
  <c r="AJ148" i="30"/>
  <c r="AK33" i="33"/>
  <c r="AL69" i="33" s="1"/>
  <c r="AJ149" i="30"/>
  <c r="AK29" i="30"/>
  <c r="AL65" i="30" s="1"/>
  <c r="AJ168" i="30"/>
  <c r="AJ166" i="29"/>
  <c r="AJ147" i="29"/>
  <c r="AK27" i="29"/>
  <c r="AL63" i="29" s="1"/>
  <c r="AJ143" i="29"/>
  <c r="AJ37" i="29"/>
  <c r="AK23" i="29"/>
  <c r="AL59" i="29" s="1"/>
  <c r="AJ162" i="29"/>
  <c r="AJ165" i="30"/>
  <c r="AJ146" i="30"/>
  <c r="AK26" i="30"/>
  <c r="AL62" i="30" s="1"/>
  <c r="AK24" i="33"/>
  <c r="AL60" i="33" s="1"/>
  <c r="AI176" i="29"/>
  <c r="AK28" i="33"/>
  <c r="AL64" i="33" s="1"/>
  <c r="AJ164" i="29"/>
  <c r="AJ145" i="29"/>
  <c r="AK25" i="29"/>
  <c r="AL61" i="29" s="1"/>
  <c r="AJ153" i="30"/>
  <c r="AK33" i="30"/>
  <c r="AL69" i="30" s="1"/>
  <c r="AJ172" i="30"/>
  <c r="AJ174" i="30"/>
  <c r="AJ155" i="30"/>
  <c r="AK35" i="30"/>
  <c r="AL71" i="30" s="1"/>
  <c r="AJ173" i="29"/>
  <c r="AJ154" i="29"/>
  <c r="AK34" i="29"/>
  <c r="AL70" i="29" s="1"/>
  <c r="AJ150" i="29"/>
  <c r="AJ169" i="29"/>
  <c r="AK30" i="29"/>
  <c r="AL66" i="29" s="1"/>
  <c r="AH182" i="30"/>
  <c r="AH189" i="30"/>
  <c r="AH158" i="30"/>
  <c r="AH178" i="30"/>
  <c r="AH179" i="30" s="1"/>
  <c r="AJ148" i="29"/>
  <c r="AJ167" i="29"/>
  <c r="AK28" i="29"/>
  <c r="AL64" i="29" s="1"/>
  <c r="AL25" i="33"/>
  <c r="AM61" i="33" s="1"/>
  <c r="AK30" i="30"/>
  <c r="AL66" i="30" s="1"/>
  <c r="AJ150" i="30"/>
  <c r="AJ169" i="30"/>
  <c r="AK34" i="33"/>
  <c r="AL70" i="33" s="1"/>
  <c r="AK24" i="29"/>
  <c r="AL60" i="29" s="1"/>
  <c r="AJ163" i="29"/>
  <c r="AJ144" i="29"/>
  <c r="AK31" i="33"/>
  <c r="AL67" i="33" s="1"/>
  <c r="AH177" i="29"/>
  <c r="AH190" i="29"/>
  <c r="AH192" i="29" s="1"/>
  <c r="AH183" i="29"/>
  <c r="AH185" i="29" s="1"/>
  <c r="AJ168" i="29"/>
  <c r="AJ149" i="29"/>
  <c r="AK29" i="29"/>
  <c r="AL65" i="29" s="1"/>
  <c r="AK23" i="33"/>
  <c r="AL59" i="33" s="1"/>
  <c r="AJ37" i="33"/>
  <c r="AJ144" i="30"/>
  <c r="AK24" i="30"/>
  <c r="AL60" i="30" s="1"/>
  <c r="AJ163" i="30"/>
  <c r="AK32" i="33"/>
  <c r="AL68" i="33" s="1"/>
  <c r="AJ171" i="29"/>
  <c r="AK32" i="29"/>
  <c r="AL68" i="29" s="1"/>
  <c r="AJ152" i="29"/>
  <c r="AF198" i="30"/>
  <c r="AJ165" i="29"/>
  <c r="AJ146" i="29"/>
  <c r="AK26" i="29"/>
  <c r="AL62" i="29" s="1"/>
  <c r="AK35" i="33"/>
  <c r="AL71" i="33" s="1"/>
  <c r="AI73" i="33"/>
  <c r="AG196" i="29"/>
  <c r="AG184" i="29"/>
  <c r="AG186" i="29" s="1"/>
  <c r="AJ172" i="29"/>
  <c r="AJ153" i="29"/>
  <c r="AK33" i="29"/>
  <c r="AL69" i="29" s="1"/>
  <c r="AH183" i="30"/>
  <c r="AH185" i="30" s="1"/>
  <c r="AH190" i="30"/>
  <c r="AH192" i="30" s="1"/>
  <c r="AK34" i="30"/>
  <c r="AL70" i="30" s="1"/>
  <c r="AJ154" i="30"/>
  <c r="AJ173" i="30"/>
  <c r="AH177" i="30"/>
  <c r="AK143" i="31"/>
  <c r="AK73" i="31"/>
  <c r="AK162" i="31"/>
  <c r="AL23" i="31"/>
  <c r="AM59" i="31" s="1"/>
  <c r="AK37" i="31"/>
  <c r="AI191" i="31"/>
  <c r="AM25" i="32"/>
  <c r="AL25" i="2"/>
  <c r="AM55" i="2" s="1"/>
  <c r="AJ73" i="10"/>
  <c r="AM20" i="2"/>
  <c r="AL26" i="2"/>
  <c r="AM56" i="2" s="1"/>
  <c r="AJ61" i="2"/>
  <c r="AK29" i="2"/>
  <c r="AL59" i="2" s="1"/>
  <c r="AL27" i="2"/>
  <c r="AM57" i="2" s="1"/>
  <c r="AL21" i="2"/>
  <c r="AM51" i="2" s="1"/>
  <c r="AJ31" i="2"/>
  <c r="AL24" i="2"/>
  <c r="AM54" i="2" s="1"/>
  <c r="AL23" i="2"/>
  <c r="AM53" i="2" s="1"/>
  <c r="AL28" i="2"/>
  <c r="AM58" i="2" s="1"/>
  <c r="AM164" i="31"/>
  <c r="AM145" i="31"/>
  <c r="AL25" i="10"/>
  <c r="AM61" i="10" s="1"/>
  <c r="AM30" i="10"/>
  <c r="AL35" i="10"/>
  <c r="AM71" i="10" s="1"/>
  <c r="AL34" i="10"/>
  <c r="AM70" i="10" s="1"/>
  <c r="AM33" i="10"/>
  <c r="AL32" i="10"/>
  <c r="AM68" i="10" s="1"/>
  <c r="AL26" i="10"/>
  <c r="AM62" i="10" s="1"/>
  <c r="AL31" i="10"/>
  <c r="AM67" i="10" s="1"/>
  <c r="AL28" i="10"/>
  <c r="AM64" i="10" s="1"/>
  <c r="AL27" i="10"/>
  <c r="AM63" i="10" s="1"/>
  <c r="AL29" i="10"/>
  <c r="AM65" i="10" s="1"/>
  <c r="AM26" i="32"/>
  <c r="AM23" i="32"/>
  <c r="AM24" i="32"/>
  <c r="AM28" i="32"/>
  <c r="AM27" i="32"/>
  <c r="AF11" i="28" l="1"/>
  <c r="AF31" i="28" s="1"/>
  <c r="AF32" i="28" s="1"/>
  <c r="AF33" i="28" s="1"/>
  <c r="AG27" i="28"/>
  <c r="AI92" i="28"/>
  <c r="AI15" i="28"/>
  <c r="AH23" i="28"/>
  <c r="AH7" i="28" s="1"/>
  <c r="AI74" i="33"/>
  <c r="AI107" i="28"/>
  <c r="AI91" i="28" s="1"/>
  <c r="AI74" i="30"/>
  <c r="AI101" i="28"/>
  <c r="AI103" i="28" s="1"/>
  <c r="AJ74" i="36"/>
  <c r="AJ110" i="28"/>
  <c r="AJ94" i="28" s="1"/>
  <c r="AH111" i="28"/>
  <c r="AJ62" i="2"/>
  <c r="AJ98" i="28"/>
  <c r="AJ18" i="28"/>
  <c r="AI90" i="28"/>
  <c r="AG9" i="28"/>
  <c r="AG11" i="28" s="1"/>
  <c r="AG31" i="28" s="1"/>
  <c r="AH17" i="28"/>
  <c r="AH19" i="28" s="1"/>
  <c r="AI16" i="28"/>
  <c r="AH8" i="28"/>
  <c r="AH93" i="28"/>
  <c r="AH95" i="28" s="1"/>
  <c r="AK74" i="31"/>
  <c r="AK102" i="28"/>
  <c r="AJ74" i="35"/>
  <c r="AJ109" i="28"/>
  <c r="AJ25" i="28" s="1"/>
  <c r="AG30" i="28"/>
  <c r="AI22" i="28"/>
  <c r="AJ22" i="28" s="1"/>
  <c r="AJ74" i="10"/>
  <c r="AJ99" i="28"/>
  <c r="AJ62" i="32"/>
  <c r="AJ106" i="28"/>
  <c r="AJ179" i="34"/>
  <c r="AJ108" i="28"/>
  <c r="AJ24" i="28" s="1"/>
  <c r="AI14" i="28"/>
  <c r="AI26" i="28"/>
  <c r="AH10" i="28"/>
  <c r="AI158" i="35"/>
  <c r="AL60" i="10"/>
  <c r="AL24" i="10"/>
  <c r="AI196" i="31"/>
  <c r="AI177" i="36"/>
  <c r="AI183" i="36"/>
  <c r="AI185" i="36" s="1"/>
  <c r="AK73" i="35"/>
  <c r="AK109" i="28" s="1"/>
  <c r="AJ157" i="35"/>
  <c r="AJ182" i="35" s="1"/>
  <c r="AK174" i="35"/>
  <c r="AL35" i="35"/>
  <c r="AL71" i="35"/>
  <c r="AK155" i="35"/>
  <c r="AL28" i="35"/>
  <c r="AL64" i="35"/>
  <c r="AK148" i="35"/>
  <c r="AK167" i="35"/>
  <c r="AM29" i="35"/>
  <c r="AM65" i="35"/>
  <c r="AL149" i="35"/>
  <c r="AL168" i="35"/>
  <c r="AM27" i="35"/>
  <c r="AM63" i="35"/>
  <c r="AL147" i="35"/>
  <c r="AL166" i="35"/>
  <c r="AM146" i="35"/>
  <c r="AM165" i="35"/>
  <c r="AL171" i="35"/>
  <c r="AM32" i="35"/>
  <c r="AM68" i="35"/>
  <c r="AL152" i="35"/>
  <c r="AL164" i="35"/>
  <c r="AL145" i="35"/>
  <c r="AM25" i="35"/>
  <c r="AM61" i="35"/>
  <c r="AM30" i="35"/>
  <c r="AM66" i="35"/>
  <c r="AL169" i="35"/>
  <c r="AL150" i="35"/>
  <c r="AM33" i="35"/>
  <c r="AM69" i="35"/>
  <c r="AL172" i="35"/>
  <c r="AL153" i="35"/>
  <c r="AL60" i="35"/>
  <c r="AK144" i="35"/>
  <c r="AK163" i="35"/>
  <c r="AL24" i="35"/>
  <c r="AG198" i="36"/>
  <c r="AI158" i="34"/>
  <c r="AJ158" i="31"/>
  <c r="AI177" i="35"/>
  <c r="AH198" i="31"/>
  <c r="AJ176" i="35"/>
  <c r="AH184" i="36"/>
  <c r="AH186" i="36" s="1"/>
  <c r="AI74" i="29"/>
  <c r="AJ177" i="31"/>
  <c r="AI193" i="31"/>
  <c r="AI194" i="31" s="1"/>
  <c r="AI197" i="31"/>
  <c r="AH193" i="36"/>
  <c r="AH197" i="36"/>
  <c r="AH198" i="36" s="1"/>
  <c r="AJ74" i="34"/>
  <c r="AI178" i="36"/>
  <c r="AI179" i="36" s="1"/>
  <c r="AJ189" i="31"/>
  <c r="AJ191" i="31" s="1"/>
  <c r="AG198" i="35"/>
  <c r="AI158" i="36"/>
  <c r="AL59" i="10"/>
  <c r="AL23" i="10"/>
  <c r="AL37" i="10" s="1"/>
  <c r="AK74" i="35"/>
  <c r="AJ182" i="31"/>
  <c r="AJ184" i="31" s="1"/>
  <c r="AG194" i="35"/>
  <c r="AJ176" i="36"/>
  <c r="AJ183" i="36" s="1"/>
  <c r="AJ185" i="36" s="1"/>
  <c r="AG198" i="34"/>
  <c r="AI189" i="36"/>
  <c r="AI191" i="36" s="1"/>
  <c r="AI193" i="36" s="1"/>
  <c r="AJ178" i="31"/>
  <c r="AJ179" i="31" s="1"/>
  <c r="AK73" i="36"/>
  <c r="AJ183" i="31"/>
  <c r="AJ185" i="31" s="1"/>
  <c r="AJ190" i="31"/>
  <c r="AJ192" i="31" s="1"/>
  <c r="AG194" i="34"/>
  <c r="AJ157" i="36"/>
  <c r="AJ189" i="36" s="1"/>
  <c r="AK176" i="31"/>
  <c r="AK183" i="31" s="1"/>
  <c r="AK185" i="31" s="1"/>
  <c r="AI183" i="34"/>
  <c r="AI185" i="34" s="1"/>
  <c r="AI190" i="34"/>
  <c r="AI192" i="34" s="1"/>
  <c r="AL35" i="34"/>
  <c r="AL71" i="34"/>
  <c r="AK174" i="34"/>
  <c r="AK155" i="34"/>
  <c r="AL29" i="34"/>
  <c r="AL65" i="34"/>
  <c r="AK149" i="34"/>
  <c r="AK168" i="34"/>
  <c r="AL31" i="34"/>
  <c r="AL67" i="34"/>
  <c r="AK151" i="34"/>
  <c r="AK170" i="34"/>
  <c r="AM151" i="31"/>
  <c r="AM170" i="31"/>
  <c r="AL26" i="36"/>
  <c r="AL62" i="36"/>
  <c r="AK146" i="36"/>
  <c r="AK165" i="36"/>
  <c r="AM71" i="31"/>
  <c r="AM35" i="31"/>
  <c r="AL155" i="31"/>
  <c r="AL174" i="31"/>
  <c r="AL24" i="36"/>
  <c r="AL60" i="36"/>
  <c r="AK163" i="36"/>
  <c r="AK144" i="36"/>
  <c r="AL34" i="35"/>
  <c r="AL70" i="35"/>
  <c r="AK154" i="35"/>
  <c r="AK173" i="35"/>
  <c r="AL24" i="34"/>
  <c r="AL60" i="34"/>
  <c r="AK144" i="34"/>
  <c r="AK163" i="34"/>
  <c r="AK73" i="34"/>
  <c r="AL23" i="34"/>
  <c r="AL59" i="34"/>
  <c r="AK143" i="34"/>
  <c r="AK37" i="34"/>
  <c r="AK162" i="34"/>
  <c r="AK157" i="31"/>
  <c r="AK182" i="31" s="1"/>
  <c r="AL32" i="36"/>
  <c r="AL68" i="36"/>
  <c r="AK152" i="36"/>
  <c r="AK171" i="36"/>
  <c r="AL26" i="34"/>
  <c r="AL62" i="34"/>
  <c r="AK146" i="34"/>
  <c r="AK165" i="34"/>
  <c r="AH184" i="34"/>
  <c r="AH186" i="34" s="1"/>
  <c r="AH196" i="34"/>
  <c r="AL33" i="34"/>
  <c r="AL69" i="34"/>
  <c r="AK153" i="34"/>
  <c r="AK172" i="34"/>
  <c r="AI189" i="35"/>
  <c r="AI178" i="35"/>
  <c r="AI179" i="35" s="1"/>
  <c r="AI182" i="35"/>
  <c r="AL30" i="34"/>
  <c r="AL66" i="34"/>
  <c r="AK150" i="34"/>
  <c r="AK169" i="34"/>
  <c r="AM69" i="31"/>
  <c r="AL153" i="31"/>
  <c r="AM33" i="31"/>
  <c r="AL172" i="31"/>
  <c r="AM60" i="31"/>
  <c r="AM24" i="31"/>
  <c r="AL163" i="31"/>
  <c r="AL144" i="31"/>
  <c r="AH197" i="34"/>
  <c r="AH191" i="34"/>
  <c r="AH193" i="34" s="1"/>
  <c r="AL31" i="35"/>
  <c r="AL67" i="35"/>
  <c r="AK170" i="35"/>
  <c r="AK151" i="35"/>
  <c r="AJ189" i="35"/>
  <c r="AL30" i="36"/>
  <c r="AL66" i="36"/>
  <c r="AK169" i="36"/>
  <c r="AK150" i="36"/>
  <c r="AM65" i="31"/>
  <c r="AM29" i="31"/>
  <c r="AL149" i="31"/>
  <c r="AL168" i="31"/>
  <c r="AL52" i="2"/>
  <c r="AL22" i="2"/>
  <c r="AL27" i="36"/>
  <c r="AL63" i="36"/>
  <c r="AK147" i="36"/>
  <c r="AK166" i="36"/>
  <c r="AI177" i="34"/>
  <c r="AI190" i="35"/>
  <c r="AI192" i="35" s="1"/>
  <c r="AI183" i="35"/>
  <c r="AI185" i="35" s="1"/>
  <c r="AM68" i="31"/>
  <c r="AM32" i="31"/>
  <c r="AL152" i="31"/>
  <c r="AL171" i="31"/>
  <c r="AL28" i="36"/>
  <c r="AL64" i="36"/>
  <c r="AK148" i="36"/>
  <c r="AK167" i="36"/>
  <c r="AL34" i="34"/>
  <c r="AL70" i="34"/>
  <c r="AK173" i="34"/>
  <c r="AK154" i="34"/>
  <c r="AL27" i="34"/>
  <c r="AL63" i="34"/>
  <c r="AK166" i="34"/>
  <c r="AK147" i="34"/>
  <c r="AL32" i="34"/>
  <c r="AL68" i="34"/>
  <c r="AK171" i="34"/>
  <c r="AK152" i="34"/>
  <c r="AM63" i="31"/>
  <c r="AM27" i="31"/>
  <c r="AL166" i="31"/>
  <c r="AL147" i="31"/>
  <c r="AI189" i="34"/>
  <c r="AI182" i="34"/>
  <c r="AL33" i="36"/>
  <c r="AL69" i="36"/>
  <c r="AK172" i="36"/>
  <c r="AK153" i="36"/>
  <c r="AK37" i="36"/>
  <c r="AH184" i="35"/>
  <c r="AH186" i="35" s="1"/>
  <c r="AH196" i="35"/>
  <c r="AL25" i="34"/>
  <c r="AL61" i="34"/>
  <c r="AK145" i="34"/>
  <c r="AK164" i="34"/>
  <c r="AL35" i="36"/>
  <c r="AL71" i="36"/>
  <c r="AK174" i="36"/>
  <c r="AK155" i="36"/>
  <c r="AL34" i="36"/>
  <c r="AL70" i="36"/>
  <c r="AK173" i="36"/>
  <c r="AK154" i="36"/>
  <c r="AL28" i="34"/>
  <c r="AL64" i="34"/>
  <c r="AK167" i="34"/>
  <c r="AK148" i="34"/>
  <c r="AH191" i="35"/>
  <c r="AH193" i="35" s="1"/>
  <c r="AH197" i="35"/>
  <c r="AL23" i="35"/>
  <c r="AL59" i="35"/>
  <c r="AK143" i="35"/>
  <c r="AK37" i="35"/>
  <c r="AK162" i="35"/>
  <c r="AM64" i="31"/>
  <c r="AL167" i="31"/>
  <c r="AM28" i="31"/>
  <c r="AL148" i="31"/>
  <c r="AL25" i="36"/>
  <c r="AL61" i="36"/>
  <c r="AK145" i="36"/>
  <c r="AK164" i="36"/>
  <c r="AJ157" i="34"/>
  <c r="AL31" i="36"/>
  <c r="AL67" i="36"/>
  <c r="AK170" i="36"/>
  <c r="AK151" i="36"/>
  <c r="AM23" i="36"/>
  <c r="AM59" i="36"/>
  <c r="AL143" i="36"/>
  <c r="AL162" i="36"/>
  <c r="AM70" i="31"/>
  <c r="AL173" i="31"/>
  <c r="AL154" i="31"/>
  <c r="AM34" i="31"/>
  <c r="AJ176" i="34"/>
  <c r="AM62" i="31"/>
  <c r="AM26" i="31"/>
  <c r="AL146" i="31"/>
  <c r="AL165" i="31"/>
  <c r="AM66" i="31"/>
  <c r="AL169" i="31"/>
  <c r="AL150" i="31"/>
  <c r="AM30" i="31"/>
  <c r="AI184" i="36"/>
  <c r="AI158" i="29"/>
  <c r="AK61" i="32"/>
  <c r="AL31" i="32"/>
  <c r="AM29" i="32"/>
  <c r="AM21" i="32"/>
  <c r="AG198" i="29"/>
  <c r="AI182" i="30"/>
  <c r="AI184" i="30" s="1"/>
  <c r="AI183" i="30"/>
  <c r="AI185" i="30" s="1"/>
  <c r="AI192" i="30"/>
  <c r="AG194" i="29"/>
  <c r="AI177" i="30"/>
  <c r="AG198" i="30"/>
  <c r="AI177" i="29"/>
  <c r="AG194" i="30"/>
  <c r="AI178" i="30"/>
  <c r="AI179" i="30" s="1"/>
  <c r="AI158" i="30"/>
  <c r="AI191" i="30"/>
  <c r="AI197" i="30"/>
  <c r="AL35" i="33"/>
  <c r="AM71" i="33" s="1"/>
  <c r="AM25" i="33"/>
  <c r="AH191" i="30"/>
  <c r="AH193" i="30" s="1"/>
  <c r="AH197" i="30"/>
  <c r="AJ73" i="29"/>
  <c r="AJ100" i="28" s="1"/>
  <c r="AI183" i="29"/>
  <c r="AI185" i="29" s="1"/>
  <c r="AI190" i="29"/>
  <c r="AI192" i="29" s="1"/>
  <c r="AL23" i="29"/>
  <c r="AM59" i="29" s="1"/>
  <c r="AK162" i="29"/>
  <c r="AK143" i="29"/>
  <c r="AL28" i="30"/>
  <c r="AM64" i="30" s="1"/>
  <c r="AK167" i="30"/>
  <c r="AK148" i="30"/>
  <c r="AL26" i="33"/>
  <c r="AM62" i="33" s="1"/>
  <c r="AL27" i="30"/>
  <c r="AM63" i="30" s="1"/>
  <c r="AK166" i="30"/>
  <c r="AK147" i="30"/>
  <c r="AK171" i="29"/>
  <c r="AL32" i="29"/>
  <c r="AM68" i="29" s="1"/>
  <c r="AK152" i="29"/>
  <c r="AH196" i="30"/>
  <c r="AH184" i="30"/>
  <c r="AH186" i="30" s="1"/>
  <c r="AL24" i="33"/>
  <c r="AM60" i="33" s="1"/>
  <c r="AK143" i="30"/>
  <c r="AK162" i="30"/>
  <c r="AL23" i="30"/>
  <c r="AM59" i="30" s="1"/>
  <c r="AK37" i="30"/>
  <c r="AL29" i="33"/>
  <c r="AM65" i="33" s="1"/>
  <c r="AK172" i="29"/>
  <c r="AK153" i="29"/>
  <c r="AL33" i="29"/>
  <c r="AM69" i="29" s="1"/>
  <c r="AK165" i="29"/>
  <c r="AK146" i="29"/>
  <c r="AL26" i="29"/>
  <c r="AM62" i="29" s="1"/>
  <c r="AJ73" i="33"/>
  <c r="AL34" i="33"/>
  <c r="AM70" i="33" s="1"/>
  <c r="AK148" i="29"/>
  <c r="AK167" i="29"/>
  <c r="AL28" i="29"/>
  <c r="AM64" i="29" s="1"/>
  <c r="AK169" i="29"/>
  <c r="AK150" i="29"/>
  <c r="AL30" i="29"/>
  <c r="AM66" i="29" s="1"/>
  <c r="AL35" i="30"/>
  <c r="AM71" i="30" s="1"/>
  <c r="AK174" i="30"/>
  <c r="AK155" i="30"/>
  <c r="AK164" i="29"/>
  <c r="AK145" i="29"/>
  <c r="AL25" i="29"/>
  <c r="AM61" i="29" s="1"/>
  <c r="AK149" i="30"/>
  <c r="AK168" i="30"/>
  <c r="AL29" i="30"/>
  <c r="AM65" i="30" s="1"/>
  <c r="AL30" i="33"/>
  <c r="AM66" i="33" s="1"/>
  <c r="AJ176" i="30"/>
  <c r="AL32" i="33"/>
  <c r="AM68" i="33" s="1"/>
  <c r="AL23" i="33"/>
  <c r="AM59" i="33" s="1"/>
  <c r="AK37" i="33"/>
  <c r="AL31" i="33"/>
  <c r="AM67" i="33" s="1"/>
  <c r="AK165" i="30"/>
  <c r="AK146" i="30"/>
  <c r="AL26" i="30"/>
  <c r="AM62" i="30" s="1"/>
  <c r="AJ157" i="29"/>
  <c r="AK164" i="30"/>
  <c r="AK145" i="30"/>
  <c r="AL25" i="30"/>
  <c r="AM61" i="30" s="1"/>
  <c r="AJ73" i="30"/>
  <c r="AH196" i="29"/>
  <c r="AH184" i="29"/>
  <c r="AH186" i="29" s="1"/>
  <c r="AK149" i="29"/>
  <c r="AL29" i="29"/>
  <c r="AM65" i="29" s="1"/>
  <c r="AK168" i="29"/>
  <c r="AK147" i="29"/>
  <c r="AL27" i="29"/>
  <c r="AM63" i="29" s="1"/>
  <c r="AK166" i="29"/>
  <c r="AL35" i="29"/>
  <c r="AM71" i="29" s="1"/>
  <c r="AK174" i="29"/>
  <c r="AK155" i="29"/>
  <c r="AJ157" i="30"/>
  <c r="AH191" i="29"/>
  <c r="AH193" i="29" s="1"/>
  <c r="AH197" i="29"/>
  <c r="AK170" i="30"/>
  <c r="AK151" i="30"/>
  <c r="AL31" i="30"/>
  <c r="AM67" i="30" s="1"/>
  <c r="AL33" i="33"/>
  <c r="AM69" i="33" s="1"/>
  <c r="AL27" i="33"/>
  <c r="AM63" i="33" s="1"/>
  <c r="AK173" i="30"/>
  <c r="AK154" i="30"/>
  <c r="AL34" i="30"/>
  <c r="AM70" i="30" s="1"/>
  <c r="AK169" i="30"/>
  <c r="AK150" i="30"/>
  <c r="AL30" i="30"/>
  <c r="AM66" i="30" s="1"/>
  <c r="AK37" i="29"/>
  <c r="AK173" i="29"/>
  <c r="AL34" i="29"/>
  <c r="AM70" i="29" s="1"/>
  <c r="AK154" i="29"/>
  <c r="AK163" i="30"/>
  <c r="AK144" i="30"/>
  <c r="AL24" i="30"/>
  <c r="AM60" i="30" s="1"/>
  <c r="AK163" i="29"/>
  <c r="AK144" i="29"/>
  <c r="AL24" i="29"/>
  <c r="AM60" i="29" s="1"/>
  <c r="AK172" i="30"/>
  <c r="AK153" i="30"/>
  <c r="AL33" i="30"/>
  <c r="AM69" i="30" s="1"/>
  <c r="AL28" i="33"/>
  <c r="AM64" i="33" s="1"/>
  <c r="AJ176" i="29"/>
  <c r="AK170" i="29"/>
  <c r="AK151" i="29"/>
  <c r="AL31" i="29"/>
  <c r="AM67" i="29" s="1"/>
  <c r="AK152" i="30"/>
  <c r="AK171" i="30"/>
  <c r="AL32" i="30"/>
  <c r="AM68" i="30" s="1"/>
  <c r="AI182" i="29"/>
  <c r="AI178" i="29"/>
  <c r="AI179" i="29" s="1"/>
  <c r="AI189" i="29"/>
  <c r="AM23" i="31"/>
  <c r="AL73" i="31"/>
  <c r="AL162" i="31"/>
  <c r="AL143" i="31"/>
  <c r="AL37" i="31"/>
  <c r="AM25" i="2"/>
  <c r="AM28" i="2"/>
  <c r="AK61" i="2"/>
  <c r="AL29" i="2"/>
  <c r="AM23" i="2"/>
  <c r="AM21" i="2"/>
  <c r="AM24" i="2"/>
  <c r="AM27" i="2"/>
  <c r="AM26" i="2"/>
  <c r="AK31" i="2"/>
  <c r="AM34" i="10"/>
  <c r="AM27" i="10"/>
  <c r="AM26" i="10"/>
  <c r="AK73" i="10"/>
  <c r="AM25" i="10"/>
  <c r="AM32" i="10"/>
  <c r="AM35" i="10"/>
  <c r="AM29" i="10"/>
  <c r="AM31" i="10"/>
  <c r="AM28" i="10"/>
  <c r="AK18" i="28" l="1"/>
  <c r="AK25" i="28"/>
  <c r="AG32" i="28"/>
  <c r="AG33" i="28" s="1"/>
  <c r="AI196" i="36"/>
  <c r="AI111" i="28"/>
  <c r="AJ15" i="28"/>
  <c r="AH30" i="28"/>
  <c r="AJ14" i="28"/>
  <c r="AI6" i="28"/>
  <c r="AI23" i="28"/>
  <c r="AH27" i="28"/>
  <c r="AJ92" i="28"/>
  <c r="AI93" i="28"/>
  <c r="AI95" i="28" s="1"/>
  <c r="AL74" i="31"/>
  <c r="AL102" i="28"/>
  <c r="AK62" i="32"/>
  <c r="AK106" i="28"/>
  <c r="AK22" i="28" s="1"/>
  <c r="AJ158" i="35"/>
  <c r="AL18" i="28"/>
  <c r="AK62" i="2"/>
  <c r="AK98" i="28"/>
  <c r="AJ74" i="33"/>
  <c r="AJ107" i="28"/>
  <c r="AI27" i="28"/>
  <c r="AJ111" i="28"/>
  <c r="AJ90" i="28"/>
  <c r="AK179" i="34"/>
  <c r="AK108" i="28"/>
  <c r="AK24" i="28" s="1"/>
  <c r="AK74" i="36"/>
  <c r="AK110" i="28"/>
  <c r="AK94" i="28" s="1"/>
  <c r="AI8" i="28"/>
  <c r="AJ16" i="28"/>
  <c r="AK74" i="10"/>
  <c r="AK99" i="28"/>
  <c r="AJ74" i="30"/>
  <c r="AJ101" i="28"/>
  <c r="AJ103" i="28" s="1"/>
  <c r="AJ91" i="28"/>
  <c r="AH9" i="28"/>
  <c r="AH11" i="28" s="1"/>
  <c r="AH31" i="28" s="1"/>
  <c r="AI17" i="28"/>
  <c r="AJ26" i="28"/>
  <c r="AI10" i="28"/>
  <c r="AI186" i="36"/>
  <c r="AI198" i="31"/>
  <c r="AM60" i="10"/>
  <c r="AM24" i="10"/>
  <c r="AJ74" i="29"/>
  <c r="AJ158" i="34"/>
  <c r="AJ177" i="35"/>
  <c r="AM35" i="35"/>
  <c r="AM71" i="35"/>
  <c r="AL155" i="35"/>
  <c r="AL174" i="35"/>
  <c r="AM24" i="35"/>
  <c r="AM60" i="35"/>
  <c r="AL144" i="35"/>
  <c r="AL163" i="35"/>
  <c r="AM152" i="35"/>
  <c r="AM171" i="35"/>
  <c r="AM147" i="35"/>
  <c r="AM166" i="35"/>
  <c r="AM164" i="35"/>
  <c r="AM145" i="35"/>
  <c r="AM168" i="35"/>
  <c r="AM149" i="35"/>
  <c r="AM150" i="35"/>
  <c r="AM169" i="35"/>
  <c r="AM172" i="35"/>
  <c r="AM153" i="35"/>
  <c r="AM28" i="35"/>
  <c r="AM64" i="35"/>
  <c r="AL148" i="35"/>
  <c r="AL167" i="35"/>
  <c r="AJ178" i="35"/>
  <c r="AJ179" i="35" s="1"/>
  <c r="AJ190" i="35"/>
  <c r="AJ192" i="35" s="1"/>
  <c r="AJ183" i="35"/>
  <c r="AJ185" i="35" s="1"/>
  <c r="AK157" i="35"/>
  <c r="AK189" i="35" s="1"/>
  <c r="AH194" i="36"/>
  <c r="AJ186" i="31"/>
  <c r="AJ196" i="31"/>
  <c r="AK176" i="35"/>
  <c r="AL73" i="35"/>
  <c r="AK158" i="31"/>
  <c r="AJ177" i="36"/>
  <c r="AK189" i="31"/>
  <c r="AK191" i="31" s="1"/>
  <c r="AK178" i="31"/>
  <c r="AK179" i="31" s="1"/>
  <c r="AK190" i="31"/>
  <c r="AK192" i="31" s="1"/>
  <c r="AK177" i="31"/>
  <c r="AI197" i="36"/>
  <c r="AI198" i="36" s="1"/>
  <c r="AJ190" i="36"/>
  <c r="AJ192" i="36" s="1"/>
  <c r="AK157" i="36"/>
  <c r="AK189" i="36" s="1"/>
  <c r="AL73" i="36"/>
  <c r="AL157" i="31"/>
  <c r="AM59" i="10"/>
  <c r="AM23" i="10"/>
  <c r="AM37" i="10" s="1"/>
  <c r="AJ158" i="36"/>
  <c r="AK74" i="34"/>
  <c r="AJ197" i="31"/>
  <c r="AJ193" i="31"/>
  <c r="AH194" i="34"/>
  <c r="AK157" i="34"/>
  <c r="AJ182" i="36"/>
  <c r="AJ184" i="36" s="1"/>
  <c r="AJ186" i="36" s="1"/>
  <c r="AJ178" i="36"/>
  <c r="AJ179" i="36" s="1"/>
  <c r="AH198" i="35"/>
  <c r="AJ177" i="34"/>
  <c r="AK176" i="36"/>
  <c r="AH194" i="35"/>
  <c r="AH198" i="34"/>
  <c r="AM173" i="31"/>
  <c r="AM154" i="31"/>
  <c r="AI196" i="34"/>
  <c r="AI184" i="34"/>
  <c r="AI186" i="34" s="1"/>
  <c r="AM166" i="31"/>
  <c r="AM147" i="31"/>
  <c r="AM30" i="36"/>
  <c r="AM66" i="36"/>
  <c r="AL169" i="36"/>
  <c r="AL150" i="36"/>
  <c r="AM31" i="35"/>
  <c r="AM67" i="35"/>
  <c r="AL170" i="35"/>
  <c r="AL151" i="35"/>
  <c r="AM30" i="34"/>
  <c r="AM66" i="34"/>
  <c r="AL169" i="34"/>
  <c r="AL150" i="34"/>
  <c r="AI194" i="36"/>
  <c r="AM146" i="31"/>
  <c r="AM165" i="31"/>
  <c r="AI191" i="34"/>
  <c r="AI193" i="34" s="1"/>
  <c r="AI197" i="34"/>
  <c r="AM32" i="34"/>
  <c r="AM68" i="34"/>
  <c r="AL171" i="34"/>
  <c r="AL152" i="34"/>
  <c r="AM28" i="36"/>
  <c r="AM64" i="36"/>
  <c r="AL148" i="36"/>
  <c r="AL167" i="36"/>
  <c r="AI184" i="35"/>
  <c r="AI186" i="35" s="1"/>
  <c r="AI196" i="35"/>
  <c r="AM24" i="34"/>
  <c r="AM60" i="34"/>
  <c r="AL163" i="34"/>
  <c r="AL144" i="34"/>
  <c r="AM24" i="36"/>
  <c r="AM60" i="36"/>
  <c r="AL144" i="36"/>
  <c r="AL163" i="36"/>
  <c r="AM31" i="34"/>
  <c r="AM67" i="34"/>
  <c r="AL170" i="34"/>
  <c r="AL151" i="34"/>
  <c r="AM143" i="36"/>
  <c r="AM162" i="36"/>
  <c r="AJ184" i="35"/>
  <c r="AM172" i="31"/>
  <c r="AM153" i="31"/>
  <c r="AL73" i="34"/>
  <c r="AL176" i="31"/>
  <c r="AM169" i="31"/>
  <c r="AM150" i="31"/>
  <c r="AM25" i="36"/>
  <c r="AM61" i="36"/>
  <c r="AL145" i="36"/>
  <c r="AL164" i="36"/>
  <c r="AM28" i="34"/>
  <c r="AM64" i="34"/>
  <c r="AL148" i="34"/>
  <c r="AL167" i="34"/>
  <c r="AM35" i="36"/>
  <c r="AM71" i="36"/>
  <c r="AL174" i="36"/>
  <c r="AL155" i="36"/>
  <c r="AM168" i="31"/>
  <c r="AM149" i="31"/>
  <c r="AJ191" i="35"/>
  <c r="AI197" i="35"/>
  <c r="AI191" i="35"/>
  <c r="AI193" i="35" s="1"/>
  <c r="AM23" i="34"/>
  <c r="AM59" i="34"/>
  <c r="AL143" i="34"/>
  <c r="AL162" i="34"/>
  <c r="AL37" i="34"/>
  <c r="AL31" i="2"/>
  <c r="AM59" i="2"/>
  <c r="AM23" i="35"/>
  <c r="AM59" i="35"/>
  <c r="AL162" i="35"/>
  <c r="AL143" i="35"/>
  <c r="AL37" i="35"/>
  <c r="AM174" i="31"/>
  <c r="AM155" i="31"/>
  <c r="AJ191" i="36"/>
  <c r="AM148" i="31"/>
  <c r="AM167" i="31"/>
  <c r="AM27" i="34"/>
  <c r="AM63" i="34"/>
  <c r="AL147" i="34"/>
  <c r="AL166" i="34"/>
  <c r="AM34" i="34"/>
  <c r="AM70" i="34"/>
  <c r="AL154" i="34"/>
  <c r="AL173" i="34"/>
  <c r="AM152" i="31"/>
  <c r="AM171" i="31"/>
  <c r="AM26" i="34"/>
  <c r="AM62" i="34"/>
  <c r="AL165" i="34"/>
  <c r="AL146" i="34"/>
  <c r="AM32" i="36"/>
  <c r="AM68" i="36"/>
  <c r="AL171" i="36"/>
  <c r="AL152" i="36"/>
  <c r="AM34" i="35"/>
  <c r="AM70" i="35"/>
  <c r="AL154" i="35"/>
  <c r="AL173" i="35"/>
  <c r="AM26" i="36"/>
  <c r="AM62" i="36"/>
  <c r="AL165" i="36"/>
  <c r="AL146" i="36"/>
  <c r="AM29" i="34"/>
  <c r="AM65" i="34"/>
  <c r="AL168" i="34"/>
  <c r="AL149" i="34"/>
  <c r="AM35" i="34"/>
  <c r="AM71" i="34"/>
  <c r="AL155" i="34"/>
  <c r="AL174" i="34"/>
  <c r="AL37" i="36"/>
  <c r="AM31" i="36"/>
  <c r="AM67" i="36"/>
  <c r="AL151" i="36"/>
  <c r="AL170" i="36"/>
  <c r="AM27" i="36"/>
  <c r="AM63" i="36"/>
  <c r="AL166" i="36"/>
  <c r="AL147" i="36"/>
  <c r="AM144" i="31"/>
  <c r="AM163" i="31"/>
  <c r="AJ183" i="34"/>
  <c r="AJ185" i="34" s="1"/>
  <c r="AJ190" i="34"/>
  <c r="AJ192" i="34" s="1"/>
  <c r="AJ189" i="34"/>
  <c r="AJ182" i="34"/>
  <c r="AM34" i="36"/>
  <c r="AM70" i="36"/>
  <c r="AL173" i="36"/>
  <c r="AL154" i="36"/>
  <c r="AM25" i="34"/>
  <c r="AM61" i="34"/>
  <c r="AL145" i="34"/>
  <c r="AL164" i="34"/>
  <c r="AM33" i="36"/>
  <c r="AM69" i="36"/>
  <c r="AL172" i="36"/>
  <c r="AL153" i="36"/>
  <c r="AM52" i="2"/>
  <c r="AM22" i="2"/>
  <c r="AM33" i="34"/>
  <c r="AM69" i="34"/>
  <c r="AL172" i="34"/>
  <c r="AL153" i="34"/>
  <c r="AK176" i="34"/>
  <c r="AI193" i="30"/>
  <c r="AM31" i="32"/>
  <c r="AL61" i="32"/>
  <c r="AH198" i="30"/>
  <c r="AI196" i="30"/>
  <c r="AI198" i="30" s="1"/>
  <c r="AI186" i="30"/>
  <c r="AH194" i="30"/>
  <c r="AH194" i="29"/>
  <c r="AL153" i="30"/>
  <c r="AL172" i="30"/>
  <c r="AM33" i="30"/>
  <c r="AL163" i="30"/>
  <c r="AL144" i="30"/>
  <c r="AM24" i="30"/>
  <c r="AJ182" i="29"/>
  <c r="AJ189" i="29"/>
  <c r="AJ178" i="29"/>
  <c r="AJ179" i="29" s="1"/>
  <c r="AM23" i="33"/>
  <c r="AL37" i="33"/>
  <c r="AL168" i="30"/>
  <c r="AM29" i="30"/>
  <c r="AL149" i="30"/>
  <c r="AL167" i="29"/>
  <c r="AL148" i="29"/>
  <c r="AM28" i="29"/>
  <c r="AL165" i="29"/>
  <c r="AM26" i="29"/>
  <c r="AL146" i="29"/>
  <c r="AM29" i="33"/>
  <c r="AL170" i="29"/>
  <c r="AL151" i="29"/>
  <c r="AM31" i="29"/>
  <c r="AL150" i="30"/>
  <c r="AL169" i="30"/>
  <c r="AM30" i="30"/>
  <c r="AM26" i="30"/>
  <c r="AL146" i="30"/>
  <c r="AL165" i="30"/>
  <c r="AK73" i="33"/>
  <c r="AL148" i="30"/>
  <c r="AL167" i="30"/>
  <c r="AM28" i="30"/>
  <c r="AI191" i="29"/>
  <c r="AI193" i="29" s="1"/>
  <c r="AI197" i="29"/>
  <c r="AM27" i="33"/>
  <c r="AH198" i="29"/>
  <c r="AM32" i="33"/>
  <c r="AL155" i="30"/>
  <c r="AM35" i="30"/>
  <c r="AL174" i="30"/>
  <c r="AM33" i="33"/>
  <c r="AJ182" i="30"/>
  <c r="AJ189" i="30"/>
  <c r="AJ178" i="30"/>
  <c r="AJ179" i="30" s="1"/>
  <c r="AJ158" i="30"/>
  <c r="AM27" i="29"/>
  <c r="AL147" i="29"/>
  <c r="AL166" i="29"/>
  <c r="AM23" i="30"/>
  <c r="AL37" i="30"/>
  <c r="AL162" i="30"/>
  <c r="AL143" i="30"/>
  <c r="AK157" i="29"/>
  <c r="AI184" i="29"/>
  <c r="AI186" i="29" s="1"/>
  <c r="AI196" i="29"/>
  <c r="AL144" i="29"/>
  <c r="AL163" i="29"/>
  <c r="AM24" i="29"/>
  <c r="AM25" i="30"/>
  <c r="AL145" i="30"/>
  <c r="AL164" i="30"/>
  <c r="AJ158" i="29"/>
  <c r="AL145" i="29"/>
  <c r="AL164" i="29"/>
  <c r="AM25" i="29"/>
  <c r="AM34" i="33"/>
  <c r="AM33" i="29"/>
  <c r="AL172" i="29"/>
  <c r="AL153" i="29"/>
  <c r="AK176" i="30"/>
  <c r="AL166" i="30"/>
  <c r="AL147" i="30"/>
  <c r="AM27" i="30"/>
  <c r="AK73" i="29"/>
  <c r="AL171" i="30"/>
  <c r="AL152" i="30"/>
  <c r="AM32" i="30"/>
  <c r="AJ183" i="29"/>
  <c r="AJ185" i="29" s="1"/>
  <c r="AJ190" i="29"/>
  <c r="AJ192" i="29" s="1"/>
  <c r="AL173" i="30"/>
  <c r="AL154" i="30"/>
  <c r="AM34" i="30"/>
  <c r="AL151" i="30"/>
  <c r="AM31" i="30"/>
  <c r="AL170" i="30"/>
  <c r="AM31" i="33"/>
  <c r="AJ190" i="30"/>
  <c r="AJ192" i="30" s="1"/>
  <c r="AJ177" i="30"/>
  <c r="AJ183" i="30"/>
  <c r="AJ185" i="30" s="1"/>
  <c r="AL169" i="29"/>
  <c r="AL150" i="29"/>
  <c r="AM30" i="29"/>
  <c r="AK157" i="30"/>
  <c r="AM26" i="33"/>
  <c r="AM28" i="33"/>
  <c r="AL154" i="29"/>
  <c r="AL173" i="29"/>
  <c r="AM34" i="29"/>
  <c r="AL168" i="29"/>
  <c r="AM29" i="29"/>
  <c r="AL149" i="29"/>
  <c r="AM30" i="33"/>
  <c r="AJ177" i="29"/>
  <c r="AK73" i="30"/>
  <c r="AM23" i="29"/>
  <c r="AL37" i="29"/>
  <c r="AL143" i="29"/>
  <c r="AL162" i="29"/>
  <c r="AM35" i="33"/>
  <c r="AK176" i="29"/>
  <c r="AL174" i="29"/>
  <c r="AL155" i="29"/>
  <c r="AM35" i="29"/>
  <c r="AM24" i="33"/>
  <c r="AL152" i="29"/>
  <c r="AL171" i="29"/>
  <c r="AM32" i="29"/>
  <c r="AK184" i="31"/>
  <c r="AK186" i="31" s="1"/>
  <c r="AK196" i="31"/>
  <c r="AM143" i="31"/>
  <c r="AM162" i="31"/>
  <c r="AM73" i="31"/>
  <c r="AM37" i="31"/>
  <c r="AL61" i="2"/>
  <c r="AM29" i="2"/>
  <c r="AL73" i="10"/>
  <c r="AK177" i="35" l="1"/>
  <c r="AK15" i="28"/>
  <c r="AH32" i="28"/>
  <c r="AH33" i="28" s="1"/>
  <c r="AI30" i="28"/>
  <c r="AL74" i="35"/>
  <c r="AL109" i="28"/>
  <c r="AL25" i="28" s="1"/>
  <c r="AJ17" i="28"/>
  <c r="AI9" i="28"/>
  <c r="AK90" i="28"/>
  <c r="AK74" i="33"/>
  <c r="AK107" i="28"/>
  <c r="AK111" i="28" s="1"/>
  <c r="AJ8" i="28"/>
  <c r="AI19" i="28"/>
  <c r="AM74" i="31"/>
  <c r="AM102" i="28"/>
  <c r="AM18" i="28" s="1"/>
  <c r="AL62" i="32"/>
  <c r="AL106" i="28"/>
  <c r="AL22" i="28" s="1"/>
  <c r="AK14" i="28"/>
  <c r="AK6" i="28" s="1"/>
  <c r="AJ6" i="28"/>
  <c r="AK74" i="29"/>
  <c r="AK100" i="28"/>
  <c r="AL74" i="10"/>
  <c r="AL99" i="28"/>
  <c r="AL15" i="28" s="1"/>
  <c r="AK74" i="30"/>
  <c r="AK101" i="28"/>
  <c r="AJ93" i="28"/>
  <c r="AJ95" i="28" s="1"/>
  <c r="AL74" i="36"/>
  <c r="AL110" i="28"/>
  <c r="AL94" i="28" s="1"/>
  <c r="AL62" i="2"/>
  <c r="AL98" i="28"/>
  <c r="AL179" i="34"/>
  <c r="AL108" i="28"/>
  <c r="AL24" i="28" s="1"/>
  <c r="AK91" i="28"/>
  <c r="AJ23" i="28"/>
  <c r="AI7" i="28"/>
  <c r="AI11" i="28" s="1"/>
  <c r="AI31" i="28" s="1"/>
  <c r="AI32" i="28" s="1"/>
  <c r="AI33" i="28" s="1"/>
  <c r="AJ10" i="28"/>
  <c r="AK26" i="28"/>
  <c r="AK158" i="35"/>
  <c r="AK158" i="34"/>
  <c r="AJ197" i="35"/>
  <c r="AJ198" i="35" s="1"/>
  <c r="AJ193" i="35"/>
  <c r="AJ196" i="35"/>
  <c r="AK182" i="35"/>
  <c r="AK184" i="35" s="1"/>
  <c r="AJ186" i="35"/>
  <c r="AJ194" i="31"/>
  <c r="AM155" i="35"/>
  <c r="AM174" i="35"/>
  <c r="AM167" i="35"/>
  <c r="AM148" i="35"/>
  <c r="AM144" i="35"/>
  <c r="AM163" i="35"/>
  <c r="AJ198" i="31"/>
  <c r="AK182" i="36"/>
  <c r="AK184" i="36" s="1"/>
  <c r="AK177" i="36"/>
  <c r="AL158" i="31"/>
  <c r="AL182" i="31"/>
  <c r="AL184" i="31" s="1"/>
  <c r="AL189" i="31"/>
  <c r="AL191" i="31" s="1"/>
  <c r="AL178" i="31"/>
  <c r="AL179" i="31" s="1"/>
  <c r="AK183" i="35"/>
  <c r="AK185" i="35" s="1"/>
  <c r="AK190" i="35"/>
  <c r="AK192" i="35" s="1"/>
  <c r="AJ193" i="36"/>
  <c r="AJ194" i="36" s="1"/>
  <c r="AJ196" i="36"/>
  <c r="AK178" i="35"/>
  <c r="AK179" i="35" s="1"/>
  <c r="AL176" i="35"/>
  <c r="AL177" i="35" s="1"/>
  <c r="AJ197" i="36"/>
  <c r="AK197" i="31"/>
  <c r="AK198" i="31" s="1"/>
  <c r="AK193" i="31"/>
  <c r="AK194" i="31" s="1"/>
  <c r="AK158" i="36"/>
  <c r="AK189" i="34"/>
  <c r="AK191" i="34" s="1"/>
  <c r="AL176" i="36"/>
  <c r="AL183" i="36" s="1"/>
  <c r="AL185" i="36" s="1"/>
  <c r="AM176" i="31"/>
  <c r="AM190" i="31" s="1"/>
  <c r="AM192" i="31" s="1"/>
  <c r="AM157" i="31"/>
  <c r="AK182" i="34"/>
  <c r="AK184" i="34" s="1"/>
  <c r="AK183" i="36"/>
  <c r="AK185" i="36" s="1"/>
  <c r="AL190" i="31"/>
  <c r="AL192" i="31" s="1"/>
  <c r="AK190" i="36"/>
  <c r="AK192" i="36" s="1"/>
  <c r="AI198" i="34"/>
  <c r="AK178" i="36"/>
  <c r="AK179" i="36" s="1"/>
  <c r="AI194" i="35"/>
  <c r="AL157" i="36"/>
  <c r="AL189" i="36" s="1"/>
  <c r="AM73" i="36"/>
  <c r="AM167" i="34"/>
  <c r="AM148" i="34"/>
  <c r="AI198" i="35"/>
  <c r="AI194" i="34"/>
  <c r="AL183" i="31"/>
  <c r="AL185" i="31" s="1"/>
  <c r="AM147" i="36"/>
  <c r="AM166" i="36"/>
  <c r="AL74" i="34"/>
  <c r="AM164" i="34"/>
  <c r="AM145" i="34"/>
  <c r="AM151" i="34"/>
  <c r="AM170" i="34"/>
  <c r="AM163" i="34"/>
  <c r="AM144" i="34"/>
  <c r="AL177" i="31"/>
  <c r="AK183" i="34"/>
  <c r="AK185" i="34" s="1"/>
  <c r="AK190" i="34"/>
  <c r="AK192" i="34" s="1"/>
  <c r="AM149" i="34"/>
  <c r="AM168" i="34"/>
  <c r="AM173" i="35"/>
  <c r="AM154" i="35"/>
  <c r="AM165" i="34"/>
  <c r="AM146" i="34"/>
  <c r="AM154" i="34"/>
  <c r="AM173" i="34"/>
  <c r="AL157" i="35"/>
  <c r="AL176" i="34"/>
  <c r="AK191" i="35"/>
  <c r="AK177" i="34"/>
  <c r="AM169" i="34"/>
  <c r="AM150" i="34"/>
  <c r="AM150" i="36"/>
  <c r="AM169" i="36"/>
  <c r="AL157" i="34"/>
  <c r="AM155" i="36"/>
  <c r="AM174" i="36"/>
  <c r="AM145" i="36"/>
  <c r="AM164" i="36"/>
  <c r="AM37" i="36"/>
  <c r="AM153" i="36"/>
  <c r="AM172" i="36"/>
  <c r="AM173" i="36"/>
  <c r="AM154" i="36"/>
  <c r="AM73" i="35"/>
  <c r="AM73" i="34"/>
  <c r="AM144" i="36"/>
  <c r="AM163" i="36"/>
  <c r="AJ184" i="34"/>
  <c r="AJ186" i="34" s="1"/>
  <c r="AJ196" i="34"/>
  <c r="AM151" i="36"/>
  <c r="AM170" i="36"/>
  <c r="AM143" i="35"/>
  <c r="AM37" i="35"/>
  <c r="AM162" i="35"/>
  <c r="AM162" i="34"/>
  <c r="AM37" i="34"/>
  <c r="AM143" i="34"/>
  <c r="AM172" i="34"/>
  <c r="AM153" i="34"/>
  <c r="AJ191" i="34"/>
  <c r="AJ193" i="34" s="1"/>
  <c r="AJ197" i="34"/>
  <c r="AM174" i="34"/>
  <c r="AM155" i="34"/>
  <c r="AM165" i="36"/>
  <c r="AM146" i="36"/>
  <c r="AM152" i="36"/>
  <c r="AM171" i="36"/>
  <c r="AM166" i="34"/>
  <c r="AM147" i="34"/>
  <c r="AM167" i="36"/>
  <c r="AM148" i="36"/>
  <c r="AM152" i="34"/>
  <c r="AM171" i="34"/>
  <c r="AM170" i="35"/>
  <c r="AM151" i="35"/>
  <c r="AK191" i="36"/>
  <c r="AM61" i="32"/>
  <c r="AI194" i="30"/>
  <c r="AL157" i="29"/>
  <c r="AL182" i="29" s="1"/>
  <c r="AK177" i="29"/>
  <c r="AK177" i="30"/>
  <c r="AK189" i="29"/>
  <c r="AK178" i="29"/>
  <c r="AK179" i="29" s="1"/>
  <c r="AK182" i="29"/>
  <c r="AM170" i="29"/>
  <c r="AM151" i="29"/>
  <c r="AM37" i="30"/>
  <c r="AM168" i="30"/>
  <c r="AM149" i="30"/>
  <c r="AM144" i="30"/>
  <c r="AM163" i="30"/>
  <c r="AM168" i="29"/>
  <c r="AM149" i="29"/>
  <c r="AM154" i="30"/>
  <c r="AM173" i="30"/>
  <c r="AM164" i="29"/>
  <c r="AM145" i="29"/>
  <c r="AM164" i="30"/>
  <c r="AM145" i="30"/>
  <c r="AL157" i="30"/>
  <c r="AM166" i="29"/>
  <c r="AM147" i="29"/>
  <c r="AM171" i="29"/>
  <c r="AM152" i="29"/>
  <c r="AM37" i="29"/>
  <c r="AM162" i="29"/>
  <c r="AM143" i="29"/>
  <c r="AK190" i="30"/>
  <c r="AK192" i="30" s="1"/>
  <c r="AK183" i="30"/>
  <c r="AK185" i="30" s="1"/>
  <c r="AM144" i="29"/>
  <c r="AM163" i="29"/>
  <c r="AL176" i="30"/>
  <c r="AK158" i="30"/>
  <c r="AM174" i="30"/>
  <c r="AM155" i="30"/>
  <c r="AM167" i="29"/>
  <c r="AM148" i="29"/>
  <c r="AK190" i="29"/>
  <c r="AK192" i="29" s="1"/>
  <c r="AK183" i="29"/>
  <c r="AK185" i="29" s="1"/>
  <c r="AM154" i="29"/>
  <c r="AM173" i="29"/>
  <c r="AK182" i="30"/>
  <c r="AK189" i="30"/>
  <c r="AK178" i="30"/>
  <c r="AK179" i="30" s="1"/>
  <c r="AM167" i="30"/>
  <c r="AM148" i="30"/>
  <c r="AM165" i="30"/>
  <c r="AM146" i="30"/>
  <c r="AL73" i="33"/>
  <c r="AL176" i="29"/>
  <c r="AM169" i="29"/>
  <c r="AM150" i="29"/>
  <c r="AL73" i="30"/>
  <c r="AJ191" i="30"/>
  <c r="AJ193" i="30" s="1"/>
  <c r="AJ197" i="30"/>
  <c r="AM169" i="30"/>
  <c r="AM150" i="30"/>
  <c r="AM37" i="33"/>
  <c r="AM153" i="30"/>
  <c r="AM172" i="30"/>
  <c r="AM172" i="29"/>
  <c r="AM153" i="29"/>
  <c r="AK158" i="29"/>
  <c r="AM162" i="30"/>
  <c r="AM143" i="30"/>
  <c r="AJ184" i="30"/>
  <c r="AJ186" i="30" s="1"/>
  <c r="AJ196" i="30"/>
  <c r="AM170" i="30"/>
  <c r="AM151" i="30"/>
  <c r="AM147" i="30"/>
  <c r="AM166" i="30"/>
  <c r="AI198" i="29"/>
  <c r="AJ191" i="29"/>
  <c r="AJ193" i="29" s="1"/>
  <c r="AJ197" i="29"/>
  <c r="AM155" i="29"/>
  <c r="AM174" i="29"/>
  <c r="AL73" i="29"/>
  <c r="AM152" i="30"/>
  <c r="AM171" i="30"/>
  <c r="AI194" i="29"/>
  <c r="AM146" i="29"/>
  <c r="AM165" i="29"/>
  <c r="AJ184" i="29"/>
  <c r="AJ186" i="29" s="1"/>
  <c r="AJ196" i="29"/>
  <c r="AM61" i="2"/>
  <c r="AM31" i="2"/>
  <c r="AM73" i="10"/>
  <c r="AL74" i="29" l="1"/>
  <c r="AL100" i="28"/>
  <c r="AK23" i="28"/>
  <c r="AJ27" i="28"/>
  <c r="AJ7" i="28"/>
  <c r="AJ9" i="28"/>
  <c r="AK17" i="28"/>
  <c r="AK92" i="28"/>
  <c r="AJ30" i="28"/>
  <c r="AL74" i="33"/>
  <c r="AL107" i="28"/>
  <c r="AL111" i="28" s="1"/>
  <c r="AJ19" i="28"/>
  <c r="AL74" i="30"/>
  <c r="AL101" i="28"/>
  <c r="AM62" i="32"/>
  <c r="AM106" i="28"/>
  <c r="AM22" i="28" s="1"/>
  <c r="AM74" i="36"/>
  <c r="AM110" i="28"/>
  <c r="AM94" i="28" s="1"/>
  <c r="AL90" i="28"/>
  <c r="AK93" i="28"/>
  <c r="AK103" i="28"/>
  <c r="AM74" i="10"/>
  <c r="AM99" i="28"/>
  <c r="AM179" i="34"/>
  <c r="AM108" i="28"/>
  <c r="AM24" i="28" s="1"/>
  <c r="AL14" i="28"/>
  <c r="AK16" i="28"/>
  <c r="AM62" i="2"/>
  <c r="AM98" i="28"/>
  <c r="AM74" i="35"/>
  <c r="AM109" i="28"/>
  <c r="AM25" i="28" s="1"/>
  <c r="AL26" i="28"/>
  <c r="AK10" i="28"/>
  <c r="AK27" i="28"/>
  <c r="AJ194" i="35"/>
  <c r="AM158" i="31"/>
  <c r="AK197" i="35"/>
  <c r="AK193" i="35"/>
  <c r="AJ198" i="36"/>
  <c r="AL190" i="35"/>
  <c r="AL192" i="35" s="1"/>
  <c r="AK196" i="35"/>
  <c r="AK186" i="35"/>
  <c r="AL183" i="35"/>
  <c r="AL185" i="35" s="1"/>
  <c r="AM189" i="31"/>
  <c r="AM191" i="31" s="1"/>
  <c r="AM193" i="31" s="1"/>
  <c r="AM182" i="31"/>
  <c r="AM184" i="31" s="1"/>
  <c r="AK197" i="36"/>
  <c r="AM178" i="31"/>
  <c r="AM179" i="31" s="1"/>
  <c r="AM177" i="31"/>
  <c r="AM183" i="31"/>
  <c r="AM185" i="31" s="1"/>
  <c r="AK196" i="36"/>
  <c r="AK186" i="36"/>
  <c r="AL158" i="36"/>
  <c r="AL190" i="36"/>
  <c r="AL192" i="36" s="1"/>
  <c r="AL177" i="36"/>
  <c r="AL193" i="31"/>
  <c r="AL196" i="31"/>
  <c r="AL186" i="31"/>
  <c r="AL197" i="31"/>
  <c r="AJ194" i="34"/>
  <c r="AK193" i="36"/>
  <c r="AM176" i="36"/>
  <c r="AL178" i="36"/>
  <c r="AL179" i="36" s="1"/>
  <c r="AM157" i="36"/>
  <c r="AM189" i="36" s="1"/>
  <c r="AK186" i="34"/>
  <c r="AM74" i="34"/>
  <c r="AK197" i="34"/>
  <c r="AL182" i="36"/>
  <c r="AL196" i="36" s="1"/>
  <c r="AK193" i="34"/>
  <c r="AM176" i="35"/>
  <c r="AL182" i="34"/>
  <c r="AL189" i="34"/>
  <c r="AL158" i="34"/>
  <c r="AJ198" i="34"/>
  <c r="AM157" i="35"/>
  <c r="AL183" i="34"/>
  <c r="AL185" i="34" s="1"/>
  <c r="AL190" i="34"/>
  <c r="AL192" i="34" s="1"/>
  <c r="AM157" i="34"/>
  <c r="AL189" i="35"/>
  <c r="AL178" i="35"/>
  <c r="AL179" i="35" s="1"/>
  <c r="AL182" i="35"/>
  <c r="AL177" i="34"/>
  <c r="AL191" i="36"/>
  <c r="AM176" i="34"/>
  <c r="AK196" i="34"/>
  <c r="AL158" i="35"/>
  <c r="AL158" i="29"/>
  <c r="AL189" i="29"/>
  <c r="AL191" i="29" s="1"/>
  <c r="AJ194" i="30"/>
  <c r="AJ198" i="29"/>
  <c r="AM176" i="30"/>
  <c r="AM73" i="29"/>
  <c r="AL184" i="29"/>
  <c r="AM73" i="30"/>
  <c r="AM101" i="28" s="1"/>
  <c r="AM157" i="29"/>
  <c r="AJ194" i="29"/>
  <c r="AM157" i="30"/>
  <c r="AM73" i="33"/>
  <c r="AM176" i="29"/>
  <c r="AK196" i="29"/>
  <c r="AK184" i="29"/>
  <c r="AK186" i="29" s="1"/>
  <c r="AL189" i="30"/>
  <c r="AL178" i="30"/>
  <c r="AL179" i="30" s="1"/>
  <c r="AL182" i="30"/>
  <c r="AK197" i="29"/>
  <c r="AK191" i="29"/>
  <c r="AK193" i="29" s="1"/>
  <c r="AL190" i="29"/>
  <c r="AL192" i="29" s="1"/>
  <c r="AL183" i="29"/>
  <c r="AL185" i="29" s="1"/>
  <c r="AK197" i="30"/>
  <c r="AK191" i="30"/>
  <c r="AK193" i="30" s="1"/>
  <c r="AL158" i="30"/>
  <c r="AJ198" i="30"/>
  <c r="AL177" i="29"/>
  <c r="AK184" i="30"/>
  <c r="AK186" i="30" s="1"/>
  <c r="AK196" i="30"/>
  <c r="AL183" i="30"/>
  <c r="AL185" i="30" s="1"/>
  <c r="AL190" i="30"/>
  <c r="AL192" i="30" s="1"/>
  <c r="AL177" i="30"/>
  <c r="AL178" i="29"/>
  <c r="AL179" i="29" s="1"/>
  <c r="AK19" i="28" l="1"/>
  <c r="AJ11" i="28"/>
  <c r="AJ31" i="28" s="1"/>
  <c r="AJ32" i="28" s="1"/>
  <c r="AJ33" i="28" s="1"/>
  <c r="AL91" i="28"/>
  <c r="AK95" i="28"/>
  <c r="AK30" i="28"/>
  <c r="AK8" i="28"/>
  <c r="AL16" i="28"/>
  <c r="AL93" i="28"/>
  <c r="AM74" i="29"/>
  <c r="AM100" i="28"/>
  <c r="AM14" i="28"/>
  <c r="AL6" i="28"/>
  <c r="AL103" i="28"/>
  <c r="AL23" i="28"/>
  <c r="AK7" i="28"/>
  <c r="AL92" i="28"/>
  <c r="AL95" i="28" s="1"/>
  <c r="AM90" i="28"/>
  <c r="AM74" i="33"/>
  <c r="AM107" i="28"/>
  <c r="AM111" i="28" s="1"/>
  <c r="AM15" i="28"/>
  <c r="AM93" i="28"/>
  <c r="AK9" i="28"/>
  <c r="AL17" i="28"/>
  <c r="AM26" i="28"/>
  <c r="AM10" i="28" s="1"/>
  <c r="AL10" i="28"/>
  <c r="AK194" i="35"/>
  <c r="AK198" i="35"/>
  <c r="AK198" i="36"/>
  <c r="AM197" i="31"/>
  <c r="AK198" i="34"/>
  <c r="AK194" i="36"/>
  <c r="AM186" i="31"/>
  <c r="AM194" i="31" s="1"/>
  <c r="AM196" i="31"/>
  <c r="AL198" i="31"/>
  <c r="AL197" i="36"/>
  <c r="AL198" i="36" s="1"/>
  <c r="AL184" i="36"/>
  <c r="AL186" i="36" s="1"/>
  <c r="AL193" i="36"/>
  <c r="AL194" i="31"/>
  <c r="AM177" i="36"/>
  <c r="AM182" i="36"/>
  <c r="AM184" i="36" s="1"/>
  <c r="AM183" i="36"/>
  <c r="AM185" i="36" s="1"/>
  <c r="AM178" i="36"/>
  <c r="AM179" i="36" s="1"/>
  <c r="AM158" i="36"/>
  <c r="AM190" i="36"/>
  <c r="AM192" i="36" s="1"/>
  <c r="AK194" i="34"/>
  <c r="AM158" i="35"/>
  <c r="AL184" i="35"/>
  <c r="AL186" i="35" s="1"/>
  <c r="AL196" i="35"/>
  <c r="AL184" i="34"/>
  <c r="AL186" i="34" s="1"/>
  <c r="AL196" i="34"/>
  <c r="AM190" i="34"/>
  <c r="AM192" i="34" s="1"/>
  <c r="AM183" i="34"/>
  <c r="AM185" i="34" s="1"/>
  <c r="AM182" i="35"/>
  <c r="AM178" i="35"/>
  <c r="AM179" i="35" s="1"/>
  <c r="AM189" i="35"/>
  <c r="AL191" i="35"/>
  <c r="AL193" i="35" s="1"/>
  <c r="AL197" i="35"/>
  <c r="AM177" i="34"/>
  <c r="AM189" i="34"/>
  <c r="AM182" i="34"/>
  <c r="AM190" i="35"/>
  <c r="AM192" i="35" s="1"/>
  <c r="AM183" i="35"/>
  <c r="AM185" i="35" s="1"/>
  <c r="AM177" i="35"/>
  <c r="AM158" i="34"/>
  <c r="AM191" i="36"/>
  <c r="AL197" i="34"/>
  <c r="AL191" i="34"/>
  <c r="AL193" i="34" s="1"/>
  <c r="AK194" i="29"/>
  <c r="AM177" i="30"/>
  <c r="AM158" i="30"/>
  <c r="AK194" i="30"/>
  <c r="AM177" i="29"/>
  <c r="AM74" i="30"/>
  <c r="AM190" i="30"/>
  <c r="AM192" i="30" s="1"/>
  <c r="AM183" i="30"/>
  <c r="AM185" i="30" s="1"/>
  <c r="AK198" i="30"/>
  <c r="AL196" i="30"/>
  <c r="AL184" i="30"/>
  <c r="AL186" i="30" s="1"/>
  <c r="AM190" i="29"/>
  <c r="AM192" i="29" s="1"/>
  <c r="AM183" i="29"/>
  <c r="AM185" i="29" s="1"/>
  <c r="AM182" i="29"/>
  <c r="AM189" i="29"/>
  <c r="AM178" i="29"/>
  <c r="AM179" i="29" s="1"/>
  <c r="AM158" i="29"/>
  <c r="AL197" i="30"/>
  <c r="AL191" i="30"/>
  <c r="AL193" i="30" s="1"/>
  <c r="AM189" i="30"/>
  <c r="AM178" i="30"/>
  <c r="AM179" i="30" s="1"/>
  <c r="AM182" i="30"/>
  <c r="AK198" i="29"/>
  <c r="AL186" i="29"/>
  <c r="AL193" i="29"/>
  <c r="AL196" i="29"/>
  <c r="AL197" i="29"/>
  <c r="AK11" i="28" l="1"/>
  <c r="AK31" i="28" s="1"/>
  <c r="AK32" i="28" s="1"/>
  <c r="AK33" i="28" s="1"/>
  <c r="AL30" i="28"/>
  <c r="AM92" i="28"/>
  <c r="AL19" i="28"/>
  <c r="AM17" i="28"/>
  <c r="AM9" i="28" s="1"/>
  <c r="AL9" i="28"/>
  <c r="AM23" i="28"/>
  <c r="AM7" i="28" s="1"/>
  <c r="AL27" i="28"/>
  <c r="AL7" i="28"/>
  <c r="AM91" i="28"/>
  <c r="AL8" i="28"/>
  <c r="AM16" i="28"/>
  <c r="AM8" i="28" s="1"/>
  <c r="AM103" i="28"/>
  <c r="AM95" i="28"/>
  <c r="AM6" i="28"/>
  <c r="AM198" i="31"/>
  <c r="AL194" i="36"/>
  <c r="AM196" i="36"/>
  <c r="AM186" i="36"/>
  <c r="AM193" i="36"/>
  <c r="AM197" i="36"/>
  <c r="AL198" i="35"/>
  <c r="AM184" i="34"/>
  <c r="AM186" i="34" s="1"/>
  <c r="AM196" i="34"/>
  <c r="AL198" i="34"/>
  <c r="AL194" i="35"/>
  <c r="AM197" i="34"/>
  <c r="AM191" i="34"/>
  <c r="AM193" i="34" s="1"/>
  <c r="AL194" i="34"/>
  <c r="AM197" i="35"/>
  <c r="AM191" i="35"/>
  <c r="AM193" i="35" s="1"/>
  <c r="AM196" i="35"/>
  <c r="AM184" i="35"/>
  <c r="AM186" i="35" s="1"/>
  <c r="AM191" i="30"/>
  <c r="AM193" i="30" s="1"/>
  <c r="AM197" i="30"/>
  <c r="AL194" i="30"/>
  <c r="AL198" i="30"/>
  <c r="AL198" i="29"/>
  <c r="AM197" i="29"/>
  <c r="AM191" i="29"/>
  <c r="AM193" i="29" s="1"/>
  <c r="AM184" i="30"/>
  <c r="AM186" i="30" s="1"/>
  <c r="AM196" i="30"/>
  <c r="AM184" i="29"/>
  <c r="AM186" i="29" s="1"/>
  <c r="AM196" i="29"/>
  <c r="AL194" i="29"/>
  <c r="AM11" i="28" l="1"/>
  <c r="AL11" i="28"/>
  <c r="AL31" i="28" s="1"/>
  <c r="AL32" i="28" s="1"/>
  <c r="AL33" i="28" s="1"/>
  <c r="AM27" i="28"/>
  <c r="AM30" i="28"/>
  <c r="AN95" i="28"/>
  <c r="AN11" i="28" s="1"/>
  <c r="AM19" i="28"/>
  <c r="AM31" i="28"/>
  <c r="AM198" i="36"/>
  <c r="AM194" i="36"/>
  <c r="AM198" i="35"/>
  <c r="AM194" i="35"/>
  <c r="AM194" i="34"/>
  <c r="AM198" i="34"/>
  <c r="AM198" i="30"/>
  <c r="AM198" i="29"/>
  <c r="AM194" i="29"/>
  <c r="AM194" i="30"/>
  <c r="AM32" i="28" l="1"/>
  <c r="AM33" i="28" s="1"/>
</calcChain>
</file>

<file path=xl/sharedStrings.xml><?xml version="1.0" encoding="utf-8"?>
<sst xmlns="http://schemas.openxmlformats.org/spreadsheetml/2006/main" count="2716" uniqueCount="303">
  <si>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</si>
  <si>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</si>
  <si>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</si>
  <si>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</si>
  <si>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</si>
  <si>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</si>
  <si>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</si>
  <si>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</si>
  <si>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</si>
  <si>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</si>
  <si>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</si>
  <si>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</si>
  <si>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</si>
  <si>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</si>
  <si>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</si>
  <si>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</si>
  <si>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</si>
  <si>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</si>
  <si>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</si>
  <si>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</si>
  <si>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</si>
  <si>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</si>
  <si>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</si>
  <si>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</si>
  <si>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</si>
  <si>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</si>
  <si>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</si>
  <si>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</si>
  <si>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</si>
  <si>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</si>
  <si>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</si>
  <si>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</si>
  <si>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</si>
  <si>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</si>
  <si>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</si>
  <si>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</si>
  <si>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</si>
  <si>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</si>
  <si>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</si>
  <si>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</si>
  <si>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</si>
  <si>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</si>
  <si>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</si>
  <si>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</si>
  <si>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May</t>
  </si>
  <si>
    <t>Single Family Income Eligible</t>
  </si>
  <si>
    <t>Multifamily Market Rate</t>
  </si>
  <si>
    <t>Multifamily Income Eligible</t>
  </si>
  <si>
    <t>HVAC                        (Heating and Cooling)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</si>
  <si>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</si>
  <si>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</si>
  <si>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</si>
  <si>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</si>
  <si>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</si>
  <si>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</si>
  <si>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</si>
  <si>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</si>
  <si>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</si>
  <si>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</si>
  <si>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</si>
  <si>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</si>
  <si>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</si>
  <si>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</si>
  <si>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</si>
  <si>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</si>
  <si>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</si>
  <si>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</si>
  <si>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</si>
  <si>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</si>
  <si>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</si>
  <si>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</si>
  <si>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</si>
  <si>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</si>
  <si>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</si>
  <si>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</si>
  <si>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</si>
  <si>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</si>
  <si>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</si>
  <si>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</si>
  <si>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</si>
  <si>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</si>
  <si>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</si>
  <si>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</si>
  <si>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</si>
  <si>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</si>
  <si>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</si>
  <si>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</si>
  <si>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</si>
  <si>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</si>
  <si>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</si>
  <si>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</si>
  <si>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</si>
  <si>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</si>
  <si>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</si>
  <si>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</si>
  <si>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</si>
  <si>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</si>
  <si>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</si>
  <si>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</si>
  <si>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</si>
  <si>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</si>
  <si>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</si>
  <si>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</si>
  <si>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</si>
  <si>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</si>
  <si>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x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</si>
  <si>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</si>
  <si>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</si>
  <si>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</si>
  <si>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</si>
  <si>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</si>
  <si>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</si>
  <si>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</si>
  <si>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</si>
  <si>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</si>
  <si>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</si>
  <si>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</si>
  <si>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</si>
  <si>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</si>
  <si>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</si>
  <si>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</si>
  <si>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</si>
  <si>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ENERGY MARGIN RATES (Adjusted to include negative demand margin amounts &amp; adjusted for rounding of final rates as filed)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</si>
  <si>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</si>
  <si>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</si>
  <si>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</si>
  <si>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</si>
  <si>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</si>
  <si>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</si>
  <si>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</si>
  <si>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</si>
  <si>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</si>
  <si>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</si>
  <si>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</si>
  <si>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</si>
  <si>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</si>
  <si>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</si>
  <si>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</si>
  <si>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</si>
  <si>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</si>
  <si>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</si>
  <si>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</si>
  <si>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</si>
  <si>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</si>
  <si>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</si>
  <si>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Februrary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</si>
  <si>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</si>
  <si>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</si>
  <si>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</si>
  <si>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</si>
  <si>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</si>
  <si>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</si>
  <si>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</si>
  <si>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</si>
  <si>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</si>
  <si>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</si>
  <si>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</si>
  <si>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</si>
  <si>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</si>
  <si>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</si>
  <si>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</si>
  <si>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</si>
  <si>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</si>
  <si>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</si>
  <si>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</si>
  <si>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</si>
  <si>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</si>
  <si>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</si>
  <si>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</si>
  <si>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</si>
  <si>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</si>
  <si>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</si>
  <si>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</si>
  <si>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</si>
  <si>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</si>
  <si>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</si>
  <si>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from TRC file</t>
  </si>
  <si>
    <t>unclassified</t>
  </si>
  <si>
    <t>inputs to right (unhide rows 37,41,45,49,53) ---&gt;</t>
  </si>
  <si>
    <t>Incremental</t>
  </si>
  <si>
    <t>TOTAL</t>
  </si>
  <si>
    <t>check</t>
  </si>
  <si>
    <t>TD = ((Monthly Deemed Savings for current month / 2) + Cumulative Savings for all prior months - Rebasing) * Load Shape * Margin Rate * Net to Gross factor</t>
  </si>
  <si>
    <t>2020 check</t>
  </si>
  <si>
    <t>2020 margin rates verified</t>
  </si>
  <si>
    <t>2020 load shape verified, per Appendix G</t>
  </si>
  <si>
    <t>2020 margin rates verified, per Rider EEIC</t>
  </si>
  <si>
    <t>difference</t>
  </si>
  <si>
    <t>April</t>
  </si>
  <si>
    <t>LM/TRC</t>
  </si>
  <si>
    <t>Enel X</t>
  </si>
  <si>
    <t>Franklin - MFIE/MFMR</t>
  </si>
  <si>
    <t>meeia</t>
  </si>
  <si>
    <t>updated on 4/1/20</t>
  </si>
  <si>
    <t>cumulative check:</t>
  </si>
  <si>
    <t>cumulative check</t>
  </si>
  <si>
    <t>cumulative</t>
  </si>
  <si>
    <t>Error Checks</t>
  </si>
  <si>
    <t xml:space="preserve">RES kWh ENTRY </t>
  </si>
  <si>
    <t>kWh sum - non-IE</t>
  </si>
  <si>
    <t>kWh sum - IE</t>
  </si>
  <si>
    <t>kWh sum - total</t>
  </si>
  <si>
    <t>BIZ kWh ENTRY</t>
  </si>
  <si>
    <t>kWh sum - DR</t>
  </si>
  <si>
    <t>BIZ SUM</t>
  </si>
  <si>
    <t>1M - RES</t>
  </si>
  <si>
    <t>11M - LPS</t>
  </si>
  <si>
    <t>4M - SPS</t>
  </si>
  <si>
    <t>3M - LGS</t>
  </si>
  <si>
    <t>2M - SGS</t>
  </si>
  <si>
    <t>LI 1M - RES</t>
  </si>
  <si>
    <t>LI 2M - SGS</t>
  </si>
  <si>
    <t>LI 3M - LGS</t>
  </si>
  <si>
    <t>LI 4M - SPS</t>
  </si>
  <si>
    <t>LI 11M - LPS</t>
  </si>
  <si>
    <t>DRENE</t>
  </si>
  <si>
    <t>cumulative kWh</t>
  </si>
  <si>
    <t>cumulative:</t>
  </si>
  <si>
    <t>check:</t>
  </si>
  <si>
    <t>YTD PROGRAM SUMMARY</t>
  </si>
  <si>
    <t>TD Cumulative</t>
  </si>
  <si>
    <t>Total Checks for each Month</t>
  </si>
  <si>
    <t xml:space="preserve">Cumulative Monthly Checks </t>
  </si>
  <si>
    <t>Note: MEEIA filing does not include separate TD margin rates for the Biz DR programs. This is because DR programs are included in the Misc End Use Category.</t>
  </si>
  <si>
    <t>Pay As You Save</t>
  </si>
  <si>
    <t>Load Error Check</t>
  </si>
  <si>
    <t>C/I input</t>
  </si>
  <si>
    <t>Dec-22 +</t>
  </si>
  <si>
    <t>Targeted Community Lighting</t>
  </si>
  <si>
    <t>cumulative % for Dec2022+</t>
  </si>
  <si>
    <t>MEEIA 3 Program Year 2022 - TD Summary</t>
  </si>
  <si>
    <t>Incremental (per month) proportions (Dec is weighted avg of Dec-22 through 2023+)</t>
  </si>
  <si>
    <t>new base rates effective 3/1/22</t>
  </si>
  <si>
    <t>new margin rates updated 3/1/22, per Rider EEIC</t>
  </si>
  <si>
    <r>
      <t xml:space="preserve">ENERGY MARGIN RATES </t>
    </r>
    <r>
      <rPr>
        <b/>
        <strike/>
        <sz val="11"/>
        <color theme="1"/>
        <rFont val="Calibri"/>
        <family val="2"/>
        <scheme val="minor"/>
      </rPr>
      <t>(Adjusted to include negative demand margin amounts &amp; adjusted for rounding of final rates as filed)</t>
    </r>
  </si>
  <si>
    <t>Difference</t>
  </si>
  <si>
    <t>Differences are minor and are caused because total margin rate is rounded but energy/demand are not adjusted to total out to rounded value; difference is not material for purpose of this data</t>
  </si>
  <si>
    <t>Single Family Income Eligible - Grants</t>
  </si>
  <si>
    <t>year end C/I % by rate class are within 2%</t>
  </si>
  <si>
    <t>4/6/23: Cannot revise PY22 TD file with scrubbed C/I split data received 3/31/23 because monthly values are distributed differently</t>
  </si>
  <si>
    <t>Res Demand Response - Event Savings</t>
  </si>
  <si>
    <t xml:space="preserve"> Cumulative 1M</t>
  </si>
  <si>
    <t>Monthly TD - Evaluated</t>
  </si>
  <si>
    <t>Monthly TD - Deemed (Fixed)</t>
  </si>
  <si>
    <t>&lt;-- Deemed Monthly Savings (fixed values from pre-true-up file)</t>
  </si>
  <si>
    <t>Evaluated Monthly Savings --&gt;</t>
  </si>
  <si>
    <t>3/1/22 margin rates updated</t>
  </si>
  <si>
    <t xml:space="preserve">&lt;-- Deemed Monthly Savings  </t>
  </si>
  <si>
    <t xml:space="preserve">  Evaluated Monthly Savings (plus Deemed until Jun-23) --&gt;</t>
  </si>
  <si>
    <t>True-up (without interest)</t>
  </si>
  <si>
    <t>Deemed Cumulative Jan 22-Jun 23</t>
  </si>
  <si>
    <t>Check that TD True-up Amount is Constant</t>
  </si>
  <si>
    <t xml:space="preserve">Evaluated TD </t>
  </si>
  <si>
    <t>Accounting TD (row 11)</t>
  </si>
  <si>
    <t>Matches True-up?</t>
  </si>
  <si>
    <t>new base rates effective 7/1/23</t>
  </si>
  <si>
    <t>7/1/23 margin rates updated</t>
  </si>
  <si>
    <t>7/1/23 - rebasing values from ER-2022-0337, based on deemed savings through month end 12/31/22 (excluded year end savings reported mid Jan 2023)</t>
  </si>
  <si>
    <t>7/1/23 TD is partially rebased (based on deemed month end savings through 12/31/22)</t>
  </si>
  <si>
    <t>Total Ex Post Gross Savings:</t>
  </si>
  <si>
    <t>check from TD tabs:</t>
  </si>
  <si>
    <t>Accounting TD Total (cumulative) from TD True-up</t>
  </si>
  <si>
    <t>Evaluated TD Total (cumulative) from TD True-up</t>
  </si>
  <si>
    <t>(2) Eval calc including change in margin rates and rebasing</t>
  </si>
  <si>
    <t>(checks to this file)</t>
  </si>
  <si>
    <t>Deemed savings updated to Evaluated (realization), but no true-up on NTG (stip states 82.5%)</t>
  </si>
  <si>
    <t>Jan 2022-Jun 2023: TD calculation based on deemed savings and 82.5% NTG.</t>
  </si>
  <si>
    <t>Jul 2023+: Incremental monthly TD calculation based on evaluated savings and 82.5% NTG.</t>
  </si>
  <si>
    <t>Therefore in this file on the "Revised Summary" tab, cells C116:T137 the incremental monthly TD for Jan 2022-Jun 2023 is copied here as fixed values from previous month's file.</t>
  </si>
  <si>
    <t>These incremental values are added together as cumulative TD on the "Revised Summary" tab, cells C5:U27</t>
  </si>
  <si>
    <t>A check is added to show that the calculated TD here for Jun 2023 and Jul 2023 compared to the TD purely calculated based on evaluation is the True-up amount without interest -$944,233.10)</t>
  </si>
  <si>
    <t>see "Revised Summary", cells T30:U33</t>
  </si>
  <si>
    <r>
      <rPr>
        <b/>
        <sz val="11"/>
        <color theme="1"/>
        <rFont val="Calibri"/>
        <family val="2"/>
        <scheme val="minor"/>
      </rPr>
      <t>Post TD True-up file update:</t>
    </r>
    <r>
      <rPr>
        <sz val="11"/>
        <color theme="1"/>
        <rFont val="Calibri"/>
        <family val="2"/>
        <scheme val="minor"/>
      </rPr>
      <t xml:space="preserve"> Changed TD Calc for July 2023 since the true-up occurred on savings through June 2023 savings.</t>
    </r>
  </si>
  <si>
    <t xml:space="preserve">Rebasing:
</t>
  </si>
  <si>
    <t>First month post-true-up is also when new margin rates and rebasing take effect, so 2 steps to show that check and impacts:</t>
  </si>
  <si>
    <t>(1) July Check of Accounting TD + True-up to Evaluated TD (if no rebasing or margin rate change)</t>
  </si>
  <si>
    <t>EVALUATED kWh</t>
  </si>
  <si>
    <t>(checks to "part 1" file; part 1 file only for internal check purposes)</t>
  </si>
  <si>
    <t>TD from initial deemed months copied as fixed values (no checks to rate class tabs)</t>
  </si>
  <si>
    <t xml:space="preserve">True-up calculated through June 2023: -$944,233.10 (-$997,226.51 with interest).  </t>
  </si>
  <si>
    <t>Rate Case file update:</t>
  </si>
  <si>
    <r>
      <rPr>
        <b/>
        <sz val="11"/>
        <color theme="1"/>
        <rFont val="Calibri"/>
        <family val="2"/>
        <scheme val="minor"/>
      </rPr>
      <t xml:space="preserve">Calculation checks: </t>
    </r>
    <r>
      <rPr>
        <sz val="11"/>
        <color theme="1"/>
        <rFont val="Calibri"/>
        <family val="2"/>
        <scheme val="minor"/>
      </rPr>
      <t>Because the switch to post true-up and rate case updates occur in the same month, checks on "Revised Summary" tab, cells H28:Q60, have been expanded since prior program year post true-up checks.</t>
    </r>
  </si>
  <si>
    <t>Neil Graser</t>
  </si>
  <si>
    <t>Yes</t>
  </si>
  <si>
    <t>See Audit Notes</t>
  </si>
  <si>
    <t>Incremental monthly TD based on evaluated TD beginning in Jul 2023 is added to the incremental monthly TD from Jan 2022-Jun 2023 based on deemed savings.</t>
  </si>
  <si>
    <t>The "Revised Summary" tab, cells U89:U111 is the incremental monthly TD for Jul 2023 (based on evaluated savings)</t>
  </si>
  <si>
    <t xml:space="preserve">New base rate effective July 2023 per ER-2022-0337 (based on deemed month end savings through 12/31/22; but excluded deemed savings reported in year end reports mid-Jan 2023); rebasing values added to TD calculation on 1M-RES through LI 11M-LPS tabs.  </t>
  </si>
  <si>
    <t xml:space="preserve">Rebasing values do not match savings through 12/31/22 in this TD calculation because savings is now reflecting evaluated data; rebasing values do match month end files for Dec 2022 (consistent with ER-2022-0337).  This savings has been shifted to the base rate, and including the rebasing values in this file, causes the TD calculation to decrease.  </t>
  </si>
  <si>
    <t>PY22 rebasing is based on mid-program year reporting, so not all savings was rebased in July 2023.  TD is therefore, "partialy rebased", and the calculation will continue until rebasing occurs based on final savings.</t>
  </si>
  <si>
    <t xml:space="preserve">Margin rates: Added new margin rates July 2023 forward, per MEEIA Rider following ER-2022-0337.  </t>
  </si>
  <si>
    <t>Extended TD calc to August and extended check on "Revised Summary" tab, cells V30:V33 to show that the calculated TD for August 2023 compared to the TD calculated purely based on evaluation is the True-up amount without interest -$944,233.10</t>
  </si>
  <si>
    <t>Identified double-counting effect between PY21 and PY22 Residential Demand Response Optimization.  PY22 included rollover customers in the evaluated kWh used in the July 2023 TD true-up calculation, while same customers were represented in PY21 evaluated kWh which still produced TD in 2023 prior to being fully rebased (no double-counting effect in prior PY: PY19 was first year of program and is fully rebased; no PY20 evaluated savings).  Corrected TD True-up with incremental PY22 evaluated kWh for Res DR optimization to remove double-counting TD across consecutive PY.</t>
  </si>
  <si>
    <t xml:space="preserve">Revised TD true-up calculated through true-up date, June 2023: -$970,856.22 (-$1,025,352.25 with interest).  </t>
  </si>
  <si>
    <t>Revised check to show that the calculated TD here for Jun 2023 and Jul 2023 compared to the TD purely calculated based on evaluation is the True-up amount without interest -$970,856.22.</t>
  </si>
  <si>
    <t>Extended TD calc to September and extended check on "Revised Summary" tab, cells W30:W33 to show that the calculated TD for September 2023 compared to the TD calculated purely based on evaluation is the True-up amount without interest -$970,856.22.</t>
  </si>
  <si>
    <t>Correction to TD-True up:</t>
  </si>
  <si>
    <t>TD calculation for September:</t>
  </si>
  <si>
    <t>Evaluated Monthly TD July 23</t>
  </si>
  <si>
    <t>Total (Deemed thru June + True-up + July evaluated</t>
  </si>
  <si>
    <t>check to evaluated row</t>
  </si>
  <si>
    <t>2 revised year end files for PY22 were received: TRC and Franklin Residential DR.  The Residential DR file revision corrected for over-reported incentives that were not paid by Ameren, and the TRC file revision incuded an incentive update but did not affect savings.  Therefore, we are noting that the year-end report files were updated but neither affect TD.</t>
  </si>
  <si>
    <t>Extended TD calc to October and extended check on "Revised Summary" tab, cells X30:X33 to show that the calculated TD for October 2023 compared to the TD calculated purely based on evaluation is the True-up amount without interest -$970,856.22.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</si>
</sst>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_(&quot;$&quot;* #,##0_);_(&quot;$&quot;* \(#,##0\);_(&quot;$&quot;* &quot;-&quot;??_);_(@_)"/>
    <numFmt numFmtId="174" formatCode="0.00_);[Red]\(0.00\)"/>
    <numFmt numFmtId="175" formatCode="_(* #,##0.000000_);_(* \(#,##0.000000\);_(* &quot;-&quot;??????_);_(@_)"/>
    <numFmt numFmtId="176" formatCode="_(* #,##0.00000000_);_(* \(#,##0.00000000\);_(* &quot;-&quot;????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trike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DEAD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14" borderId="0" applyNumberFormat="0" applyBorder="0" applyAlignment="0" applyProtection="0"/>
  </cellStyleXfs>
  <cellXfs count="698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7" fillId="0" borderId="0" xfId="1" applyNumberFormat="1" applyFont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0" fillId="0" borderId="18" xfId="0" applyBorder="1"/>
    <xf numFmtId="0" fontId="9" fillId="2" borderId="0" xfId="0" applyFont="1" applyFill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0" xfId="0" applyAlignment="1">
      <alignment vertical="center"/>
    </xf>
    <xf numFmtId="167" fontId="5" fillId="0" borderId="1" xfId="3" applyNumberFormat="1" applyFont="1" applyBorder="1"/>
    <xf numFmtId="167" fontId="5" fillId="0" borderId="16" xfId="3" applyNumberFormat="1" applyFont="1" applyBorder="1"/>
    <xf numFmtId="0" fontId="0" fillId="0" borderId="21" xfId="0" applyBorder="1"/>
    <xf numFmtId="0" fontId="0" fillId="0" borderId="22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2" fillId="2" borderId="24" xfId="0" applyFont="1" applyFill="1" applyBorder="1"/>
    <xf numFmtId="0" fontId="2" fillId="0" borderId="28" xfId="0" applyFont="1" applyBorder="1"/>
    <xf numFmtId="0" fontId="4" fillId="2" borderId="30" xfId="0" applyFont="1" applyFill="1" applyBorder="1"/>
    <xf numFmtId="0" fontId="8" fillId="2" borderId="3" xfId="0" applyFont="1" applyFill="1" applyBorder="1"/>
    <xf numFmtId="0" fontId="5" fillId="0" borderId="34" xfId="0" applyFont="1" applyBorder="1"/>
    <xf numFmtId="0" fontId="4" fillId="2" borderId="23" xfId="0" applyFont="1" applyFill="1" applyBorder="1"/>
    <xf numFmtId="164" fontId="0" fillId="0" borderId="42" xfId="1" applyNumberFormat="1" applyFont="1" applyBorder="1"/>
    <xf numFmtId="164" fontId="0" fillId="0" borderId="43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165" fontId="0" fillId="0" borderId="44" xfId="0" applyNumberFormat="1" applyBorder="1" applyAlignment="1">
      <alignment horizontal="center"/>
    </xf>
    <xf numFmtId="44" fontId="2" fillId="0" borderId="31" xfId="0" applyNumberFormat="1" applyFont="1" applyBorder="1"/>
    <xf numFmtId="44" fontId="2" fillId="0" borderId="31" xfId="2" applyFont="1" applyBorder="1"/>
    <xf numFmtId="165" fontId="0" fillId="0" borderId="40" xfId="0" applyNumberFormat="1" applyBorder="1" applyAlignment="1">
      <alignment horizontal="center"/>
    </xf>
    <xf numFmtId="44" fontId="0" fillId="0" borderId="3" xfId="0" applyNumberFormat="1" applyBorder="1"/>
    <xf numFmtId="44" fontId="2" fillId="0" borderId="41" xfId="2" applyFont="1" applyBorder="1"/>
    <xf numFmtId="0" fontId="2" fillId="0" borderId="36" xfId="0" applyFont="1" applyBorder="1"/>
    <xf numFmtId="0" fontId="2" fillId="0" borderId="35" xfId="0" applyFont="1" applyBorder="1"/>
    <xf numFmtId="0" fontId="2" fillId="0" borderId="27" xfId="0" applyFont="1" applyBorder="1"/>
    <xf numFmtId="0" fontId="2" fillId="0" borderId="5" xfId="0" applyFont="1" applyBorder="1"/>
    <xf numFmtId="44" fontId="2" fillId="0" borderId="41" xfId="0" applyNumberFormat="1" applyFont="1" applyBorder="1"/>
    <xf numFmtId="165" fontId="0" fillId="0" borderId="45" xfId="0" applyNumberFormat="1" applyBorder="1" applyAlignment="1">
      <alignment horizontal="center"/>
    </xf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/>
    <xf numFmtId="164" fontId="0" fillId="0" borderId="33" xfId="1" applyNumberFormat="1" applyFont="1" applyBorder="1"/>
    <xf numFmtId="164" fontId="0" fillId="0" borderId="34" xfId="1" applyNumberFormat="1" applyFont="1" applyBorder="1"/>
    <xf numFmtId="164" fontId="2" fillId="0" borderId="41" xfId="1" applyNumberFormat="1" applyFont="1" applyBorder="1"/>
    <xf numFmtId="0" fontId="2" fillId="0" borderId="1" xfId="0" applyFont="1" applyBorder="1"/>
    <xf numFmtId="0" fontId="2" fillId="0" borderId="12" xfId="0" applyFont="1" applyBorder="1"/>
    <xf numFmtId="44" fontId="2" fillId="0" borderId="0" xfId="2" applyFont="1" applyBorder="1"/>
    <xf numFmtId="0" fontId="2" fillId="0" borderId="19" xfId="0" applyFont="1" applyBorder="1"/>
    <xf numFmtId="0" fontId="0" fillId="8" borderId="0" xfId="0" applyFill="1"/>
    <xf numFmtId="164" fontId="0" fillId="0" borderId="20" xfId="1" applyNumberFormat="1" applyFont="1" applyBorder="1"/>
    <xf numFmtId="164" fontId="2" fillId="0" borderId="24" xfId="1" applyNumberFormat="1" applyFont="1" applyBorder="1"/>
    <xf numFmtId="164" fontId="2" fillId="0" borderId="40" xfId="1" applyNumberFormat="1" applyFont="1" applyBorder="1"/>
    <xf numFmtId="0" fontId="0" fillId="2" borderId="48" xfId="0" applyFill="1" applyBorder="1"/>
    <xf numFmtId="0" fontId="5" fillId="2" borderId="49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3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5" fillId="0" borderId="14" xfId="0" applyFont="1" applyBorder="1"/>
    <xf numFmtId="0" fontId="5" fillId="2" borderId="14" xfId="0" applyFont="1" applyFill="1" applyBorder="1"/>
    <xf numFmtId="0" fontId="5" fillId="0" borderId="18" xfId="0" applyFont="1" applyBorder="1"/>
    <xf numFmtId="168" fontId="0" fillId="0" borderId="52" xfId="3" applyNumberFormat="1" applyFont="1" applyBorder="1"/>
    <xf numFmtId="0" fontId="16" fillId="0" borderId="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0" borderId="8" xfId="0" applyFont="1" applyBorder="1"/>
    <xf numFmtId="0" fontId="16" fillId="0" borderId="29" xfId="0" applyFont="1" applyBorder="1"/>
    <xf numFmtId="0" fontId="16" fillId="0" borderId="46" xfId="0" applyFont="1" applyBorder="1"/>
    <xf numFmtId="0" fontId="19" fillId="0" borderId="0" xfId="0" applyFon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17" fillId="0" borderId="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0" fontId="0" fillId="0" borderId="0" xfId="0" applyAlignment="1" applyProtection="1">
      <alignment horizontal="center"/>
      <protection locked="0"/>
    </xf>
    <xf numFmtId="0" fontId="0" fillId="0" borderId="33" xfId="0" applyBorder="1"/>
    <xf numFmtId="0" fontId="5" fillId="0" borderId="0" xfId="0" applyFont="1"/>
    <xf numFmtId="169" fontId="5" fillId="0" borderId="0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70" fontId="5" fillId="0" borderId="0" xfId="4" applyNumberFormat="1" applyFont="1" applyFill="1" applyBorder="1" applyAlignment="1">
      <alignment horizontal="center"/>
    </xf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171" fontId="5" fillId="0" borderId="16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168" fontId="5" fillId="0" borderId="16" xfId="4" applyNumberFormat="1" applyFont="1" applyFill="1" applyBorder="1" applyAlignment="1">
      <alignment horizontal="center"/>
    </xf>
    <xf numFmtId="0" fontId="25" fillId="0" borderId="0" xfId="0" applyFont="1"/>
    <xf numFmtId="168" fontId="26" fillId="0" borderId="25" xfId="4" applyNumberFormat="1" applyFont="1" applyFill="1" applyBorder="1" applyAlignment="1">
      <alignment horizontal="center"/>
    </xf>
    <xf numFmtId="9" fontId="26" fillId="0" borderId="25" xfId="4" applyNumberFormat="1" applyFont="1" applyFill="1" applyBorder="1" applyAlignment="1">
      <alignment horizontal="center"/>
    </xf>
    <xf numFmtId="9" fontId="25" fillId="0" borderId="25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2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right"/>
    </xf>
    <xf numFmtId="164" fontId="4" fillId="2" borderId="30" xfId="0" applyNumberFormat="1" applyFont="1" applyFill="1" applyBorder="1"/>
    <xf numFmtId="9" fontId="5" fillId="0" borderId="25" xfId="4" applyNumberFormat="1" applyFont="1" applyFill="1" applyBorder="1" applyAlignment="1">
      <alignment horizontal="center"/>
    </xf>
    <xf numFmtId="0" fontId="24" fillId="16" borderId="52" xfId="0" applyFont="1" applyFill="1" applyBorder="1" applyAlignment="1">
      <alignment horizontal="center"/>
    </xf>
    <xf numFmtId="0" fontId="24" fillId="16" borderId="57" xfId="0" applyFont="1" applyFill="1" applyBorder="1" applyAlignment="1">
      <alignment horizontal="center"/>
    </xf>
    <xf numFmtId="0" fontId="24" fillId="16" borderId="58" xfId="0" applyFont="1" applyFill="1" applyBorder="1" applyAlignment="1">
      <alignment horizontal="center"/>
    </xf>
    <xf numFmtId="0" fontId="24" fillId="16" borderId="55" xfId="0" applyFont="1" applyFill="1" applyBorder="1" applyAlignment="1">
      <alignment horizontal="center"/>
    </xf>
    <xf numFmtId="0" fontId="24" fillId="16" borderId="56" xfId="0" applyFont="1" applyFill="1" applyBorder="1" applyAlignment="1">
      <alignment horizontal="center"/>
    </xf>
    <xf numFmtId="164" fontId="2" fillId="0" borderId="26" xfId="0" applyNumberFormat="1" applyFont="1" applyBorder="1"/>
    <xf numFmtId="164" fontId="0" fillId="0" borderId="62" xfId="1" applyNumberFormat="1" applyFont="1" applyBorder="1"/>
    <xf numFmtId="44" fontId="0" fillId="0" borderId="12" xfId="2" applyFont="1" applyBorder="1"/>
    <xf numFmtId="0" fontId="4" fillId="2" borderId="52" xfId="0" applyFont="1" applyFill="1" applyBorder="1"/>
    <xf numFmtId="0" fontId="0" fillId="0" borderId="29" xfId="0" applyBorder="1"/>
    <xf numFmtId="164" fontId="0" fillId="0" borderId="52" xfId="1" applyNumberFormat="1" applyFont="1" applyBorder="1"/>
    <xf numFmtId="164" fontId="2" fillId="6" borderId="26" xfId="0" applyNumberFormat="1" applyFont="1" applyFill="1" applyBorder="1"/>
    <xf numFmtId="164" fontId="0" fillId="0" borderId="19" xfId="1" applyNumberFormat="1" applyFont="1" applyBorder="1"/>
    <xf numFmtId="165" fontId="2" fillId="0" borderId="24" xfId="0" applyNumberFormat="1" applyFont="1" applyBorder="1" applyAlignment="1">
      <alignment horizontal="center"/>
    </xf>
    <xf numFmtId="0" fontId="5" fillId="0" borderId="33" xfId="0" applyFont="1" applyBorder="1"/>
    <xf numFmtId="167" fontId="5" fillId="0" borderId="19" xfId="3" applyNumberFormat="1" applyFont="1" applyBorder="1"/>
    <xf numFmtId="164" fontId="0" fillId="0" borderId="25" xfId="0" applyNumberFormat="1" applyBorder="1"/>
    <xf numFmtId="0" fontId="6" fillId="2" borderId="18" xfId="0" applyFont="1" applyFill="1" applyBorder="1"/>
    <xf numFmtId="0" fontId="6" fillId="2" borderId="34" xfId="0" applyFont="1" applyFill="1" applyBorder="1"/>
    <xf numFmtId="0" fontId="0" fillId="0" borderId="47" xfId="0" applyBorder="1"/>
    <xf numFmtId="44" fontId="0" fillId="0" borderId="62" xfId="0" applyNumberFormat="1" applyBorder="1"/>
    <xf numFmtId="44" fontId="2" fillId="0" borderId="24" xfId="2" applyFont="1" applyBorder="1"/>
    <xf numFmtId="44" fontId="2" fillId="0" borderId="25" xfId="2" applyFont="1" applyBorder="1"/>
    <xf numFmtId="173" fontId="0" fillId="0" borderId="1" xfId="2" applyNumberFormat="1" applyFont="1" applyBorder="1"/>
    <xf numFmtId="165" fontId="0" fillId="0" borderId="24" xfId="0" applyNumberFormat="1" applyBorder="1" applyAlignment="1">
      <alignment horizontal="center"/>
    </xf>
    <xf numFmtId="165" fontId="25" fillId="2" borderId="25" xfId="0" applyNumberFormat="1" applyFont="1" applyFill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0" fontId="2" fillId="18" borderId="2" xfId="0" applyFont="1" applyFill="1" applyBorder="1"/>
    <xf numFmtId="0" fontId="2" fillId="19" borderId="36" xfId="0" applyFont="1" applyFill="1" applyBorder="1"/>
    <xf numFmtId="0" fontId="2" fillId="20" borderId="36" xfId="0" applyFont="1" applyFill="1" applyBorder="1"/>
    <xf numFmtId="0" fontId="0" fillId="13" borderId="0" xfId="0" applyFill="1" applyProtection="1">
      <protection locked="0"/>
    </xf>
    <xf numFmtId="0" fontId="2" fillId="2" borderId="50" xfId="0" applyFont="1" applyFill="1" applyBorder="1"/>
    <xf numFmtId="164" fontId="0" fillId="21" borderId="53" xfId="1" applyNumberFormat="1" applyFont="1" applyFill="1" applyBorder="1"/>
    <xf numFmtId="164" fontId="0" fillId="21" borderId="1" xfId="1" applyNumberFormat="1" applyFont="1" applyFill="1" applyBorder="1"/>
    <xf numFmtId="164" fontId="7" fillId="0" borderId="29" xfId="1" applyNumberFormat="1" applyFont="1" applyBorder="1"/>
    <xf numFmtId="0" fontId="6" fillId="2" borderId="47" xfId="0" applyFont="1" applyFill="1" applyBorder="1"/>
    <xf numFmtId="0" fontId="0" fillId="2" borderId="3" xfId="0" applyFill="1" applyBorder="1"/>
    <xf numFmtId="0" fontId="14" fillId="21" borderId="62" xfId="0" applyFont="1" applyFill="1" applyBorder="1"/>
    <xf numFmtId="0" fontId="2" fillId="0" borderId="40" xfId="0" applyFont="1" applyBorder="1"/>
    <xf numFmtId="0" fontId="6" fillId="2" borderId="47" xfId="0" applyFont="1" applyFill="1" applyBorder="1" applyAlignment="1">
      <alignment horizontal="center"/>
    </xf>
    <xf numFmtId="0" fontId="6" fillId="2" borderId="9" xfId="0" applyFont="1" applyFill="1" applyBorder="1"/>
    <xf numFmtId="0" fontId="15" fillId="21" borderId="62" xfId="0" applyFont="1" applyFill="1" applyBorder="1"/>
    <xf numFmtId="164" fontId="2" fillId="23" borderId="26" xfId="0" applyNumberFormat="1" applyFont="1" applyFill="1" applyBorder="1"/>
    <xf numFmtId="44" fontId="29" fillId="0" borderId="0" xfId="2" applyFont="1" applyBorder="1"/>
    <xf numFmtId="9" fontId="0" fillId="17" borderId="16" xfId="3" applyFont="1" applyFill="1" applyBorder="1"/>
    <xf numFmtId="44" fontId="29" fillId="0" borderId="0" xfId="2" applyFont="1" applyFill="1" applyBorder="1"/>
    <xf numFmtId="44" fontId="2" fillId="0" borderId="0" xfId="2" applyFont="1" applyFill="1" applyBorder="1"/>
    <xf numFmtId="164" fontId="0" fillId="17" borderId="1" xfId="1" applyNumberFormat="1" applyFont="1" applyFill="1" applyBorder="1"/>
    <xf numFmtId="164" fontId="30" fillId="0" borderId="52" xfId="1" applyNumberFormat="1" applyFont="1" applyBorder="1"/>
    <xf numFmtId="0" fontId="7" fillId="0" borderId="0" xfId="0" applyFont="1"/>
    <xf numFmtId="9" fontId="0" fillId="21" borderId="12" xfId="3" applyFont="1" applyFill="1" applyBorder="1"/>
    <xf numFmtId="9" fontId="0" fillId="21" borderId="1" xfId="3" applyFont="1" applyFill="1" applyBorder="1"/>
    <xf numFmtId="9" fontId="0" fillId="21" borderId="16" xfId="3" applyFont="1" applyFill="1" applyBorder="1"/>
    <xf numFmtId="9" fontId="0" fillId="17" borderId="12" xfId="3" applyFont="1" applyFill="1" applyBorder="1"/>
    <xf numFmtId="9" fontId="0" fillId="17" borderId="1" xfId="3" applyFont="1" applyFill="1" applyBorder="1"/>
    <xf numFmtId="9" fontId="0" fillId="17" borderId="53" xfId="3" applyFont="1" applyFill="1" applyBorder="1"/>
    <xf numFmtId="41" fontId="0" fillId="0" borderId="0" xfId="0" applyNumberFormat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Border="1"/>
    <xf numFmtId="9" fontId="0" fillId="21" borderId="53" xfId="3" applyFont="1" applyFill="1" applyBorder="1"/>
    <xf numFmtId="0" fontId="2" fillId="17" borderId="53" xfId="0" applyFont="1" applyFill="1" applyBorder="1"/>
    <xf numFmtId="41" fontId="0" fillId="0" borderId="7" xfId="0" applyNumberFormat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0" borderId="14" xfId="0" applyFont="1" applyBorder="1"/>
    <xf numFmtId="0" fontId="2" fillId="0" borderId="18" xfId="0" applyFont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5" fontId="2" fillId="21" borderId="12" xfId="0" applyNumberFormat="1" applyFont="1" applyFill="1" applyBorder="1" applyAlignment="1">
      <alignment horizontal="center"/>
    </xf>
    <xf numFmtId="0" fontId="30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164" fontId="0" fillId="0" borderId="14" xfId="1" applyNumberFormat="1" applyFont="1" applyBorder="1"/>
    <xf numFmtId="164" fontId="2" fillId="0" borderId="18" xfId="1" applyNumberFormat="1" applyFont="1" applyBorder="1"/>
    <xf numFmtId="0" fontId="0" fillId="0" borderId="11" xfId="0" applyBorder="1" applyAlignment="1">
      <alignment horizontal="center"/>
    </xf>
    <xf numFmtId="164" fontId="2" fillId="21" borderId="16" xfId="1" applyNumberFormat="1" applyFont="1" applyFill="1" applyBorder="1"/>
    <xf numFmtId="164" fontId="2" fillId="10" borderId="17" xfId="1" applyNumberFormat="1" applyFont="1" applyFill="1" applyBorder="1"/>
    <xf numFmtId="164" fontId="0" fillId="21" borderId="19" xfId="1" applyNumberFormat="1" applyFont="1" applyFill="1" applyBorder="1"/>
    <xf numFmtId="164" fontId="0" fillId="21" borderId="25" xfId="0" applyNumberFormat="1" applyFill="1" applyBorder="1"/>
    <xf numFmtId="0" fontId="5" fillId="19" borderId="5" xfId="0" applyFont="1" applyFill="1" applyBorder="1"/>
    <xf numFmtId="0" fontId="5" fillId="19" borderId="29" xfId="0" applyFont="1" applyFill="1" applyBorder="1"/>
    <xf numFmtId="2" fontId="5" fillId="2" borderId="30" xfId="0" applyNumberFormat="1" applyFont="1" applyFill="1" applyBorder="1"/>
    <xf numFmtId="2" fontId="5" fillId="0" borderId="43" xfId="1" applyNumberFormat="1" applyFont="1" applyBorder="1"/>
    <xf numFmtId="2" fontId="25" fillId="2" borderId="30" xfId="0" applyNumberFormat="1" applyFont="1" applyFill="1" applyBorder="1"/>
    <xf numFmtId="2" fontId="25" fillId="0" borderId="43" xfId="1" applyNumberFormat="1" applyFont="1" applyBorder="1"/>
    <xf numFmtId="10" fontId="32" fillId="0" borderId="0" xfId="0" applyNumberFormat="1" applyFont="1"/>
    <xf numFmtId="174" fontId="5" fillId="0" borderId="0" xfId="4" applyNumberFormat="1" applyFont="1" applyFill="1" applyBorder="1" applyAlignment="1">
      <alignment horizontal="right"/>
    </xf>
    <xf numFmtId="0" fontId="5" fillId="0" borderId="52" xfId="0" applyFont="1" applyBorder="1" applyAlignment="1">
      <alignment wrapText="1"/>
    </xf>
    <xf numFmtId="0" fontId="5" fillId="0" borderId="0" xfId="0" applyFont="1" applyAlignment="1">
      <alignment wrapText="1"/>
    </xf>
    <xf numFmtId="169" fontId="0" fillId="0" borderId="0" xfId="0" applyNumberFormat="1"/>
    <xf numFmtId="171" fontId="5" fillId="17" borderId="16" xfId="4" applyNumberFormat="1" applyFont="1" applyFill="1" applyBorder="1" applyAlignment="1">
      <alignment horizontal="center"/>
    </xf>
    <xf numFmtId="168" fontId="5" fillId="17" borderId="12" xfId="4" applyNumberFormat="1" applyFont="1" applyFill="1" applyBorder="1" applyAlignment="1">
      <alignment horizontal="center"/>
    </xf>
    <xf numFmtId="168" fontId="5" fillId="17" borderId="16" xfId="4" applyNumberFormat="1" applyFont="1" applyFill="1" applyBorder="1" applyAlignment="1">
      <alignment horizontal="center"/>
    </xf>
    <xf numFmtId="168" fontId="26" fillId="17" borderId="25" xfId="4" applyNumberFormat="1" applyFont="1" applyFill="1" applyBorder="1" applyAlignment="1">
      <alignment horizontal="center"/>
    </xf>
    <xf numFmtId="9" fontId="26" fillId="17" borderId="25" xfId="4" applyNumberFormat="1" applyFont="1" applyFill="1" applyBorder="1" applyAlignment="1">
      <alignment horizontal="center"/>
    </xf>
    <xf numFmtId="9" fontId="25" fillId="17" borderId="25" xfId="4" applyNumberFormat="1" applyFont="1" applyFill="1" applyBorder="1" applyAlignment="1">
      <alignment horizontal="center"/>
    </xf>
    <xf numFmtId="171" fontId="5" fillId="17" borderId="12" xfId="4" applyNumberFormat="1" applyFont="1" applyFill="1" applyBorder="1" applyAlignment="1">
      <alignment horizontal="center"/>
    </xf>
    <xf numFmtId="9" fontId="5" fillId="17" borderId="0" xfId="4" applyNumberFormat="1" applyFont="1" applyFill="1" applyBorder="1" applyAlignment="1">
      <alignment horizontal="center"/>
    </xf>
    <xf numFmtId="44" fontId="5" fillId="21" borderId="0" xfId="4" applyNumberFormat="1" applyFont="1" applyFill="1" applyBorder="1" applyAlignment="1"/>
    <xf numFmtId="44" fontId="5" fillId="21" borderId="0" xfId="4" applyNumberFormat="1" applyFont="1" applyFill="1" applyBorder="1" applyAlignment="1">
      <alignment horizontal="center"/>
    </xf>
    <xf numFmtId="44" fontId="5" fillId="21" borderId="0" xfId="4" applyNumberFormat="1" applyFont="1" applyFill="1" applyBorder="1" applyAlignment="1">
      <alignment horizontal="right"/>
    </xf>
    <xf numFmtId="172" fontId="5" fillId="21" borderId="0" xfId="4" applyNumberFormat="1" applyFont="1" applyFill="1" applyBorder="1" applyAlignment="1">
      <alignment horizontal="center"/>
    </xf>
    <xf numFmtId="172" fontId="5" fillId="21" borderId="0" xfId="4" applyNumberFormat="1" applyFont="1" applyFill="1" applyBorder="1" applyAlignment="1">
      <alignment horizontal="right"/>
    </xf>
    <xf numFmtId="44" fontId="5" fillId="17" borderId="0" xfId="4" applyNumberFormat="1" applyFont="1" applyFill="1" applyBorder="1" applyAlignment="1"/>
    <xf numFmtId="44" fontId="5" fillId="17" borderId="0" xfId="4" applyNumberFormat="1" applyFont="1" applyFill="1" applyBorder="1" applyAlignment="1">
      <alignment horizontal="center"/>
    </xf>
    <xf numFmtId="44" fontId="5" fillId="17" borderId="0" xfId="4" applyNumberFormat="1" applyFont="1" applyFill="1" applyBorder="1" applyAlignment="1">
      <alignment horizontal="right"/>
    </xf>
    <xf numFmtId="172" fontId="5" fillId="17" borderId="0" xfId="4" applyNumberFormat="1" applyFont="1" applyFill="1" applyBorder="1" applyAlignment="1">
      <alignment horizontal="center"/>
    </xf>
    <xf numFmtId="172" fontId="5" fillId="17" borderId="0" xfId="4" applyNumberFormat="1" applyFont="1" applyFill="1" applyBorder="1" applyAlignment="1">
      <alignment horizontal="right"/>
    </xf>
    <xf numFmtId="9" fontId="5" fillId="17" borderId="25" xfId="4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164" fontId="0" fillId="0" borderId="16" xfId="0" applyNumberFormat="1" applyBorder="1"/>
    <xf numFmtId="164" fontId="0" fillId="21" borderId="16" xfId="0" applyNumberFormat="1" applyFill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0" fontId="28" fillId="0" borderId="11" xfId="0" applyFont="1" applyBorder="1"/>
    <xf numFmtId="0" fontId="28" fillId="17" borderId="11" xfId="0" applyFont="1" applyFill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6" fillId="17" borderId="11" xfId="0" applyFont="1" applyFill="1" applyBorder="1" applyAlignment="1">
      <alignment horizontal="center"/>
    </xf>
    <xf numFmtId="0" fontId="25" fillId="17" borderId="37" xfId="0" applyFont="1" applyFill="1" applyBorder="1"/>
    <xf numFmtId="0" fontId="26" fillId="0" borderId="32" xfId="0" applyFont="1" applyBorder="1"/>
    <xf numFmtId="168" fontId="26" fillId="0" borderId="31" xfId="4" applyNumberFormat="1" applyFont="1" applyFill="1" applyBorder="1" applyAlignment="1">
      <alignment horizontal="center"/>
    </xf>
    <xf numFmtId="9" fontId="26" fillId="0" borderId="31" xfId="4" applyNumberFormat="1" applyFont="1" applyFill="1" applyBorder="1" applyAlignment="1">
      <alignment horizontal="center"/>
    </xf>
    <xf numFmtId="9" fontId="25" fillId="0" borderId="31" xfId="4" applyNumberFormat="1" applyFont="1" applyFill="1" applyBorder="1" applyAlignment="1">
      <alignment horizontal="center"/>
    </xf>
    <xf numFmtId="168" fontId="26" fillId="17" borderId="31" xfId="4" applyNumberFormat="1" applyFont="1" applyFill="1" applyBorder="1" applyAlignment="1">
      <alignment horizontal="center"/>
    </xf>
    <xf numFmtId="9" fontId="26" fillId="17" borderId="31" xfId="4" applyNumberFormat="1" applyFont="1" applyFill="1" applyBorder="1" applyAlignment="1">
      <alignment horizontal="center"/>
    </xf>
    <xf numFmtId="9" fontId="25" fillId="17" borderId="31" xfId="4" applyNumberFormat="1" applyFont="1" applyFill="1" applyBorder="1" applyAlignment="1">
      <alignment horizontal="center"/>
    </xf>
    <xf numFmtId="0" fontId="5" fillId="0" borderId="11" xfId="0" applyFont="1" applyBorder="1"/>
    <xf numFmtId="0" fontId="0" fillId="2" borderId="52" xfId="0" applyFill="1" applyBorder="1" applyAlignment="1">
      <alignment horizontal="center" vertical="center" textRotation="90" wrapText="1" readingOrder="1"/>
    </xf>
    <xf numFmtId="0" fontId="2" fillId="2" borderId="52" xfId="0" applyFont="1" applyFill="1" applyBorder="1" applyAlignment="1">
      <alignment wrapText="1"/>
    </xf>
    <xf numFmtId="0" fontId="0" fillId="2" borderId="0" xfId="0" applyFill="1" applyAlignment="1">
      <alignment horizontal="center" vertical="center" textRotation="90" wrapText="1" readingOrder="1"/>
    </xf>
    <xf numFmtId="0" fontId="4" fillId="2" borderId="0" xfId="0" applyFont="1" applyFill="1"/>
    <xf numFmtId="0" fontId="0" fillId="0" borderId="64" xfId="0" applyBorder="1"/>
    <xf numFmtId="0" fontId="25" fillId="17" borderId="24" xfId="0" applyFont="1" applyFill="1" applyBorder="1"/>
    <xf numFmtId="0" fontId="26" fillId="0" borderId="24" xfId="0" applyFont="1" applyBorder="1"/>
    <xf numFmtId="0" fontId="28" fillId="0" borderId="11" xfId="0" applyFont="1" applyBorder="1" applyAlignment="1">
      <alignment horizontal="left"/>
    </xf>
    <xf numFmtId="0" fontId="15" fillId="2" borderId="14" xfId="0" applyFont="1" applyFill="1" applyBorder="1"/>
    <xf numFmtId="0" fontId="2" fillId="0" borderId="11" xfId="0" applyFont="1" applyBorder="1"/>
    <xf numFmtId="0" fontId="2" fillId="17" borderId="11" xfId="0" applyFont="1" applyFill="1" applyBorder="1" applyAlignment="1">
      <alignment horizontal="center"/>
    </xf>
    <xf numFmtId="0" fontId="6" fillId="17" borderId="11" xfId="0" applyFont="1" applyFill="1" applyBorder="1"/>
    <xf numFmtId="164" fontId="0" fillId="17" borderId="16" xfId="0" applyNumberForma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3" fillId="0" borderId="0" xfId="0" applyFont="1"/>
    <xf numFmtId="41" fontId="33" fillId="0" borderId="0" xfId="0" applyNumberFormat="1" applyFont="1"/>
    <xf numFmtId="0" fontId="34" fillId="0" borderId="0" xfId="0" applyFont="1"/>
    <xf numFmtId="41" fontId="34" fillId="0" borderId="0" xfId="0" applyNumberFormat="1" applyFont="1"/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9" fontId="3" fillId="2" borderId="47" xfId="3" applyFont="1" applyFill="1" applyBorder="1" applyAlignment="1">
      <alignment wrapText="1"/>
    </xf>
    <xf numFmtId="164" fontId="5" fillId="0" borderId="19" xfId="1" applyNumberFormat="1" applyFont="1" applyBorder="1"/>
    <xf numFmtId="43" fontId="0" fillId="0" borderId="0" xfId="1" applyFont="1" applyFill="1" applyBorder="1"/>
    <xf numFmtId="164" fontId="5" fillId="0" borderId="25" xfId="0" applyNumberFormat="1" applyFont="1" applyBorder="1"/>
    <xf numFmtId="0" fontId="0" fillId="0" borderId="0" xfId="0" applyAlignment="1">
      <alignment vertical="top" wrapText="1"/>
    </xf>
    <xf numFmtId="164" fontId="35" fillId="0" borderId="0" xfId="0" applyNumberFormat="1" applyFont="1"/>
    <xf numFmtId="41" fontId="35" fillId="0" borderId="0" xfId="0" applyNumberFormat="1" applyFont="1"/>
    <xf numFmtId="164" fontId="36" fillId="0" borderId="0" xfId="0" applyNumberFormat="1" applyFont="1"/>
    <xf numFmtId="0" fontId="37" fillId="0" borderId="0" xfId="0" applyFont="1"/>
    <xf numFmtId="0" fontId="35" fillId="0" borderId="0" xfId="0" applyFont="1"/>
    <xf numFmtId="0" fontId="36" fillId="0" borderId="0" xfId="0" applyFont="1"/>
    <xf numFmtId="3" fontId="35" fillId="0" borderId="0" xfId="0" applyNumberFormat="1" applyFont="1"/>
    <xf numFmtId="0" fontId="36" fillId="0" borderId="0" xfId="0" applyFont="1" applyAlignment="1">
      <alignment horizontal="center"/>
    </xf>
    <xf numFmtId="166" fontId="0" fillId="25" borderId="31" xfId="2" applyNumberFormat="1" applyFont="1" applyFill="1" applyBorder="1"/>
    <xf numFmtId="166" fontId="0" fillId="25" borderId="16" xfId="2" applyNumberFormat="1" applyFont="1" applyFill="1" applyBorder="1"/>
    <xf numFmtId="166" fontId="0" fillId="25" borderId="1" xfId="2" applyNumberFormat="1" applyFont="1" applyFill="1" applyBorder="1"/>
    <xf numFmtId="0" fontId="0" fillId="17" borderId="0" xfId="0" applyFill="1" applyAlignment="1">
      <alignment horizontal="center" vertical="center"/>
    </xf>
    <xf numFmtId="169" fontId="5" fillId="13" borderId="1" xfId="4" applyNumberFormat="1" applyFont="1" applyFill="1" applyBorder="1" applyAlignment="1">
      <alignment horizontal="center"/>
    </xf>
    <xf numFmtId="170" fontId="5" fillId="13" borderId="1" xfId="4" applyNumberFormat="1" applyFont="1" applyFill="1" applyBorder="1" applyAlignment="1">
      <alignment horizontal="center"/>
    </xf>
    <xf numFmtId="170" fontId="5" fillId="13" borderId="16" xfId="4" applyNumberFormat="1" applyFont="1" applyFill="1" applyBorder="1" applyAlignment="1">
      <alignment horizontal="center"/>
    </xf>
    <xf numFmtId="175" fontId="0" fillId="0" borderId="0" xfId="0" applyNumberFormat="1"/>
    <xf numFmtId="169" fontId="38" fillId="26" borderId="1" xfId="4" applyNumberFormat="1" applyFont="1" applyFill="1" applyBorder="1" applyAlignment="1">
      <alignment horizontal="center"/>
    </xf>
    <xf numFmtId="43" fontId="7" fillId="0" borderId="0" xfId="0" applyNumberFormat="1" applyFont="1"/>
    <xf numFmtId="43" fontId="7" fillId="0" borderId="29" xfId="0" applyNumberFormat="1" applyFont="1" applyBorder="1"/>
    <xf numFmtId="167" fontId="5" fillId="13" borderId="1" xfId="3" applyNumberFormat="1" applyFont="1" applyFill="1" applyBorder="1"/>
    <xf numFmtId="167" fontId="5" fillId="10" borderId="1" xfId="3" applyNumberFormat="1" applyFont="1" applyFill="1" applyBorder="1"/>
    <xf numFmtId="167" fontId="5" fillId="10" borderId="16" xfId="3" applyNumberFormat="1" applyFont="1" applyFill="1" applyBorder="1"/>
    <xf numFmtId="167" fontId="5" fillId="0" borderId="1" xfId="3" applyNumberFormat="1" applyFont="1" applyFill="1" applyBorder="1"/>
    <xf numFmtId="167" fontId="5" fillId="0" borderId="16" xfId="3" applyNumberFormat="1" applyFont="1" applyFill="1" applyBorder="1"/>
    <xf numFmtId="167" fontId="5" fillId="13" borderId="16" xfId="3" applyNumberFormat="1" applyFont="1" applyFill="1" applyBorder="1"/>
    <xf numFmtId="176" fontId="0" fillId="0" borderId="0" xfId="0" applyNumberFormat="1"/>
    <xf numFmtId="164" fontId="31" fillId="2" borderId="0" xfId="0" applyNumberFormat="1" applyFont="1" applyFill="1"/>
    <xf numFmtId="164" fontId="31" fillId="0" borderId="0" xfId="1" applyNumberFormat="1" applyFont="1" applyBorder="1" applyAlignment="1">
      <alignment horizontal="right"/>
    </xf>
    <xf numFmtId="0" fontId="31" fillId="0" borderId="0" xfId="0" applyFont="1"/>
    <xf numFmtId="41" fontId="31" fillId="0" borderId="0" xfId="0" applyNumberFormat="1" applyFont="1"/>
    <xf numFmtId="44" fontId="31" fillId="0" borderId="0" xfId="0" applyNumberFormat="1" applyFont="1"/>
    <xf numFmtId="44" fontId="7" fillId="0" borderId="29" xfId="2" applyFont="1" applyBorder="1"/>
    <xf numFmtId="164" fontId="31" fillId="0" borderId="0" xfId="0" applyNumberFormat="1" applyFont="1"/>
    <xf numFmtId="0" fontId="31" fillId="0" borderId="0" xfId="0" applyFont="1" applyAlignment="1">
      <alignment horizontal="center"/>
    </xf>
    <xf numFmtId="0" fontId="31" fillId="2" borderId="0" xfId="0" applyFont="1" applyFill="1"/>
    <xf numFmtId="41" fontId="31" fillId="0" borderId="0" xfId="1" applyNumberFormat="1" applyFont="1" applyBorder="1"/>
    <xf numFmtId="41" fontId="31" fillId="2" borderId="0" xfId="0" applyNumberFormat="1" applyFont="1" applyFill="1"/>
    <xf numFmtId="165" fontId="0" fillId="0" borderId="0" xfId="0" applyNumberFormat="1" applyAlignment="1">
      <alignment horizontal="center"/>
    </xf>
    <xf numFmtId="41" fontId="7" fillId="0" borderId="0" xfId="0" applyNumberFormat="1" applyFont="1"/>
    <xf numFmtId="0" fontId="2" fillId="0" borderId="60" xfId="0" applyFont="1" applyBorder="1" applyAlignment="1">
      <alignment horizontal="left" vertical="top"/>
    </xf>
    <xf numFmtId="0" fontId="2" fillId="0" borderId="63" xfId="0" applyFont="1" applyBorder="1" applyAlignment="1">
      <alignment horizontal="left" vertical="top"/>
    </xf>
    <xf numFmtId="0" fontId="2" fillId="0" borderId="39" xfId="0" applyFont="1" applyBorder="1"/>
    <xf numFmtId="0" fontId="2" fillId="0" borderId="47" xfId="0" applyFont="1" applyBorder="1"/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2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29" xfId="0" applyBorder="1" applyAlignment="1">
      <alignment horizontal="right" vertical="top"/>
    </xf>
    <xf numFmtId="0" fontId="0" fillId="0" borderId="41" xfId="0" applyBorder="1" applyAlignment="1">
      <alignment horizontal="left" vertical="top"/>
    </xf>
    <xf numFmtId="0" fontId="39" fillId="0" borderId="0" xfId="0" applyFont="1"/>
    <xf numFmtId="43" fontId="0" fillId="0" borderId="0" xfId="0" applyNumberFormat="1"/>
    <xf numFmtId="164" fontId="5" fillId="0" borderId="1" xfId="1" applyNumberFormat="1" applyFont="1" applyBorder="1"/>
    <xf numFmtId="0" fontId="2" fillId="0" borderId="20" xfId="0" applyFont="1" applyBorder="1" applyAlignment="1">
      <alignment horizontal="left" vertical="top"/>
    </xf>
    <xf numFmtId="14" fontId="0" fillId="0" borderId="29" xfId="0" applyNumberFormat="1" applyBorder="1" applyAlignment="1">
      <alignment horizontal="right" vertical="top"/>
    </xf>
    <xf numFmtId="14" fontId="25" fillId="0" borderId="0" xfId="0" applyNumberFormat="1" applyFont="1" applyAlignment="1">
      <alignment horizontal="right" vertical="top"/>
    </xf>
    <xf numFmtId="168" fontId="25" fillId="18" borderId="25" xfId="3" applyNumberFormat="1" applyFont="1" applyFill="1" applyBorder="1" applyAlignment="1">
      <alignment horizontal="center"/>
    </xf>
    <xf numFmtId="168" fontId="1" fillId="0" borderId="25" xfId="3" applyNumberFormat="1" applyFont="1" applyFill="1" applyBorder="1" applyAlignment="1">
      <alignment horizontal="center"/>
    </xf>
    <xf numFmtId="164" fontId="5" fillId="0" borderId="0" xfId="0" applyNumberFormat="1" applyFont="1"/>
    <xf numFmtId="164" fontId="30" fillId="0" borderId="52" xfId="1" applyNumberFormat="1" applyFont="1" applyFill="1" applyBorder="1"/>
    <xf numFmtId="0" fontId="4" fillId="0" borderId="52" xfId="0" applyFont="1" applyBorder="1"/>
    <xf numFmtId="164" fontId="0" fillId="0" borderId="52" xfId="1" applyNumberFormat="1" applyFont="1" applyFill="1" applyBorder="1"/>
    <xf numFmtId="164" fontId="5" fillId="0" borderId="1" xfId="1" applyNumberFormat="1" applyFont="1" applyFill="1" applyBorder="1"/>
    <xf numFmtId="168" fontId="0" fillId="2" borderId="25" xfId="3" applyNumberFormat="1" applyFont="1" applyFill="1" applyBorder="1" applyAlignment="1">
      <alignment horizontal="center"/>
    </xf>
    <xf numFmtId="168" fontId="27" fillId="0" borderId="25" xfId="3" applyNumberFormat="1" applyFont="1" applyFill="1" applyBorder="1" applyAlignment="1">
      <alignment horizontal="center"/>
    </xf>
    <xf numFmtId="168" fontId="10" fillId="2" borderId="25" xfId="3" applyNumberFormat="1" applyFont="1" applyFill="1" applyBorder="1" applyAlignment="1">
      <alignment horizontal="center"/>
    </xf>
    <xf numFmtId="0" fontId="13" fillId="17" borderId="0" xfId="0" applyFont="1" applyFill="1"/>
    <xf numFmtId="165" fontId="2" fillId="17" borderId="12" xfId="0" applyNumberFormat="1" applyFont="1" applyFill="1" applyBorder="1" applyAlignment="1">
      <alignment horizontal="center"/>
    </xf>
    <xf numFmtId="0" fontId="2" fillId="17" borderId="13" xfId="0" applyFont="1" applyFill="1" applyBorder="1" applyAlignment="1">
      <alignment horizontal="center"/>
    </xf>
    <xf numFmtId="0" fontId="0" fillId="17" borderId="0" xfId="0" applyFill="1"/>
    <xf numFmtId="0" fontId="0" fillId="17" borderId="14" xfId="0" applyFill="1" applyBorder="1"/>
    <xf numFmtId="164" fontId="2" fillId="17" borderId="15" xfId="1" applyNumberFormat="1" applyFont="1" applyFill="1" applyBorder="1"/>
    <xf numFmtId="0" fontId="2" fillId="17" borderId="18" xfId="0" applyFont="1" applyFill="1" applyBorder="1"/>
    <xf numFmtId="164" fontId="2" fillId="17" borderId="16" xfId="1" applyNumberFormat="1" applyFont="1" applyFill="1" applyBorder="1"/>
    <xf numFmtId="164" fontId="2" fillId="17" borderId="17" xfId="1" applyNumberFormat="1" applyFont="1" applyFill="1" applyBorder="1"/>
    <xf numFmtId="0" fontId="0" fillId="27" borderId="0" xfId="0" applyFill="1"/>
    <xf numFmtId="166" fontId="0" fillId="9" borderId="31" xfId="2" applyNumberFormat="1" applyFont="1" applyFill="1" applyBorder="1"/>
    <xf numFmtId="0" fontId="30" fillId="9" borderId="0" xfId="0" applyFont="1" applyFill="1"/>
    <xf numFmtId="166" fontId="0" fillId="9" borderId="16" xfId="2" applyNumberFormat="1" applyFont="1" applyFill="1" applyBorder="1"/>
    <xf numFmtId="166" fontId="0" fillId="9" borderId="1" xfId="2" applyNumberFormat="1" applyFont="1" applyFill="1" applyBorder="1"/>
    <xf numFmtId="169" fontId="5" fillId="9" borderId="1" xfId="4" applyNumberFormat="1" applyFont="1" applyFill="1" applyBorder="1" applyAlignment="1">
      <alignment horizontal="center"/>
    </xf>
    <xf numFmtId="170" fontId="5" fillId="9" borderId="1" xfId="4" applyNumberFormat="1" applyFont="1" applyFill="1" applyBorder="1" applyAlignment="1">
      <alignment horizontal="center"/>
    </xf>
    <xf numFmtId="170" fontId="5" fillId="9" borderId="16" xfId="4" applyNumberFormat="1" applyFont="1" applyFill="1" applyBorder="1" applyAlignment="1">
      <alignment horizontal="center"/>
    </xf>
    <xf numFmtId="175" fontId="7" fillId="0" borderId="0" xfId="0" applyNumberFormat="1" applyFont="1"/>
    <xf numFmtId="169" fontId="38" fillId="28" borderId="1" xfId="4" applyNumberFormat="1" applyFont="1" applyFill="1" applyBorder="1" applyAlignment="1">
      <alignment horizontal="center"/>
    </xf>
    <xf numFmtId="164" fontId="5" fillId="21" borderId="1" xfId="1" applyNumberFormat="1" applyFont="1" applyFill="1" applyBorder="1"/>
    <xf numFmtId="14" fontId="0" fillId="0" borderId="0" xfId="0" applyNumberFormat="1" applyAlignment="1">
      <alignment horizontal="right" vertical="top"/>
    </xf>
    <xf numFmtId="0" fontId="2" fillId="0" borderId="0" xfId="0" applyFont="1" applyAlignment="1">
      <alignment horizontal="right" vertical="top"/>
    </xf>
    <xf numFmtId="14" fontId="2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2" fillId="0" borderId="29" xfId="0" applyFont="1" applyBorder="1" applyAlignment="1">
      <alignment horizontal="left" vertical="top"/>
    </xf>
    <xf numFmtId="0" fontId="2" fillId="0" borderId="29" xfId="0" applyFont="1" applyBorder="1" applyAlignment="1">
      <alignment horizontal="right" vertical="top"/>
    </xf>
    <xf numFmtId="0" fontId="2" fillId="0" borderId="41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14" fontId="2" fillId="0" borderId="52" xfId="0" applyNumberFormat="1" applyFont="1" applyBorder="1" applyAlignment="1">
      <alignment horizontal="right" vertical="top"/>
    </xf>
    <xf numFmtId="0" fontId="2" fillId="0" borderId="52" xfId="0" applyFont="1" applyBorder="1" applyAlignment="1">
      <alignment horizontal="right" vertical="top"/>
    </xf>
    <xf numFmtId="0" fontId="2" fillId="0" borderId="45" xfId="0" applyFont="1" applyBorder="1" applyAlignment="1">
      <alignment horizontal="left" vertical="top"/>
    </xf>
    <xf numFmtId="14" fontId="2" fillId="0" borderId="29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/>
    </xf>
    <xf numFmtId="9" fontId="0" fillId="0" borderId="0" xfId="3" applyFont="1"/>
    <xf numFmtId="9" fontId="0" fillId="8" borderId="0" xfId="3" applyFont="1" applyFill="1"/>
    <xf numFmtId="164" fontId="2" fillId="0" borderId="16" xfId="1" applyNumberFormat="1" applyFont="1" applyFill="1" applyBorder="1" applyProtection="1"/>
    <xf numFmtId="164" fontId="0" fillId="0" borderId="1" xfId="1" applyNumberFormat="1" applyFont="1" applyFill="1" applyBorder="1" applyProtection="1"/>
    <xf numFmtId="0" fontId="29" fillId="0" borderId="0" xfId="0" applyFont="1"/>
    <xf numFmtId="41" fontId="31" fillId="0" borderId="0" xfId="0" applyNumberFormat="1" applyFont="1" applyAlignment="1">
      <alignment horizontal="center"/>
    </xf>
    <xf numFmtId="3" fontId="32" fillId="0" borderId="0" xfId="0" applyNumberFormat="1" applyFont="1"/>
    <xf numFmtId="0" fontId="0" fillId="0" borderId="20" xfId="0" applyBorder="1" applyAlignment="1">
      <alignment horizontal="left" vertical="top"/>
    </xf>
    <xf numFmtId="164" fontId="0" fillId="0" borderId="12" xfId="1" applyNumberFormat="1" applyFont="1" applyBorder="1" applyProtection="1"/>
    <xf numFmtId="164" fontId="0" fillId="0" borderId="16" xfId="1" applyNumberFormat="1" applyFont="1" applyBorder="1"/>
    <xf numFmtId="164" fontId="0" fillId="0" borderId="16" xfId="1" applyNumberFormat="1" applyFont="1" applyBorder="1" applyProtection="1"/>
    <xf numFmtId="0" fontId="2" fillId="0" borderId="29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29" xfId="0" applyFont="1" applyBorder="1"/>
    <xf numFmtId="165" fontId="25" fillId="0" borderId="25" xfId="0" applyNumberFormat="1" applyFont="1" applyBorder="1" applyAlignment="1">
      <alignment horizontal="center"/>
    </xf>
    <xf numFmtId="44" fontId="2" fillId="3" borderId="24" xfId="2" applyFont="1" applyFill="1" applyBorder="1"/>
    <xf numFmtId="44" fontId="2" fillId="3" borderId="25" xfId="2" applyFont="1" applyFill="1" applyBorder="1"/>
    <xf numFmtId="44" fontId="0" fillId="9" borderId="33" xfId="0" applyNumberFormat="1" applyFill="1" applyBorder="1"/>
    <xf numFmtId="44" fontId="0" fillId="9" borderId="3" xfId="0" applyNumberFormat="1" applyFill="1" applyBorder="1"/>
    <xf numFmtId="44" fontId="0" fillId="9" borderId="34" xfId="0" applyNumberFormat="1" applyFill="1" applyBorder="1"/>
    <xf numFmtId="44" fontId="0" fillId="9" borderId="9" xfId="0" applyNumberFormat="1" applyFill="1" applyBorder="1"/>
    <xf numFmtId="44" fontId="0" fillId="9" borderId="62" xfId="0" applyNumberFormat="1" applyFill="1" applyBorder="1"/>
    <xf numFmtId="165" fontId="0" fillId="21" borderId="40" xfId="0" applyNumberFormat="1" applyFill="1" applyBorder="1" applyAlignment="1">
      <alignment horizontal="center"/>
    </xf>
    <xf numFmtId="44" fontId="0" fillId="21" borderId="3" xfId="0" applyNumberFormat="1" applyFill="1" applyBorder="1"/>
    <xf numFmtId="44" fontId="0" fillId="21" borderId="62" xfId="0" applyNumberFormat="1" applyFill="1" applyBorder="1"/>
    <xf numFmtId="44" fontId="2" fillId="21" borderId="24" xfId="2" applyFont="1" applyFill="1" applyBorder="1"/>
    <xf numFmtId="44" fontId="2" fillId="21" borderId="25" xfId="2" applyFont="1" applyFill="1" applyBorder="1"/>
    <xf numFmtId="0" fontId="0" fillId="21" borderId="0" xfId="0" applyFill="1"/>
    <xf numFmtId="44" fontId="0" fillId="21" borderId="33" xfId="0" applyNumberFormat="1" applyFill="1" applyBorder="1"/>
    <xf numFmtId="44" fontId="0" fillId="21" borderId="34" xfId="0" applyNumberFormat="1" applyFill="1" applyBorder="1"/>
    <xf numFmtId="44" fontId="2" fillId="21" borderId="41" xfId="0" applyNumberFormat="1" applyFont="1" applyFill="1" applyBorder="1"/>
    <xf numFmtId="44" fontId="2" fillId="21" borderId="31" xfId="0" applyNumberFormat="1" applyFont="1" applyFill="1" applyBorder="1"/>
    <xf numFmtId="165" fontId="0" fillId="21" borderId="45" xfId="0" applyNumberFormat="1" applyFill="1" applyBorder="1" applyAlignment="1">
      <alignment horizontal="center"/>
    </xf>
    <xf numFmtId="44" fontId="0" fillId="21" borderId="9" xfId="0" applyNumberFormat="1" applyFill="1" applyBorder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44" fontId="0" fillId="10" borderId="33" xfId="0" applyNumberFormat="1" applyFill="1" applyBorder="1"/>
    <xf numFmtId="44" fontId="0" fillId="10" borderId="3" xfId="0" applyNumberFormat="1" applyFill="1" applyBorder="1"/>
    <xf numFmtId="44" fontId="0" fillId="10" borderId="34" xfId="0" applyNumberFormat="1" applyFill="1" applyBorder="1"/>
    <xf numFmtId="44" fontId="0" fillId="10" borderId="9" xfId="0" applyNumberFormat="1" applyFill="1" applyBorder="1"/>
    <xf numFmtId="44" fontId="0" fillId="10" borderId="62" xfId="0" applyNumberFormat="1" applyFill="1" applyBorder="1"/>
    <xf numFmtId="44" fontId="0" fillId="9" borderId="34" xfId="2" applyFont="1" applyFill="1" applyBorder="1"/>
    <xf numFmtId="0" fontId="2" fillId="25" borderId="0" xfId="0" applyFont="1" applyFill="1"/>
    <xf numFmtId="165" fontId="25" fillId="2" borderId="40" xfId="0" applyNumberFormat="1" applyFont="1" applyFill="1" applyBorder="1" applyAlignment="1">
      <alignment horizontal="center"/>
    </xf>
    <xf numFmtId="44" fontId="2" fillId="3" borderId="40" xfId="2" applyFont="1" applyFill="1" applyBorder="1"/>
    <xf numFmtId="165" fontId="2" fillId="0" borderId="40" xfId="0" applyNumberFormat="1" applyFont="1" applyBorder="1" applyAlignment="1">
      <alignment horizontal="center"/>
    </xf>
    <xf numFmtId="44" fontId="2" fillId="3" borderId="0" xfId="2" applyFont="1" applyFill="1" applyBorder="1"/>
    <xf numFmtId="0" fontId="2" fillId="3" borderId="65" xfId="0" applyFont="1" applyFill="1" applyBorder="1" applyAlignment="1">
      <alignment horizontal="right"/>
    </xf>
    <xf numFmtId="0" fontId="0" fillId="3" borderId="0" xfId="0" applyFill="1"/>
    <xf numFmtId="0" fontId="0" fillId="0" borderId="65" xfId="0" applyBorder="1"/>
    <xf numFmtId="0" fontId="0" fillId="0" borderId="65" xfId="0" applyBorder="1" applyAlignment="1" applyProtection="1">
      <alignment horizontal="center"/>
      <protection locked="0"/>
    </xf>
    <xf numFmtId="165" fontId="25" fillId="2" borderId="66" xfId="0" applyNumberFormat="1" applyFont="1" applyFill="1" applyBorder="1" applyAlignment="1">
      <alignment horizontal="center"/>
    </xf>
    <xf numFmtId="44" fontId="0" fillId="0" borderId="67" xfId="0" applyNumberFormat="1" applyBorder="1"/>
    <xf numFmtId="44" fontId="0" fillId="0" borderId="68" xfId="0" applyNumberFormat="1" applyBorder="1"/>
    <xf numFmtId="44" fontId="2" fillId="3" borderId="66" xfId="2" applyFont="1" applyFill="1" applyBorder="1"/>
    <xf numFmtId="44" fontId="7" fillId="0" borderId="69" xfId="2" applyFont="1" applyBorder="1"/>
    <xf numFmtId="165" fontId="2" fillId="0" borderId="66" xfId="0" applyNumberFormat="1" applyFont="1" applyBorder="1" applyAlignment="1">
      <alignment horizontal="center"/>
    </xf>
    <xf numFmtId="44" fontId="0" fillId="9" borderId="70" xfId="0" applyNumberFormat="1" applyFill="1" applyBorder="1"/>
    <xf numFmtId="44" fontId="0" fillId="9" borderId="67" xfId="0" applyNumberFormat="1" applyFill="1" applyBorder="1"/>
    <xf numFmtId="44" fontId="0" fillId="9" borderId="71" xfId="0" applyNumberFormat="1" applyFill="1" applyBorder="1"/>
    <xf numFmtId="44" fontId="2" fillId="0" borderId="72" xfId="0" applyNumberFormat="1" applyFont="1" applyBorder="1"/>
    <xf numFmtId="44" fontId="0" fillId="9" borderId="73" xfId="0" applyNumberFormat="1" applyFill="1" applyBorder="1"/>
    <xf numFmtId="44" fontId="0" fillId="9" borderId="71" xfId="2" applyFont="1" applyFill="1" applyBorder="1"/>
    <xf numFmtId="44" fontId="2" fillId="0" borderId="72" xfId="2" applyFont="1" applyBorder="1"/>
    <xf numFmtId="44" fontId="2" fillId="0" borderId="65" xfId="2" applyFont="1" applyBorder="1"/>
    <xf numFmtId="44" fontId="0" fillId="10" borderId="34" xfId="2" applyFont="1" applyFill="1" applyBorder="1"/>
    <xf numFmtId="0" fontId="43" fillId="0" borderId="0" xfId="0" applyFont="1"/>
    <xf numFmtId="44" fontId="43" fillId="0" borderId="0" xfId="0" applyNumberFormat="1" applyFont="1"/>
    <xf numFmtId="44" fontId="7" fillId="0" borderId="0" xfId="2" applyFont="1" applyBorder="1"/>
    <xf numFmtId="44" fontId="7" fillId="0" borderId="0" xfId="2" applyFont="1" applyFill="1" applyBorder="1"/>
    <xf numFmtId="0" fontId="7" fillId="0" borderId="0" xfId="0" applyFont="1" applyAlignment="1">
      <alignment horizontal="right"/>
    </xf>
    <xf numFmtId="44" fontId="7" fillId="9" borderId="0" xfId="2" applyFont="1" applyFill="1" applyBorder="1"/>
    <xf numFmtId="166" fontId="0" fillId="10" borderId="31" xfId="2" applyNumberFormat="1" applyFont="1" applyFill="1" applyBorder="1"/>
    <xf numFmtId="0" fontId="30" fillId="10" borderId="0" xfId="0" applyFont="1" applyFill="1"/>
    <xf numFmtId="166" fontId="0" fillId="10" borderId="16" xfId="2" applyNumberFormat="1" applyFont="1" applyFill="1" applyBorder="1"/>
    <xf numFmtId="166" fontId="0" fillId="10" borderId="1" xfId="2" applyNumberFormat="1" applyFont="1" applyFill="1" applyBorder="1"/>
    <xf numFmtId="169" fontId="5" fillId="10" borderId="1" xfId="4" applyNumberFormat="1" applyFont="1" applyFill="1" applyBorder="1" applyAlignment="1">
      <alignment horizontal="center"/>
    </xf>
    <xf numFmtId="170" fontId="5" fillId="10" borderId="1" xfId="4" applyNumberFormat="1" applyFont="1" applyFill="1" applyBorder="1" applyAlignment="1">
      <alignment horizontal="center"/>
    </xf>
    <xf numFmtId="170" fontId="5" fillId="10" borderId="16" xfId="4" applyNumberFormat="1" applyFont="1" applyFill="1" applyBorder="1" applyAlignment="1">
      <alignment horizontal="center"/>
    </xf>
    <xf numFmtId="169" fontId="38" fillId="30" borderId="1" xfId="4" applyNumberFormat="1" applyFont="1" applyFill="1" applyBorder="1" applyAlignment="1">
      <alignment horizontal="center"/>
    </xf>
    <xf numFmtId="166" fontId="0" fillId="10" borderId="25" xfId="2" applyNumberFormat="1" applyFont="1" applyFill="1" applyBorder="1"/>
    <xf numFmtId="0" fontId="2" fillId="0" borderId="65" xfId="0" applyFont="1" applyBorder="1" applyAlignment="1">
      <alignment horizontal="right"/>
    </xf>
    <xf numFmtId="168" fontId="0" fillId="10" borderId="0" xfId="3" applyNumberFormat="1" applyFont="1" applyFill="1"/>
    <xf numFmtId="0" fontId="30" fillId="3" borderId="29" xfId="0" applyFont="1" applyFill="1" applyBorder="1"/>
    <xf numFmtId="164" fontId="0" fillId="31" borderId="1" xfId="1" applyNumberFormat="1" applyFont="1" applyFill="1" applyBorder="1"/>
    <xf numFmtId="164" fontId="5" fillId="3" borderId="1" xfId="1" applyNumberFormat="1" applyFont="1" applyFill="1" applyBorder="1"/>
    <xf numFmtId="164" fontId="0" fillId="3" borderId="1" xfId="1" applyNumberFormat="1" applyFont="1" applyFill="1" applyBorder="1"/>
    <xf numFmtId="0" fontId="2" fillId="25" borderId="0" xfId="2" applyNumberFormat="1" applyFont="1" applyFill="1" applyBorder="1"/>
    <xf numFmtId="0" fontId="0" fillId="25" borderId="0" xfId="0" applyFill="1"/>
    <xf numFmtId="0" fontId="7" fillId="32" borderId="0" xfId="0" applyFont="1" applyFill="1" applyAlignment="1">
      <alignment horizontal="right"/>
    </xf>
    <xf numFmtId="164" fontId="7" fillId="0" borderId="0" xfId="0" applyNumberFormat="1" applyFont="1"/>
    <xf numFmtId="0" fontId="31" fillId="21" borderId="0" xfId="0" applyFont="1" applyFill="1" applyAlignment="1">
      <alignment horizontal="right"/>
    </xf>
    <xf numFmtId="44" fontId="31" fillId="21" borderId="0" xfId="0" applyNumberFormat="1" applyFont="1" applyFill="1"/>
    <xf numFmtId="0" fontId="31" fillId="0" borderId="0" xfId="0" applyFont="1" applyAlignment="1">
      <alignment horizontal="right"/>
    </xf>
    <xf numFmtId="44" fontId="31" fillId="0" borderId="0" xfId="2" applyFont="1"/>
    <xf numFmtId="44" fontId="7" fillId="10" borderId="0" xfId="0" applyNumberFormat="1" applyFont="1" applyFill="1"/>
    <xf numFmtId="44" fontId="2" fillId="4" borderId="0" xfId="2" applyFont="1" applyFill="1" applyBorder="1"/>
    <xf numFmtId="0" fontId="0" fillId="4" borderId="0" xfId="0" applyFill="1"/>
    <xf numFmtId="44" fontId="7" fillId="4" borderId="0" xfId="2" applyFont="1" applyFill="1" applyBorder="1"/>
    <xf numFmtId="165" fontId="0" fillId="4" borderId="44" xfId="0" applyNumberFormat="1" applyFill="1" applyBorder="1" applyAlignment="1">
      <alignment horizontal="center"/>
    </xf>
    <xf numFmtId="9" fontId="0" fillId="4" borderId="12" xfId="3" applyFont="1" applyFill="1" applyBorder="1"/>
    <xf numFmtId="9" fontId="0" fillId="4" borderId="1" xfId="3" applyFont="1" applyFill="1" applyBorder="1"/>
    <xf numFmtId="9" fontId="0" fillId="4" borderId="53" xfId="3" applyFont="1" applyFill="1" applyBorder="1"/>
    <xf numFmtId="9" fontId="0" fillId="4" borderId="16" xfId="3" applyFont="1" applyFill="1" applyBorder="1"/>
    <xf numFmtId="44" fontId="7" fillId="4" borderId="0" xfId="0" applyNumberFormat="1" applyFont="1" applyFill="1"/>
    <xf numFmtId="0" fontId="30" fillId="4" borderId="0" xfId="0" applyFont="1" applyFill="1"/>
    <xf numFmtId="0" fontId="44" fillId="4" borderId="0" xfId="0" applyFont="1" applyFill="1" applyAlignment="1">
      <alignment horizontal="right"/>
    </xf>
    <xf numFmtId="0" fontId="7" fillId="10" borderId="0" xfId="0" applyFont="1" applyFill="1"/>
    <xf numFmtId="44" fontId="31" fillId="10" borderId="0" xfId="2" applyFont="1" applyFill="1" applyBorder="1"/>
    <xf numFmtId="0" fontId="44" fillId="10" borderId="0" xfId="0" applyFont="1" applyFill="1" applyAlignment="1">
      <alignment horizontal="left" indent="2"/>
    </xf>
    <xf numFmtId="0" fontId="44" fillId="10" borderId="0" xfId="0" quotePrefix="1" applyFont="1" applyFill="1" applyAlignment="1">
      <alignment horizontal="left" indent="2"/>
    </xf>
    <xf numFmtId="0" fontId="44" fillId="10" borderId="0" xfId="0" applyFont="1" applyFill="1"/>
    <xf numFmtId="0" fontId="2" fillId="0" borderId="0" xfId="0" applyFont="1" applyAlignment="1">
      <alignment horizontal="left" vertical="top"/>
    </xf>
    <xf numFmtId="0" fontId="0" fillId="0" borderId="20" xfId="0" applyBorder="1" applyAlignment="1">
      <alignment vertical="top" wrapText="1"/>
    </xf>
    <xf numFmtId="0" fontId="0" fillId="0" borderId="52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0" xfId="0" quotePrefix="1" applyAlignment="1">
      <alignment vertical="top"/>
    </xf>
    <xf numFmtId="0" fontId="0" fillId="0" borderId="20" xfId="0" applyBorder="1" applyAlignment="1">
      <alignment vertical="top"/>
    </xf>
    <xf numFmtId="0" fontId="7" fillId="4" borderId="0" xfId="2" applyNumberFormat="1" applyFont="1" applyFill="1" applyBorder="1" applyAlignment="1">
      <alignment horizontal="right"/>
    </xf>
    <xf numFmtId="0" fontId="0" fillId="4" borderId="12" xfId="3" applyNumberFormat="1" applyFont="1" applyFill="1" applyBorder="1"/>
    <xf numFmtId="0" fontId="0" fillId="4" borderId="1" xfId="3" applyNumberFormat="1" applyFont="1" applyFill="1" applyBorder="1"/>
    <xf numFmtId="0" fontId="0" fillId="4" borderId="53" xfId="3" applyNumberFormat="1" applyFont="1" applyFill="1" applyBorder="1"/>
    <xf numFmtId="0" fontId="0" fillId="4" borderId="16" xfId="3" applyNumberFormat="1" applyFont="1" applyFill="1" applyBorder="1"/>
    <xf numFmtId="0" fontId="7" fillId="4" borderId="0" xfId="0" applyFont="1" applyFill="1" applyAlignment="1">
      <alignment horizontal="right"/>
    </xf>
    <xf numFmtId="0" fontId="31" fillId="10" borderId="0" xfId="0" applyFont="1" applyFill="1" applyAlignment="1">
      <alignment wrapText="1"/>
    </xf>
    <xf numFmtId="0" fontId="31" fillId="10" borderId="0" xfId="0" applyFont="1" applyFill="1"/>
    <xf numFmtId="44" fontId="45" fillId="10" borderId="0" xfId="0" quotePrefix="1" applyNumberFormat="1" applyFont="1" applyFill="1" applyAlignment="1">
      <alignment wrapText="1"/>
    </xf>
    <xf numFmtId="44" fontId="45" fillId="10" borderId="0" xfId="0" quotePrefix="1" applyNumberFormat="1" applyFont="1" applyFill="1"/>
    <xf numFmtId="44" fontId="31" fillId="4" borderId="0" xfId="2" applyFont="1" applyFill="1" applyBorder="1"/>
    <xf numFmtId="168" fontId="0" fillId="4" borderId="52" xfId="3" applyNumberFormat="1" applyFont="1" applyFill="1" applyBorder="1"/>
    <xf numFmtId="0" fontId="0" fillId="10" borderId="0" xfId="0" applyFill="1"/>
    <xf numFmtId="44" fontId="31" fillId="4" borderId="0" xfId="2" applyFont="1" applyFill="1" applyBorder="1" applyAlignment="1"/>
    <xf numFmtId="0" fontId="0" fillId="0" borderId="52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44" fontId="46" fillId="0" borderId="0" xfId="0" applyNumberFormat="1" applyFont="1"/>
    <xf numFmtId="165" fontId="0" fillId="10" borderId="44" xfId="0" applyNumberFormat="1" applyFill="1" applyBorder="1" applyAlignment="1">
      <alignment horizontal="center"/>
    </xf>
    <xf numFmtId="9" fontId="0" fillId="10" borderId="12" xfId="3" applyFont="1" applyFill="1" applyBorder="1"/>
    <xf numFmtId="9" fontId="0" fillId="10" borderId="1" xfId="3" applyFont="1" applyFill="1" applyBorder="1"/>
    <xf numFmtId="9" fontId="0" fillId="10" borderId="53" xfId="3" applyFont="1" applyFill="1" applyBorder="1"/>
    <xf numFmtId="9" fontId="0" fillId="10" borderId="16" xfId="3" applyFont="1" applyFill="1" applyBorder="1"/>
    <xf numFmtId="44" fontId="31" fillId="29" borderId="0" xfId="2" applyFont="1" applyFill="1" applyBorder="1"/>
    <xf numFmtId="44" fontId="2" fillId="29" borderId="0" xfId="2" applyFont="1" applyFill="1" applyBorder="1"/>
    <xf numFmtId="0" fontId="0" fillId="29" borderId="0" xfId="0" applyFill="1"/>
    <xf numFmtId="0" fontId="0" fillId="33" borderId="0" xfId="0" applyFill="1"/>
    <xf numFmtId="43" fontId="0" fillId="33" borderId="0" xfId="0" applyNumberFormat="1" applyFill="1"/>
    <xf numFmtId="43" fontId="0" fillId="33" borderId="0" xfId="1" applyFont="1" applyFill="1"/>
    <xf numFmtId="0" fontId="5" fillId="0" borderId="54" xfId="0" applyFont="1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31" fillId="4" borderId="0" xfId="2" applyNumberFormat="1" applyFont="1" applyFill="1" applyBorder="1" applyAlignment="1">
      <alignment horizontal="right"/>
    </xf>
    <xf numFmtId="44" fontId="31" fillId="10" borderId="0" xfId="0" applyNumberFormat="1" applyFont="1" applyFill="1"/>
    <xf numFmtId="168" fontId="31" fillId="10" borderId="0" xfId="3" applyNumberFormat="1" applyFont="1" applyFill="1" applyBorder="1" applyAlignment="1">
      <alignment horizontal="left"/>
    </xf>
    <xf numFmtId="0" fontId="2" fillId="5" borderId="61" xfId="0" applyFont="1" applyFill="1" applyBorder="1" applyAlignment="1">
      <alignment horizontal="center"/>
    </xf>
    <xf numFmtId="0" fontId="2" fillId="5" borderId="54" xfId="0" applyFont="1" applyFill="1" applyBorder="1" applyAlignment="1">
      <alignment horizontal="center"/>
    </xf>
    <xf numFmtId="0" fontId="2" fillId="13" borderId="60" xfId="0" applyFont="1" applyFill="1" applyBorder="1" applyAlignment="1">
      <alignment horizontal="center"/>
    </xf>
    <xf numFmtId="0" fontId="24" fillId="16" borderId="61" xfId="0" applyFont="1" applyFill="1" applyBorder="1" applyAlignment="1">
      <alignment horizontal="center"/>
    </xf>
    <xf numFmtId="0" fontId="2" fillId="13" borderId="36" xfId="0" applyFont="1" applyFill="1" applyBorder="1" applyAlignment="1">
      <alignment horizontal="center"/>
    </xf>
    <xf numFmtId="0" fontId="2" fillId="13" borderId="39" xfId="0" applyFont="1" applyFill="1" applyBorder="1" applyAlignment="1">
      <alignment horizontal="center"/>
    </xf>
    <xf numFmtId="44" fontId="0" fillId="34" borderId="33" xfId="0" applyNumberFormat="1" applyFill="1" applyBorder="1"/>
    <xf numFmtId="44" fontId="0" fillId="34" borderId="3" xfId="0" applyNumberFormat="1" applyFill="1" applyBorder="1"/>
    <xf numFmtId="44" fontId="0" fillId="34" borderId="34" xfId="0" applyNumberFormat="1" applyFill="1" applyBorder="1"/>
    <xf numFmtId="44" fontId="2" fillId="34" borderId="25" xfId="2" applyFont="1" applyFill="1" applyBorder="1"/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2" fillId="0" borderId="3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54" xfId="0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5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2" fillId="12" borderId="0" xfId="0" applyFont="1" applyFill="1" applyAlignment="1">
      <alignment horizontal="center"/>
    </xf>
    <xf numFmtId="0" fontId="0" fillId="0" borderId="39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41" fillId="29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2" fillId="29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19" borderId="37" xfId="0" applyFont="1" applyFill="1" applyBorder="1" applyAlignment="1">
      <alignment horizontal="center" vertical="center"/>
    </xf>
    <xf numFmtId="0" fontId="13" fillId="19" borderId="38" xfId="0" applyFont="1" applyFill="1" applyBorder="1" applyAlignment="1">
      <alignment horizontal="center" vertical="center"/>
    </xf>
    <xf numFmtId="0" fontId="13" fillId="19" borderId="32" xfId="0" applyFont="1" applyFill="1" applyBorder="1" applyAlignment="1">
      <alignment horizontal="center" vertical="center"/>
    </xf>
    <xf numFmtId="0" fontId="17" fillId="17" borderId="6" xfId="0" applyFont="1" applyFill="1" applyBorder="1" applyAlignment="1">
      <alignment horizontal="center" vertical="center"/>
    </xf>
    <xf numFmtId="0" fontId="17" fillId="17" borderId="52" xfId="0" applyFont="1" applyFill="1" applyBorder="1" applyAlignment="1">
      <alignment horizontal="center" vertical="center"/>
    </xf>
    <xf numFmtId="0" fontId="17" fillId="17" borderId="51" xfId="0" applyFont="1" applyFill="1" applyBorder="1" applyAlignment="1">
      <alignment horizontal="center" vertical="center"/>
    </xf>
    <xf numFmtId="0" fontId="13" fillId="22" borderId="6" xfId="0" applyFont="1" applyFill="1" applyBorder="1" applyAlignment="1">
      <alignment horizontal="center" vertical="center" textRotation="90" wrapText="1"/>
    </xf>
    <xf numFmtId="0" fontId="13" fillId="22" borderId="7" xfId="0" applyFont="1" applyFill="1" applyBorder="1" applyAlignment="1">
      <alignment horizontal="center" vertical="center" textRotation="90" wrapText="1"/>
    </xf>
    <xf numFmtId="0" fontId="13" fillId="22" borderId="8" xfId="0" applyFont="1" applyFill="1" applyBorder="1" applyAlignment="1">
      <alignment horizontal="center" vertical="center" textRotation="90" wrapText="1"/>
    </xf>
    <xf numFmtId="0" fontId="13" fillId="18" borderId="6" xfId="0" applyFont="1" applyFill="1" applyBorder="1" applyAlignment="1">
      <alignment horizontal="center" vertical="center" textRotation="90" wrapText="1"/>
    </xf>
    <xf numFmtId="0" fontId="13" fillId="18" borderId="7" xfId="0" applyFont="1" applyFill="1" applyBorder="1" applyAlignment="1">
      <alignment horizontal="center" vertical="center" textRotation="90" wrapText="1"/>
    </xf>
    <xf numFmtId="0" fontId="13" fillId="18" borderId="8" xfId="0" applyFont="1" applyFill="1" applyBorder="1" applyAlignment="1">
      <alignment horizontal="center" vertical="center" textRotation="90" wrapText="1"/>
    </xf>
    <xf numFmtId="0" fontId="2" fillId="23" borderId="24" xfId="0" applyFont="1" applyFill="1" applyBorder="1" applyAlignment="1">
      <alignment horizontal="center"/>
    </xf>
    <xf numFmtId="0" fontId="2" fillId="23" borderId="2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vertical="center" textRotation="90" wrapText="1"/>
    </xf>
    <xf numFmtId="0" fontId="13" fillId="5" borderId="7" xfId="0" applyFont="1" applyFill="1" applyBorder="1" applyAlignment="1">
      <alignment horizontal="center" vertical="center" textRotation="90" wrapText="1"/>
    </xf>
    <xf numFmtId="0" fontId="13" fillId="5" borderId="8" xfId="0" applyFont="1" applyFill="1" applyBorder="1" applyAlignment="1">
      <alignment horizontal="center" vertical="center" textRotation="90" wrapText="1"/>
    </xf>
    <xf numFmtId="0" fontId="13" fillId="18" borderId="2" xfId="0" applyFont="1" applyFill="1" applyBorder="1" applyAlignment="1">
      <alignment horizontal="center" vertical="center" textRotation="90" wrapText="1"/>
    </xf>
    <xf numFmtId="0" fontId="13" fillId="18" borderId="4" xfId="0" applyFont="1" applyFill="1" applyBorder="1" applyAlignment="1">
      <alignment horizontal="center" vertical="center" textRotation="90" wrapText="1"/>
    </xf>
    <xf numFmtId="0" fontId="13" fillId="18" borderId="5" xfId="0" applyFont="1" applyFill="1" applyBorder="1" applyAlignment="1">
      <alignment horizontal="center" vertical="center" textRotation="90" wrapText="1"/>
    </xf>
    <xf numFmtId="0" fontId="13" fillId="24" borderId="2" xfId="0" applyFont="1" applyFill="1" applyBorder="1" applyAlignment="1">
      <alignment horizontal="center" vertical="center" textRotation="90" wrapText="1"/>
    </xf>
    <xf numFmtId="0" fontId="13" fillId="24" borderId="4" xfId="0" applyFont="1" applyFill="1" applyBorder="1" applyAlignment="1">
      <alignment horizontal="center" vertical="center" textRotation="90" wrapText="1"/>
    </xf>
    <xf numFmtId="0" fontId="13" fillId="24" borderId="5" xfId="0" applyFont="1" applyFill="1" applyBorder="1" applyAlignment="1">
      <alignment horizontal="center" vertical="center" textRotation="90" wrapText="1"/>
    </xf>
    <xf numFmtId="0" fontId="16" fillId="17" borderId="6" xfId="0" applyFont="1" applyFill="1" applyBorder="1" applyAlignment="1">
      <alignment horizontal="center" vertical="center"/>
    </xf>
    <xf numFmtId="0" fontId="16" fillId="17" borderId="52" xfId="0" applyFont="1" applyFill="1" applyBorder="1" applyAlignment="1">
      <alignment horizontal="center" vertical="center"/>
    </xf>
    <xf numFmtId="0" fontId="16" fillId="17" borderId="51" xfId="0" applyFont="1" applyFill="1" applyBorder="1" applyAlignment="1">
      <alignment horizontal="center" vertical="center"/>
    </xf>
    <xf numFmtId="0" fontId="13" fillId="24" borderId="2" xfId="0" applyFont="1" applyFill="1" applyBorder="1" applyAlignment="1">
      <alignment horizontal="center" textRotation="90" wrapText="1"/>
    </xf>
    <xf numFmtId="0" fontId="13" fillId="24" borderId="4" xfId="0" applyFont="1" applyFill="1" applyBorder="1" applyAlignment="1">
      <alignment horizontal="center" textRotation="90" wrapText="1"/>
    </xf>
    <xf numFmtId="0" fontId="13" fillId="24" borderId="5" xfId="0" applyFont="1" applyFill="1" applyBorder="1" applyAlignment="1">
      <alignment horizontal="center" textRotation="90" wrapText="1"/>
    </xf>
    <xf numFmtId="0" fontId="13" fillId="19" borderId="2" xfId="0" applyFont="1" applyFill="1" applyBorder="1" applyAlignment="1">
      <alignment horizontal="center" vertical="center" textRotation="90" wrapText="1"/>
    </xf>
    <xf numFmtId="0" fontId="13" fillId="19" borderId="4" xfId="0" applyFont="1" applyFill="1" applyBorder="1" applyAlignment="1">
      <alignment horizontal="center" vertical="center" textRotation="90" wrapText="1"/>
    </xf>
    <xf numFmtId="0" fontId="13" fillId="19" borderId="5" xfId="0" applyFont="1" applyFill="1" applyBorder="1" applyAlignment="1">
      <alignment horizontal="center" vertical="center" textRotation="90" wrapText="1"/>
    </xf>
    <xf numFmtId="0" fontId="22" fillId="24" borderId="2" xfId="0" applyFont="1" applyFill="1" applyBorder="1" applyAlignment="1">
      <alignment horizontal="center" vertical="center" textRotation="90" wrapText="1"/>
    </xf>
    <xf numFmtId="0" fontId="22" fillId="24" borderId="4" xfId="0" applyFont="1" applyFill="1" applyBorder="1" applyAlignment="1">
      <alignment horizontal="center" vertical="center" textRotation="90" wrapText="1"/>
    </xf>
    <xf numFmtId="0" fontId="22" fillId="24" borderId="5" xfId="0" applyFont="1" applyFill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3" fillId="17" borderId="2" xfId="0" applyFont="1" applyFill="1" applyBorder="1" applyAlignment="1">
      <alignment horizontal="center" vertical="center" textRotation="90" wrapText="1"/>
    </xf>
    <xf numFmtId="0" fontId="13" fillId="17" borderId="4" xfId="0" applyFont="1" applyFill="1" applyBorder="1" applyAlignment="1">
      <alignment horizontal="center" vertical="center" textRotation="90" wrapText="1"/>
    </xf>
    <xf numFmtId="0" fontId="13" fillId="17" borderId="5" xfId="0" applyFont="1" applyFill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27" xfId="0" applyFont="1" applyFill="1" applyBorder="1" applyAlignment="1">
      <alignment horizontal="center" vertical="center" textRotation="90" wrapText="1"/>
    </xf>
    <xf numFmtId="0" fontId="9" fillId="3" borderId="28" xfId="0" applyFont="1" applyFill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15" borderId="37" xfId="0" applyFont="1" applyFill="1" applyBorder="1" applyAlignment="1">
      <alignment horizontal="center" vertical="center" textRotation="90" wrapText="1"/>
    </xf>
    <xf numFmtId="0" fontId="9" fillId="15" borderId="38" xfId="0" applyFont="1" applyFill="1" applyBorder="1" applyAlignment="1">
      <alignment horizontal="center" vertical="center" textRotation="90" wrapText="1"/>
    </xf>
    <xf numFmtId="0" fontId="9" fillId="15" borderId="7" xfId="0" applyFont="1" applyFill="1" applyBorder="1" applyAlignment="1">
      <alignment horizontal="center" vertical="center" textRotation="90" wrapText="1"/>
    </xf>
    <xf numFmtId="0" fontId="9" fillId="15" borderId="8" xfId="0" applyFont="1" applyFill="1" applyBorder="1" applyAlignment="1">
      <alignment horizontal="center" vertical="center" textRotation="90" wrapText="1"/>
    </xf>
    <xf numFmtId="0" fontId="24" fillId="16" borderId="55" xfId="0" applyFont="1" applyFill="1" applyBorder="1" applyAlignment="1">
      <alignment horizontal="center"/>
    </xf>
    <xf numFmtId="0" fontId="24" fillId="16" borderId="56" xfId="0" applyFont="1" applyFill="1" applyBorder="1" applyAlignment="1">
      <alignment horizontal="center"/>
    </xf>
    <xf numFmtId="0" fontId="2" fillId="5" borderId="61" xfId="0" applyFont="1" applyFill="1" applyBorder="1" applyAlignment="1">
      <alignment horizontal="center"/>
    </xf>
    <xf numFmtId="0" fontId="2" fillId="5" borderId="59" xfId="0" applyFont="1" applyFill="1" applyBorder="1" applyAlignment="1">
      <alignment horizontal="center"/>
    </xf>
    <xf numFmtId="0" fontId="2" fillId="5" borderId="5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4" fillId="16" borderId="57" xfId="0" applyFont="1" applyFill="1" applyBorder="1" applyAlignment="1">
      <alignment horizontal="center"/>
    </xf>
    <xf numFmtId="0" fontId="24" fillId="16" borderId="52" xfId="0" applyFont="1" applyFill="1" applyBorder="1" applyAlignment="1">
      <alignment horizontal="center"/>
    </xf>
    <xf numFmtId="0" fontId="24" fillId="16" borderId="58" xfId="0" applyFont="1" applyFill="1" applyBorder="1" applyAlignment="1">
      <alignment horizontal="center"/>
    </xf>
    <xf numFmtId="0" fontId="2" fillId="13" borderId="60" xfId="0" applyFont="1" applyFill="1" applyBorder="1" applyAlignment="1">
      <alignment horizontal="center"/>
    </xf>
    <xf numFmtId="0" fontId="2" fillId="13" borderId="52" xfId="0" applyFont="1" applyFill="1" applyBorder="1" applyAlignment="1">
      <alignment horizontal="center"/>
    </xf>
    <xf numFmtId="0" fontId="2" fillId="13" borderId="45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 vertical="center" textRotation="90" wrapText="1"/>
    </xf>
    <xf numFmtId="0" fontId="2" fillId="13" borderId="6" xfId="0" applyFont="1" applyFill="1" applyBorder="1" applyAlignment="1">
      <alignment horizontal="center"/>
    </xf>
    <xf numFmtId="0" fontId="24" fillId="16" borderId="9" xfId="0" applyFont="1" applyFill="1" applyBorder="1" applyAlignment="1">
      <alignment horizontal="center"/>
    </xf>
    <xf numFmtId="0" fontId="2" fillId="5" borderId="6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0" fontId="24" fillId="16" borderId="61" xfId="0" applyFont="1" applyFill="1" applyBorder="1" applyAlignment="1">
      <alignment horizontal="center"/>
    </xf>
    <xf numFmtId="0" fontId="24" fillId="16" borderId="59" xfId="0" applyFont="1" applyFill="1" applyBorder="1" applyAlignment="1">
      <alignment horizontal="center"/>
    </xf>
    <xf numFmtId="0" fontId="24" fillId="16" borderId="62" xfId="0" applyFont="1" applyFill="1" applyBorder="1" applyAlignment="1">
      <alignment horizontal="center"/>
    </xf>
    <xf numFmtId="0" fontId="2" fillId="13" borderId="36" xfId="0" applyFont="1" applyFill="1" applyBorder="1" applyAlignment="1">
      <alignment horizontal="center"/>
    </xf>
    <xf numFmtId="9" fontId="3" fillId="2" borderId="29" xfId="3" applyFont="1" applyFill="1" applyBorder="1" applyAlignment="1">
      <alignment wrapText="1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2" fillId="13" borderId="39" xfId="0" applyFont="1" applyFill="1" applyBorder="1" applyAlignment="1">
      <alignment horizontal="center"/>
    </xf>
    <xf numFmtId="0" fontId="2" fillId="13" borderId="47" xfId="0" applyFont="1" applyFill="1" applyBorder="1" applyAlignment="1">
      <alignment horizontal="center"/>
    </xf>
    <xf numFmtId="0" fontId="2" fillId="13" borderId="40" xfId="0" applyFont="1" applyFill="1" applyBorder="1" applyAlignment="1">
      <alignment horizontal="center"/>
    </xf>
    <xf numFmtId="0" fontId="2" fillId="13" borderId="5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9" fillId="11" borderId="6" xfId="0" applyFont="1" applyFill="1" applyBorder="1" applyAlignment="1">
      <alignment horizontal="center" vertical="center" textRotation="90" wrapText="1" readingOrder="1"/>
    </xf>
    <xf numFmtId="0" fontId="9" fillId="11" borderId="7" xfId="0" applyFont="1" applyFill="1" applyBorder="1" applyAlignment="1">
      <alignment horizontal="center" vertical="center" textRotation="90" wrapText="1" readingOrder="1"/>
    </xf>
    <xf numFmtId="0" fontId="9" fillId="11" borderId="8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5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DEADF"/>
      <color rgb="FFFFFFCC"/>
      <color rgb="FFB0E098"/>
      <color rgb="FFFFFF66"/>
      <color rgb="FF0000FF"/>
      <color rgb="FF827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P56"/>
  <sheetViews>
    <sheetView topLeftCell="A17" zoomScale="110" zoomScaleNormal="110" workbookViewId="0">
      <selection activeCell="B38" sqref="B38"/>
    </sheetView>
  </sheetViews>
  <sheetFormatPr defaultColWidth="16.08984375" defaultRowHeight="14.5" x14ac:dyDescent="0.35"/>
  <cols>
    <col min="1" max="1" width="16.08984375" bestFit="1" customWidth="1"/>
    <col min="2" max="2" width="20.08984375" customWidth="1"/>
    <col min="3" max="3" width="12.08984375" bestFit="1" customWidth="1"/>
    <col min="4" max="4" width="20.453125" bestFit="1" customWidth="1"/>
    <col min="5" max="5" width="17.90625" bestFit="1" customWidth="1"/>
    <col min="6" max="6" width="8" customWidth="1"/>
    <col min="7" max="13" width="17.90625" customWidth="1"/>
  </cols>
  <sheetData>
    <row r="1" spans="1:16" ht="15" thickBot="1" x14ac:dyDescent="0.4"/>
    <row r="2" spans="1:16" ht="15" thickBot="1" x14ac:dyDescent="0.4">
      <c r="A2" s="321" t="s">
        <v>107</v>
      </c>
      <c r="B2" s="322" t="s">
        <v>110</v>
      </c>
      <c r="C2" s="322" t="s">
        <v>106</v>
      </c>
      <c r="D2" s="322" t="s">
        <v>108</v>
      </c>
      <c r="E2" s="159" t="s">
        <v>109</v>
      </c>
      <c r="F2" s="548" t="s">
        <v>119</v>
      </c>
      <c r="G2" s="549"/>
      <c r="H2" s="549"/>
      <c r="I2" s="549"/>
      <c r="J2" s="549"/>
      <c r="K2" s="549"/>
      <c r="L2" s="549"/>
      <c r="M2" s="550"/>
      <c r="N2" s="1"/>
      <c r="O2" s="1"/>
      <c r="P2" s="1"/>
    </row>
    <row r="3" spans="1:16" s="274" customFormat="1" x14ac:dyDescent="0.35">
      <c r="A3" s="319" t="s">
        <v>112</v>
      </c>
      <c r="B3" s="374" t="s">
        <v>282</v>
      </c>
      <c r="C3" s="375">
        <v>45145</v>
      </c>
      <c r="D3" s="376" t="s">
        <v>283</v>
      </c>
      <c r="E3" s="377" t="s">
        <v>284</v>
      </c>
      <c r="F3" s="494" t="s">
        <v>272</v>
      </c>
      <c r="G3" s="494"/>
      <c r="H3" s="494"/>
      <c r="I3" s="494"/>
      <c r="J3" s="494"/>
      <c r="K3" s="494"/>
      <c r="L3" s="494"/>
      <c r="M3" s="495"/>
      <c r="N3" s="273"/>
      <c r="O3" s="273"/>
      <c r="P3" s="273"/>
    </row>
    <row r="4" spans="1:16" s="274" customFormat="1" x14ac:dyDescent="0.35">
      <c r="A4" s="272"/>
      <c r="B4" s="492"/>
      <c r="C4" s="369"/>
      <c r="D4" s="368"/>
      <c r="E4" s="334"/>
      <c r="F4" s="274" t="s">
        <v>266</v>
      </c>
      <c r="H4" s="279"/>
      <c r="I4" s="279"/>
      <c r="J4" s="279"/>
      <c r="K4" s="279"/>
      <c r="L4" s="279"/>
      <c r="M4" s="493"/>
      <c r="N4" s="273"/>
      <c r="O4" s="273"/>
      <c r="P4" s="273"/>
    </row>
    <row r="5" spans="1:16" s="274" customFormat="1" x14ac:dyDescent="0.35">
      <c r="A5" s="272"/>
      <c r="B5" s="492"/>
      <c r="C5" s="369"/>
      <c r="D5" s="368"/>
      <c r="E5" s="334"/>
      <c r="F5" s="274" t="s">
        <v>279</v>
      </c>
      <c r="H5" s="496"/>
      <c r="I5" s="496"/>
      <c r="J5" s="496"/>
      <c r="K5" s="496"/>
      <c r="L5" s="496"/>
      <c r="M5" s="497"/>
      <c r="N5" s="273"/>
      <c r="O5" s="273"/>
      <c r="P5" s="273"/>
    </row>
    <row r="6" spans="1:16" s="274" customFormat="1" x14ac:dyDescent="0.35">
      <c r="A6" s="272"/>
      <c r="B6" s="492"/>
      <c r="C6" s="369"/>
      <c r="D6" s="368"/>
      <c r="E6" s="334"/>
      <c r="G6" s="274" t="s">
        <v>265</v>
      </c>
      <c r="H6" s="496"/>
      <c r="I6" s="496"/>
      <c r="J6" s="496"/>
      <c r="K6" s="496"/>
      <c r="L6" s="496"/>
      <c r="M6" s="497"/>
      <c r="N6" s="273"/>
      <c r="O6" s="273"/>
      <c r="P6" s="273"/>
    </row>
    <row r="7" spans="1:16" s="274" customFormat="1" x14ac:dyDescent="0.35">
      <c r="A7" s="272"/>
      <c r="B7" s="492"/>
      <c r="C7" s="369"/>
      <c r="D7" s="368"/>
      <c r="E7" s="334"/>
      <c r="F7" s="274" t="s">
        <v>267</v>
      </c>
      <c r="H7" s="496"/>
      <c r="I7" s="496"/>
      <c r="J7" s="496"/>
      <c r="K7" s="496"/>
      <c r="L7" s="496"/>
      <c r="M7" s="497"/>
      <c r="N7" s="273"/>
      <c r="O7" s="273"/>
      <c r="P7" s="273"/>
    </row>
    <row r="8" spans="1:16" s="274" customFormat="1" ht="28.75" customHeight="1" x14ac:dyDescent="0.35">
      <c r="A8" s="272"/>
      <c r="B8" s="492"/>
      <c r="C8" s="369"/>
      <c r="D8" s="368"/>
      <c r="E8" s="334"/>
      <c r="F8" s="498"/>
      <c r="G8" s="543" t="s">
        <v>285</v>
      </c>
      <c r="H8" s="543"/>
      <c r="I8" s="543"/>
      <c r="J8" s="543"/>
      <c r="K8" s="543"/>
      <c r="L8" s="543"/>
      <c r="M8" s="544"/>
      <c r="N8" s="273"/>
      <c r="O8" s="273"/>
      <c r="P8" s="273"/>
    </row>
    <row r="9" spans="1:16" s="274" customFormat="1" ht="28.75" customHeight="1" x14ac:dyDescent="0.35">
      <c r="A9" s="272"/>
      <c r="B9" s="492"/>
      <c r="C9" s="369"/>
      <c r="D9" s="368"/>
      <c r="E9" s="334"/>
      <c r="G9" s="543" t="s">
        <v>268</v>
      </c>
      <c r="H9" s="543"/>
      <c r="I9" s="543"/>
      <c r="J9" s="543"/>
      <c r="K9" s="543"/>
      <c r="L9" s="543"/>
      <c r="M9" s="544"/>
      <c r="N9" s="273"/>
      <c r="O9" s="273"/>
      <c r="P9" s="273"/>
    </row>
    <row r="10" spans="1:16" s="274" customFormat="1" x14ac:dyDescent="0.35">
      <c r="A10" s="272"/>
      <c r="B10" s="323"/>
      <c r="C10" s="336"/>
      <c r="D10" s="324"/>
      <c r="E10" s="325"/>
      <c r="G10" s="274" t="s">
        <v>286</v>
      </c>
      <c r="M10" s="499"/>
    </row>
    <row r="11" spans="1:16" s="274" customFormat="1" x14ac:dyDescent="0.35">
      <c r="A11" s="272"/>
      <c r="B11" s="323"/>
      <c r="C11" s="336"/>
      <c r="D11" s="324"/>
      <c r="E11" s="325"/>
      <c r="G11" s="274" t="s">
        <v>269</v>
      </c>
      <c r="M11" s="499"/>
    </row>
    <row r="12" spans="1:16" s="274" customFormat="1" ht="28.75" customHeight="1" x14ac:dyDescent="0.35">
      <c r="A12" s="272"/>
      <c r="B12" s="492"/>
      <c r="C12" s="368"/>
      <c r="D12" s="368"/>
      <c r="E12" s="334"/>
      <c r="F12" s="551" t="s">
        <v>270</v>
      </c>
      <c r="G12" s="543"/>
      <c r="H12" s="543"/>
      <c r="I12" s="543"/>
      <c r="J12" s="543"/>
      <c r="K12" s="543"/>
      <c r="L12" s="543"/>
      <c r="M12" s="544"/>
      <c r="N12" s="273"/>
      <c r="O12" s="273"/>
      <c r="P12" s="273"/>
    </row>
    <row r="13" spans="1:16" s="274" customFormat="1" x14ac:dyDescent="0.35">
      <c r="A13" s="272"/>
      <c r="B13" s="323"/>
      <c r="C13" s="336"/>
      <c r="D13" s="324"/>
      <c r="E13" s="325"/>
      <c r="G13" s="274" t="s">
        <v>271</v>
      </c>
      <c r="M13" s="499"/>
    </row>
    <row r="14" spans="1:16" s="274" customFormat="1" x14ac:dyDescent="0.35">
      <c r="A14" s="272"/>
      <c r="B14" s="323"/>
      <c r="C14" s="336"/>
      <c r="D14" s="324"/>
      <c r="E14" s="325"/>
      <c r="F14" s="273" t="s">
        <v>280</v>
      </c>
      <c r="M14" s="499"/>
    </row>
    <row r="15" spans="1:16" s="274" customFormat="1" x14ac:dyDescent="0.35">
      <c r="A15" s="272"/>
      <c r="B15" s="323"/>
      <c r="C15" s="336"/>
      <c r="D15" s="324"/>
      <c r="E15" s="325"/>
      <c r="F15" s="274" t="s">
        <v>273</v>
      </c>
      <c r="M15" s="499"/>
    </row>
    <row r="16" spans="1:16" s="274" customFormat="1" ht="28.75" customHeight="1" x14ac:dyDescent="0.35">
      <c r="A16" s="272"/>
      <c r="B16" s="323"/>
      <c r="C16" s="336"/>
      <c r="D16" s="324"/>
      <c r="E16" s="325"/>
      <c r="G16" s="543" t="s">
        <v>287</v>
      </c>
      <c r="H16" s="543"/>
      <c r="I16" s="543"/>
      <c r="J16" s="543"/>
      <c r="K16" s="543"/>
      <c r="L16" s="543"/>
      <c r="M16" s="544"/>
    </row>
    <row r="17" spans="1:16" s="274" customFormat="1" ht="43.75" customHeight="1" x14ac:dyDescent="0.35">
      <c r="A17" s="272"/>
      <c r="B17" s="323"/>
      <c r="C17" s="336"/>
      <c r="D17" s="324"/>
      <c r="E17" s="325"/>
      <c r="G17" s="543" t="s">
        <v>288</v>
      </c>
      <c r="H17" s="543"/>
      <c r="I17" s="543"/>
      <c r="J17" s="543"/>
      <c r="K17" s="543"/>
      <c r="L17" s="543"/>
      <c r="M17" s="544"/>
    </row>
    <row r="18" spans="1:16" s="274" customFormat="1" ht="28.75" customHeight="1" x14ac:dyDescent="0.35">
      <c r="A18" s="272"/>
      <c r="B18" s="323"/>
      <c r="C18" s="336"/>
      <c r="D18" s="324"/>
      <c r="E18" s="325"/>
      <c r="G18" s="543" t="s">
        <v>289</v>
      </c>
      <c r="H18" s="543"/>
      <c r="I18" s="543"/>
      <c r="J18" s="543"/>
      <c r="K18" s="543"/>
      <c r="L18" s="543"/>
      <c r="M18" s="544"/>
    </row>
    <row r="19" spans="1:16" s="274" customFormat="1" x14ac:dyDescent="0.35">
      <c r="A19" s="272"/>
      <c r="B19" s="323"/>
      <c r="C19" s="336"/>
      <c r="D19" s="324"/>
      <c r="E19" s="325"/>
      <c r="F19" s="274" t="s">
        <v>290</v>
      </c>
      <c r="M19" s="499"/>
    </row>
    <row r="20" spans="1:16" s="274" customFormat="1" ht="28.25" customHeight="1" thickBot="1" x14ac:dyDescent="0.4">
      <c r="A20" s="320"/>
      <c r="B20" s="371"/>
      <c r="C20" s="335"/>
      <c r="D20" s="372"/>
      <c r="E20" s="373"/>
      <c r="F20" s="545" t="s">
        <v>281</v>
      </c>
      <c r="G20" s="546"/>
      <c r="H20" s="546"/>
      <c r="I20" s="546"/>
      <c r="J20" s="546"/>
      <c r="K20" s="546"/>
      <c r="L20" s="546"/>
      <c r="M20" s="547"/>
    </row>
    <row r="21" spans="1:16" s="274" customFormat="1" ht="29.4" customHeight="1" thickBot="1" x14ac:dyDescent="0.4">
      <c r="A21" s="272" t="s">
        <v>113</v>
      </c>
      <c r="B21" s="323" t="s">
        <v>282</v>
      </c>
      <c r="C21" s="336">
        <v>45177</v>
      </c>
      <c r="D21" s="324" t="s">
        <v>283</v>
      </c>
      <c r="E21" s="325" t="s">
        <v>284</v>
      </c>
      <c r="F21" s="552" t="s">
        <v>291</v>
      </c>
      <c r="G21" s="553"/>
      <c r="H21" s="553"/>
      <c r="I21" s="553"/>
      <c r="J21" s="553"/>
      <c r="K21" s="553"/>
      <c r="L21" s="553"/>
      <c r="M21" s="554"/>
    </row>
    <row r="22" spans="1:16" s="274" customFormat="1" x14ac:dyDescent="0.35">
      <c r="A22" s="319" t="s">
        <v>114</v>
      </c>
      <c r="B22" s="323" t="s">
        <v>282</v>
      </c>
      <c r="C22" s="336">
        <v>45205</v>
      </c>
      <c r="D22" s="324" t="s">
        <v>283</v>
      </c>
      <c r="E22" s="325" t="s">
        <v>284</v>
      </c>
      <c r="F22" s="319" t="s">
        <v>296</v>
      </c>
      <c r="G22" s="514"/>
      <c r="H22" s="514"/>
      <c r="I22" s="514"/>
      <c r="J22" s="514"/>
      <c r="K22" s="514"/>
      <c r="L22" s="514"/>
      <c r="M22" s="515"/>
    </row>
    <row r="23" spans="1:16" s="274" customFormat="1" ht="72" customHeight="1" x14ac:dyDescent="0.35">
      <c r="F23" s="528"/>
      <c r="G23" s="561" t="s">
        <v>292</v>
      </c>
      <c r="H23" s="561"/>
      <c r="I23" s="561"/>
      <c r="J23" s="561"/>
      <c r="K23" s="561"/>
      <c r="L23" s="561"/>
      <c r="M23" s="562"/>
    </row>
    <row r="24" spans="1:16" s="274" customFormat="1" ht="14.4" customHeight="1" x14ac:dyDescent="0.35">
      <c r="A24" s="272"/>
      <c r="B24" s="392"/>
      <c r="C24" s="369"/>
      <c r="D24" s="368"/>
      <c r="E24" s="334"/>
      <c r="F24" s="528"/>
      <c r="G24" s="561" t="s">
        <v>293</v>
      </c>
      <c r="H24" s="561"/>
      <c r="I24" s="561"/>
      <c r="J24" s="561"/>
      <c r="K24" s="561"/>
      <c r="L24" s="561"/>
      <c r="M24" s="562"/>
    </row>
    <row r="25" spans="1:16" s="274" customFormat="1" ht="28.75" customHeight="1" x14ac:dyDescent="0.35">
      <c r="A25" s="272"/>
      <c r="B25" s="392"/>
      <c r="C25" s="369"/>
      <c r="D25" s="368"/>
      <c r="E25" s="334"/>
      <c r="F25" s="529"/>
      <c r="G25" s="543" t="s">
        <v>294</v>
      </c>
      <c r="H25" s="543"/>
      <c r="I25" s="543"/>
      <c r="J25" s="543"/>
      <c r="K25" s="543"/>
      <c r="L25" s="543"/>
      <c r="M25" s="544"/>
    </row>
    <row r="26" spans="1:16" s="274" customFormat="1" x14ac:dyDescent="0.35">
      <c r="A26" s="272"/>
      <c r="B26" s="392"/>
      <c r="C26" s="369"/>
      <c r="D26" s="368"/>
      <c r="E26" s="334"/>
      <c r="F26" s="272" t="s">
        <v>297</v>
      </c>
      <c r="G26" s="496"/>
      <c r="H26" s="496"/>
      <c r="I26" s="496"/>
      <c r="J26" s="496"/>
      <c r="K26" s="496"/>
      <c r="L26" s="496"/>
      <c r="M26" s="497"/>
    </row>
    <row r="27" spans="1:16" s="274" customFormat="1" ht="29.4" customHeight="1" thickBot="1" x14ac:dyDescent="0.4">
      <c r="A27" s="320"/>
      <c r="B27" s="391"/>
      <c r="C27" s="378"/>
      <c r="D27" s="372"/>
      <c r="E27" s="373"/>
      <c r="F27" s="529"/>
      <c r="G27" s="546" t="s">
        <v>295</v>
      </c>
      <c r="H27" s="546"/>
      <c r="I27" s="546"/>
      <c r="J27" s="546"/>
      <c r="K27" s="546"/>
      <c r="L27" s="546"/>
      <c r="M27" s="547"/>
    </row>
    <row r="28" spans="1:16" s="274" customFormat="1" ht="14.4" customHeight="1" x14ac:dyDescent="0.35">
      <c r="A28" s="272" t="s">
        <v>115</v>
      </c>
      <c r="B28" s="323" t="s">
        <v>282</v>
      </c>
      <c r="C28" s="336">
        <v>45237</v>
      </c>
      <c r="D28" s="324" t="s">
        <v>283</v>
      </c>
      <c r="E28" s="325" t="s">
        <v>284</v>
      </c>
      <c r="F28" s="552" t="s">
        <v>301</v>
      </c>
      <c r="G28" s="553"/>
      <c r="H28" s="553"/>
      <c r="I28" s="553"/>
      <c r="J28" s="553"/>
      <c r="K28" s="553"/>
      <c r="L28" s="553"/>
      <c r="M28" s="554"/>
      <c r="N28" s="279"/>
      <c r="O28" s="279"/>
      <c r="P28" s="279"/>
    </row>
    <row r="29" spans="1:16" s="274" customFormat="1" ht="14.4" customHeight="1" x14ac:dyDescent="0.35">
      <c r="A29" s="272"/>
      <c r="B29" s="392"/>
      <c r="C29" s="336"/>
      <c r="D29" s="324"/>
      <c r="E29" s="325"/>
      <c r="F29" s="551" t="s">
        <v>302</v>
      </c>
      <c r="G29" s="543"/>
      <c r="H29" s="543"/>
      <c r="I29" s="543"/>
      <c r="J29" s="543"/>
      <c r="K29" s="543"/>
      <c r="L29" s="543"/>
      <c r="M29" s="544"/>
    </row>
    <row r="30" spans="1:16" s="274" customFormat="1" ht="15" thickBot="1" x14ac:dyDescent="0.4">
      <c r="A30" s="327"/>
      <c r="B30" s="328"/>
      <c r="C30" s="335"/>
      <c r="D30" s="329"/>
      <c r="E30" s="330"/>
      <c r="F30" s="545"/>
      <c r="G30" s="546"/>
      <c r="H30" s="546"/>
      <c r="I30" s="546"/>
      <c r="J30" s="546"/>
      <c r="K30" s="546"/>
      <c r="L30" s="546"/>
      <c r="M30" s="547"/>
    </row>
    <row r="31" spans="1:16" s="274" customFormat="1" ht="14.4" customHeight="1" x14ac:dyDescent="0.35">
      <c r="A31" s="326" t="s">
        <v>116</v>
      </c>
      <c r="B31" s="374"/>
      <c r="C31" s="375"/>
      <c r="D31" s="376"/>
      <c r="E31" s="377"/>
      <c r="F31" s="552"/>
      <c r="G31" s="553"/>
      <c r="H31" s="553"/>
      <c r="I31" s="553"/>
      <c r="J31" s="553"/>
      <c r="K31" s="553"/>
      <c r="L31" s="553"/>
      <c r="M31" s="554"/>
    </row>
    <row r="32" spans="1:16" s="274" customFormat="1" ht="15" thickBot="1" x14ac:dyDescent="0.4">
      <c r="A32" s="272"/>
      <c r="B32" s="323"/>
      <c r="C32" s="336"/>
      <c r="D32" s="324"/>
      <c r="E32" s="325"/>
      <c r="F32" s="545"/>
      <c r="G32" s="546"/>
      <c r="H32" s="546"/>
      <c r="I32" s="546"/>
      <c r="J32" s="546"/>
      <c r="K32" s="546"/>
      <c r="L32" s="546"/>
      <c r="M32" s="547"/>
    </row>
    <row r="33" spans="1:16" s="274" customFormat="1" x14ac:dyDescent="0.35">
      <c r="A33" s="319" t="s">
        <v>117</v>
      </c>
      <c r="B33" s="374"/>
      <c r="C33" s="375"/>
      <c r="D33" s="376"/>
      <c r="E33" s="377"/>
      <c r="F33" s="558"/>
      <c r="G33" s="559"/>
      <c r="H33" s="559"/>
      <c r="I33" s="559"/>
      <c r="J33" s="559"/>
      <c r="K33" s="559"/>
      <c r="L33" s="559"/>
      <c r="M33" s="560"/>
    </row>
    <row r="34" spans="1:16" s="274" customFormat="1" x14ac:dyDescent="0.35">
      <c r="A34" s="272"/>
      <c r="B34" s="379"/>
      <c r="C34" s="367"/>
      <c r="D34" s="370"/>
      <c r="E34" s="387"/>
      <c r="F34" s="555"/>
      <c r="G34" s="556"/>
      <c r="H34" s="556"/>
      <c r="I34" s="556"/>
      <c r="J34" s="556"/>
      <c r="K34" s="556"/>
      <c r="L34" s="556"/>
      <c r="M34" s="557"/>
    </row>
    <row r="35" spans="1:16" s="274" customFormat="1" x14ac:dyDescent="0.35">
      <c r="A35" s="320"/>
      <c r="B35" s="371"/>
      <c r="C35" s="378"/>
      <c r="D35" s="372"/>
      <c r="E35" s="373"/>
      <c r="F35" s="545"/>
      <c r="G35" s="546"/>
      <c r="H35" s="546"/>
      <c r="I35" s="546"/>
      <c r="J35" s="546"/>
      <c r="K35" s="546"/>
      <c r="L35" s="546"/>
      <c r="M35" s="547"/>
    </row>
    <row r="36" spans="1:16" s="274" customFormat="1" x14ac:dyDescent="0.35">
      <c r="A36" s="319" t="s">
        <v>144</v>
      </c>
      <c r="B36" s="374"/>
      <c r="C36" s="375"/>
      <c r="D36" s="376"/>
      <c r="E36" s="377"/>
      <c r="F36" s="558"/>
      <c r="G36" s="559"/>
      <c r="H36" s="559"/>
      <c r="I36" s="559"/>
      <c r="J36" s="559"/>
      <c r="K36" s="559"/>
      <c r="L36" s="559"/>
      <c r="M36" s="560"/>
    </row>
    <row r="37" spans="1:16" s="274" customFormat="1" x14ac:dyDescent="0.35">
      <c r="A37" s="272"/>
      <c r="B37" s="379"/>
      <c r="C37" s="367"/>
      <c r="D37" s="370"/>
      <c r="E37" s="387"/>
      <c r="F37" s="555"/>
      <c r="G37" s="556"/>
      <c r="H37" s="556"/>
      <c r="I37" s="556"/>
      <c r="J37" s="556"/>
      <c r="K37" s="556"/>
      <c r="L37" s="556"/>
      <c r="M37" s="557"/>
    </row>
    <row r="38" spans="1:16" s="274" customFormat="1" ht="15" customHeight="1" thickBot="1" x14ac:dyDescent="0.4">
      <c r="A38" s="320"/>
      <c r="B38" s="371"/>
      <c r="C38" s="378"/>
      <c r="D38" s="372"/>
      <c r="E38" s="373"/>
      <c r="F38" s="545"/>
      <c r="G38" s="546"/>
      <c r="H38" s="546"/>
      <c r="I38" s="546"/>
      <c r="J38" s="546"/>
      <c r="K38" s="546"/>
      <c r="L38" s="546"/>
      <c r="M38" s="547"/>
    </row>
    <row r="39" spans="1:16" s="274" customFormat="1" ht="15" thickBot="1" x14ac:dyDescent="0.4">
      <c r="A39" s="319" t="s">
        <v>145</v>
      </c>
      <c r="B39" s="374"/>
      <c r="C39" s="375"/>
      <c r="D39" s="376"/>
      <c r="E39" s="377"/>
      <c r="F39" s="568"/>
      <c r="G39" s="569"/>
      <c r="H39" s="569"/>
      <c r="I39" s="569"/>
      <c r="J39" s="569"/>
      <c r="K39" s="569"/>
      <c r="L39" s="569"/>
      <c r="M39" s="570"/>
      <c r="N39" s="273"/>
      <c r="O39" s="273"/>
      <c r="P39" s="273"/>
    </row>
    <row r="40" spans="1:16" s="274" customFormat="1" x14ac:dyDescent="0.35">
      <c r="A40" s="319" t="s">
        <v>146</v>
      </c>
      <c r="B40" s="374"/>
      <c r="C40" s="375"/>
      <c r="D40" s="376"/>
      <c r="E40" s="377"/>
      <c r="F40" s="552"/>
      <c r="G40" s="553"/>
      <c r="H40" s="553"/>
      <c r="I40" s="553"/>
      <c r="J40" s="553"/>
      <c r="K40" s="553"/>
      <c r="L40" s="553"/>
      <c r="M40" s="554"/>
      <c r="N40" s="273"/>
      <c r="O40" s="273"/>
      <c r="P40" s="273"/>
    </row>
    <row r="41" spans="1:16" s="274" customFormat="1" ht="15" thickBot="1" x14ac:dyDescent="0.4">
      <c r="A41" s="272"/>
      <c r="B41" s="323"/>
      <c r="C41" s="336"/>
      <c r="D41" s="324"/>
      <c r="E41" s="325"/>
      <c r="F41" s="564"/>
      <c r="G41" s="565"/>
      <c r="H41" s="565"/>
      <c r="I41" s="565"/>
      <c r="J41" s="565"/>
      <c r="K41" s="565"/>
      <c r="L41" s="565"/>
      <c r="M41" s="566"/>
    </row>
    <row r="42" spans="1:16" s="274" customFormat="1" x14ac:dyDescent="0.35">
      <c r="A42" s="319" t="s">
        <v>188</v>
      </c>
      <c r="B42" s="374"/>
      <c r="C42" s="375"/>
      <c r="D42" s="376"/>
      <c r="E42" s="377"/>
      <c r="F42" s="552"/>
      <c r="G42" s="553"/>
      <c r="H42" s="553"/>
      <c r="I42" s="553"/>
      <c r="J42" s="553"/>
      <c r="K42" s="553"/>
      <c r="L42" s="553"/>
      <c r="M42" s="554"/>
      <c r="N42" s="273"/>
      <c r="O42" s="273"/>
      <c r="P42" s="273"/>
    </row>
    <row r="43" spans="1:16" s="274" customFormat="1" x14ac:dyDescent="0.35">
      <c r="A43" s="272"/>
      <c r="B43" s="323"/>
      <c r="C43" s="336"/>
      <c r="D43" s="324"/>
      <c r="E43" s="325"/>
      <c r="F43" s="563"/>
      <c r="G43" s="561"/>
      <c r="H43" s="561"/>
      <c r="I43" s="561"/>
      <c r="J43" s="561"/>
      <c r="K43" s="561"/>
      <c r="L43" s="561"/>
      <c r="M43" s="562"/>
    </row>
    <row r="44" spans="1:16" s="274" customFormat="1" ht="15" thickBot="1" x14ac:dyDescent="0.4">
      <c r="A44" s="320"/>
      <c r="B44" s="371"/>
      <c r="C44" s="372"/>
      <c r="D44" s="372"/>
      <c r="E44" s="373"/>
      <c r="F44" s="564"/>
      <c r="G44" s="565"/>
      <c r="H44" s="565"/>
      <c r="I44" s="565"/>
      <c r="J44" s="565"/>
      <c r="K44" s="565"/>
      <c r="L44" s="565"/>
      <c r="M44" s="566"/>
      <c r="N44" s="273"/>
      <c r="O44" s="273"/>
      <c r="P44" s="273"/>
    </row>
    <row r="45" spans="1:16" s="274" customFormat="1" x14ac:dyDescent="0.35">
      <c r="A45" s="319" t="s">
        <v>44</v>
      </c>
      <c r="B45" s="374"/>
      <c r="C45" s="375"/>
      <c r="D45" s="376"/>
      <c r="E45" s="377"/>
      <c r="F45" s="552"/>
      <c r="G45" s="553"/>
      <c r="H45" s="553"/>
      <c r="I45" s="553"/>
      <c r="J45" s="553"/>
      <c r="K45" s="553"/>
      <c r="L45" s="553"/>
      <c r="M45" s="554"/>
      <c r="N45" s="273"/>
      <c r="O45" s="273"/>
      <c r="P45" s="273"/>
    </row>
    <row r="46" spans="1:16" s="274" customFormat="1" x14ac:dyDescent="0.35">
      <c r="A46" s="272"/>
      <c r="B46" s="323"/>
      <c r="C46" s="336"/>
      <c r="D46" s="324"/>
      <c r="E46" s="325"/>
      <c r="F46" s="563"/>
      <c r="G46" s="561"/>
      <c r="H46" s="561"/>
      <c r="I46" s="561"/>
      <c r="J46" s="561"/>
      <c r="K46" s="561"/>
      <c r="L46" s="561"/>
      <c r="M46" s="562"/>
    </row>
    <row r="47" spans="1:16" s="274" customFormat="1" ht="15" thickBot="1" x14ac:dyDescent="0.4">
      <c r="A47" s="320"/>
      <c r="B47" s="371"/>
      <c r="C47" s="372"/>
      <c r="D47" s="372"/>
      <c r="E47" s="373"/>
      <c r="F47" s="564"/>
      <c r="G47" s="565"/>
      <c r="H47" s="565"/>
      <c r="I47" s="565"/>
      <c r="J47" s="565"/>
      <c r="K47" s="565"/>
      <c r="L47" s="565"/>
      <c r="M47" s="566"/>
      <c r="N47" s="273"/>
      <c r="O47" s="273"/>
      <c r="P47" s="273"/>
    </row>
    <row r="48" spans="1:16" s="274" customFormat="1" x14ac:dyDescent="0.35">
      <c r="A48" s="319" t="s">
        <v>111</v>
      </c>
      <c r="B48" s="374"/>
      <c r="C48" s="375"/>
      <c r="D48" s="376"/>
      <c r="E48" s="377"/>
      <c r="F48" s="552"/>
      <c r="G48" s="553"/>
      <c r="H48" s="553"/>
      <c r="I48" s="553"/>
      <c r="J48" s="553"/>
      <c r="K48" s="553"/>
      <c r="L48" s="553"/>
      <c r="M48" s="554"/>
      <c r="N48" s="273"/>
      <c r="O48" s="273"/>
      <c r="P48" s="273"/>
    </row>
    <row r="49" spans="1:16" s="274" customFormat="1" x14ac:dyDescent="0.35">
      <c r="A49" s="272"/>
      <c r="B49" s="323"/>
      <c r="C49" s="336"/>
      <c r="D49" s="324"/>
      <c r="E49" s="325"/>
      <c r="F49" s="563"/>
      <c r="G49" s="561"/>
      <c r="H49" s="561"/>
      <c r="I49" s="561"/>
      <c r="J49" s="561"/>
      <c r="K49" s="561"/>
      <c r="L49" s="561"/>
      <c r="M49" s="562"/>
    </row>
    <row r="50" spans="1:16" s="274" customFormat="1" ht="15" thickBot="1" x14ac:dyDescent="0.4">
      <c r="A50" s="320"/>
      <c r="B50" s="371"/>
      <c r="C50" s="372"/>
      <c r="D50" s="372"/>
      <c r="E50" s="373"/>
      <c r="F50" s="564"/>
      <c r="G50" s="565"/>
      <c r="H50" s="565"/>
      <c r="I50" s="565"/>
      <c r="J50" s="565"/>
      <c r="K50" s="565"/>
      <c r="L50" s="565"/>
      <c r="M50" s="566"/>
      <c r="N50" s="273"/>
      <c r="O50" s="273"/>
      <c r="P50" s="273"/>
    </row>
    <row r="51" spans="1:16" s="274" customFormat="1" x14ac:dyDescent="0.35">
      <c r="A51" s="319" t="s">
        <v>112</v>
      </c>
      <c r="B51" s="374"/>
      <c r="C51" s="375"/>
      <c r="D51" s="376"/>
      <c r="E51" s="377"/>
      <c r="F51" s="552"/>
      <c r="G51" s="553"/>
      <c r="H51" s="553"/>
      <c r="I51" s="553"/>
      <c r="J51" s="553"/>
      <c r="K51" s="553"/>
      <c r="L51" s="553"/>
      <c r="M51" s="554"/>
      <c r="N51" s="273"/>
      <c r="O51" s="273"/>
      <c r="P51" s="273"/>
    </row>
    <row r="52" spans="1:16" s="274" customFormat="1" x14ac:dyDescent="0.35">
      <c r="A52" s="272"/>
      <c r="B52" s="323"/>
      <c r="C52" s="336"/>
      <c r="D52" s="324"/>
      <c r="E52" s="325"/>
      <c r="F52" s="563"/>
      <c r="G52" s="561"/>
      <c r="H52" s="561"/>
      <c r="I52" s="561"/>
      <c r="J52" s="561"/>
      <c r="K52" s="561"/>
      <c r="L52" s="561"/>
      <c r="M52" s="562"/>
    </row>
    <row r="53" spans="1:16" s="274" customFormat="1" ht="15" thickBot="1" x14ac:dyDescent="0.4">
      <c r="A53" s="320"/>
      <c r="B53" s="371"/>
      <c r="C53" s="372"/>
      <c r="D53" s="372"/>
      <c r="E53" s="373"/>
      <c r="F53" s="564"/>
      <c r="G53" s="565"/>
      <c r="H53" s="565"/>
      <c r="I53" s="565"/>
      <c r="J53" s="565"/>
      <c r="K53" s="565"/>
      <c r="L53" s="565"/>
      <c r="M53" s="566"/>
      <c r="N53" s="273"/>
      <c r="O53" s="273"/>
      <c r="P53" s="273"/>
    </row>
    <row r="54" spans="1:16" x14ac:dyDescent="0.35">
      <c r="A54" s="1"/>
    </row>
    <row r="55" spans="1:16" x14ac:dyDescent="0.35">
      <c r="A55" s="1"/>
    </row>
    <row r="56" spans="1:16" x14ac:dyDescent="0.35">
      <c r="A56" s="567" t="s">
        <v>192</v>
      </c>
      <c r="B56" s="567"/>
    </row>
  </sheetData>
  <mergeCells count="40">
    <mergeCell ref="A56:B56"/>
    <mergeCell ref="F40:M40"/>
    <mergeCell ref="F41:M41"/>
    <mergeCell ref="F39:M39"/>
    <mergeCell ref="F37:M37"/>
    <mergeCell ref="F38:M38"/>
    <mergeCell ref="F46:M46"/>
    <mergeCell ref="F47:M47"/>
    <mergeCell ref="F53:M53"/>
    <mergeCell ref="F48:M48"/>
    <mergeCell ref="F49:M49"/>
    <mergeCell ref="F50:M50"/>
    <mergeCell ref="F51:M51"/>
    <mergeCell ref="F52:M52"/>
    <mergeCell ref="F36:M36"/>
    <mergeCell ref="F42:M42"/>
    <mergeCell ref="F43:M43"/>
    <mergeCell ref="F44:M44"/>
    <mergeCell ref="F45:M45"/>
    <mergeCell ref="F21:M21"/>
    <mergeCell ref="F28:M28"/>
    <mergeCell ref="F31:M31"/>
    <mergeCell ref="F35:M35"/>
    <mergeCell ref="F30:M30"/>
    <mergeCell ref="F32:M32"/>
    <mergeCell ref="F34:M34"/>
    <mergeCell ref="F29:M29"/>
    <mergeCell ref="F33:M33"/>
    <mergeCell ref="G25:M25"/>
    <mergeCell ref="G24:M24"/>
    <mergeCell ref="G23:M23"/>
    <mergeCell ref="G27:M27"/>
    <mergeCell ref="G16:M16"/>
    <mergeCell ref="G17:M17"/>
    <mergeCell ref="G18:M18"/>
    <mergeCell ref="F20:M20"/>
    <mergeCell ref="F2:M2"/>
    <mergeCell ref="G8:M8"/>
    <mergeCell ref="G9:M9"/>
    <mergeCell ref="F12:M12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 tint="-0.34998626667073579"/>
  </sheetPr>
  <dimension ref="A1:AO213"/>
  <sheetViews>
    <sheetView zoomScale="80" zoomScaleNormal="80" workbookViewId="0">
      <pane xSplit="2" topLeftCell="C1" activePane="topRight" state="frozen"/>
      <selection activeCell="J80" sqref="J80"/>
      <selection pane="topRight" activeCell="K25" sqref="K25"/>
    </sheetView>
  </sheetViews>
  <sheetFormatPr defaultRowHeight="14.5" x14ac:dyDescent="0.35"/>
  <cols>
    <col min="1" max="1" width="9.453125" customWidth="1"/>
    <col min="2" max="2" width="24.90625" customWidth="1"/>
    <col min="3" max="15" width="14" customWidth="1"/>
    <col min="16" max="16" width="12.54296875" bestFit="1" customWidth="1"/>
    <col min="17" max="17" width="12.54296875" customWidth="1"/>
    <col min="18" max="18" width="12.08984375" customWidth="1"/>
    <col min="19" max="19" width="13.453125" customWidth="1"/>
    <col min="20" max="24" width="14.08984375" customWidth="1"/>
    <col min="25" max="26" width="13.453125" customWidth="1"/>
    <col min="27" max="39" width="15" customWidth="1"/>
    <col min="40" max="41" width="10.54296875" bestFit="1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14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20</v>
      </c>
      <c r="C5" s="3">
        <f>'BIZ kWh ENTRY'!S148</f>
        <v>0</v>
      </c>
      <c r="D5" s="3">
        <f>'BIZ kWh ENTRY'!T148</f>
        <v>418349</v>
      </c>
      <c r="E5" s="3">
        <f>'BIZ kWh ENTRY'!U148</f>
        <v>26325.708506012244</v>
      </c>
      <c r="F5" s="3">
        <f>'BIZ kWh ENTRY'!V148</f>
        <v>123211</v>
      </c>
      <c r="G5" s="3">
        <f>'BIZ kWh ENTRY'!W148</f>
        <v>602350</v>
      </c>
      <c r="H5" s="3">
        <f>'BIZ kWh ENTRY'!X148</f>
        <v>41972</v>
      </c>
      <c r="I5" s="3">
        <f>'BIZ kWh ENTRY'!Y148</f>
        <v>193591.4752461352</v>
      </c>
      <c r="J5" s="3">
        <f>'BIZ kWh ENTRY'!Z148</f>
        <v>0</v>
      </c>
      <c r="K5" s="3">
        <f>'BIZ kWh ENTRY'!AA148</f>
        <v>0</v>
      </c>
      <c r="L5" s="95">
        <f>'BIZ kWh ENTRY'!AB148</f>
        <v>150572</v>
      </c>
      <c r="M5" s="95">
        <f>'BIZ kWh ENTRY'!AC148</f>
        <v>471985</v>
      </c>
      <c r="N5" s="3">
        <f>'BIZ kWh ENTRY'!AD148</f>
        <v>1526495.6460074333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</row>
    <row r="6" spans="1:41" x14ac:dyDescent="0.35">
      <c r="A6" s="639"/>
      <c r="B6" s="12" t="s">
        <v>0</v>
      </c>
      <c r="C6" s="3">
        <f>'BIZ kWh ENTRY'!S149</f>
        <v>0</v>
      </c>
      <c r="D6" s="3">
        <f>'BIZ kWh ENTRY'!T149</f>
        <v>0</v>
      </c>
      <c r="E6" s="3">
        <f>'BIZ kWh ENTRY'!U149</f>
        <v>0</v>
      </c>
      <c r="F6" s="3">
        <f>'BIZ kWh ENTRY'!V149</f>
        <v>0</v>
      </c>
      <c r="G6" s="3">
        <f>'BIZ kWh ENTRY'!W149</f>
        <v>0</v>
      </c>
      <c r="H6" s="3">
        <f>'BIZ kWh ENTRY'!X149</f>
        <v>0</v>
      </c>
      <c r="I6" s="3">
        <f>'BIZ kWh ENTRY'!Y149</f>
        <v>0</v>
      </c>
      <c r="J6" s="3">
        <f>'BIZ kWh ENTRY'!Z149</f>
        <v>0</v>
      </c>
      <c r="K6" s="3">
        <f>'BIZ kWh ENTRY'!AA149</f>
        <v>0</v>
      </c>
      <c r="L6" s="95">
        <f>'BIZ kWh ENTRY'!AB149</f>
        <v>0</v>
      </c>
      <c r="M6" s="95">
        <f>'BIZ kWh ENTRY'!AC149</f>
        <v>0</v>
      </c>
      <c r="N6" s="3">
        <f>'BIZ kWh ENTRY'!AD149</f>
        <v>0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x14ac:dyDescent="0.35">
      <c r="A7" s="639"/>
      <c r="B7" s="11" t="s">
        <v>21</v>
      </c>
      <c r="C7" s="3">
        <f>'BIZ kWh ENTRY'!S150</f>
        <v>0</v>
      </c>
      <c r="D7" s="3">
        <f>'BIZ kWh ENTRY'!T150</f>
        <v>0</v>
      </c>
      <c r="E7" s="3">
        <f>'BIZ kWh ENTRY'!U150</f>
        <v>0</v>
      </c>
      <c r="F7" s="3">
        <f>'BIZ kWh ENTRY'!V150</f>
        <v>4438</v>
      </c>
      <c r="G7" s="3">
        <f>'BIZ kWh ENTRY'!W150</f>
        <v>0</v>
      </c>
      <c r="H7" s="3">
        <f>'BIZ kWh ENTRY'!X150</f>
        <v>0</v>
      </c>
      <c r="I7" s="3">
        <f>'BIZ kWh ENTRY'!Y150</f>
        <v>0</v>
      </c>
      <c r="J7" s="3">
        <f>'BIZ kWh ENTRY'!Z150</f>
        <v>0</v>
      </c>
      <c r="K7" s="3">
        <f>'BIZ kWh ENTRY'!AA150</f>
        <v>7856</v>
      </c>
      <c r="L7" s="95">
        <f>'BIZ kWh ENTRY'!AB150</f>
        <v>0</v>
      </c>
      <c r="M7" s="95">
        <f>'BIZ kWh ENTRY'!AC150</f>
        <v>0</v>
      </c>
      <c r="N7" s="3">
        <f>'BIZ kWh ENTRY'!AD150</f>
        <v>23531.144288847569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41" x14ac:dyDescent="0.35">
      <c r="A8" s="639"/>
      <c r="B8" s="11" t="s">
        <v>1</v>
      </c>
      <c r="C8" s="3">
        <f>'BIZ kWh ENTRY'!S151</f>
        <v>0</v>
      </c>
      <c r="D8" s="3">
        <f>'BIZ kWh ENTRY'!T151</f>
        <v>78933.778560216539</v>
      </c>
      <c r="E8" s="3">
        <f>'BIZ kWh ENTRY'!U151</f>
        <v>155418.73108081319</v>
      </c>
      <c r="F8" s="3">
        <f>'BIZ kWh ENTRY'!V151</f>
        <v>463062.15178943123</v>
      </c>
      <c r="G8" s="3">
        <f>'BIZ kWh ENTRY'!W151</f>
        <v>329931.72183654364</v>
      </c>
      <c r="H8" s="3">
        <f>'BIZ kWh ENTRY'!X151</f>
        <v>431249.55079106416</v>
      </c>
      <c r="I8" s="3">
        <f>'BIZ kWh ENTRY'!Y151</f>
        <v>201228.17137166508</v>
      </c>
      <c r="J8" s="3">
        <f>'BIZ kWh ENTRY'!Z151</f>
        <v>210195.22668631503</v>
      </c>
      <c r="K8" s="3">
        <f>'BIZ kWh ENTRY'!AA151</f>
        <v>354026.50460012292</v>
      </c>
      <c r="L8" s="95">
        <f>'BIZ kWh ENTRY'!AB151</f>
        <v>309587.44727038027</v>
      </c>
      <c r="M8" s="95">
        <f>'BIZ kWh ENTRY'!AC151</f>
        <v>926060.95948871074</v>
      </c>
      <c r="N8" s="3">
        <f>'BIZ kWh ENTRY'!AD151</f>
        <v>2584073.7099029189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41" x14ac:dyDescent="0.35">
      <c r="A9" s="639"/>
      <c r="B9" s="12" t="s">
        <v>22</v>
      </c>
      <c r="C9" s="3">
        <f>'BIZ kWh ENTRY'!S152</f>
        <v>0</v>
      </c>
      <c r="D9" s="3">
        <f>'BIZ kWh ENTRY'!T152</f>
        <v>0</v>
      </c>
      <c r="E9" s="3">
        <f>'BIZ kWh ENTRY'!U152</f>
        <v>0</v>
      </c>
      <c r="F9" s="3">
        <f>'BIZ kWh ENTRY'!V152</f>
        <v>0</v>
      </c>
      <c r="G9" s="3">
        <f>'BIZ kWh ENTRY'!W152</f>
        <v>0</v>
      </c>
      <c r="H9" s="3">
        <f>'BIZ kWh ENTRY'!X152</f>
        <v>0</v>
      </c>
      <c r="I9" s="3">
        <f>'BIZ kWh ENTRY'!Y152</f>
        <v>0</v>
      </c>
      <c r="J9" s="3">
        <f>'BIZ kWh ENTRY'!Z152</f>
        <v>0</v>
      </c>
      <c r="K9" s="3">
        <f>'BIZ kWh ENTRY'!AA152</f>
        <v>0</v>
      </c>
      <c r="L9" s="95">
        <f>'BIZ kWh ENTRY'!AB152</f>
        <v>0</v>
      </c>
      <c r="M9" s="95">
        <f>'BIZ kWh ENTRY'!AC152</f>
        <v>37868.070240000001</v>
      </c>
      <c r="N9" s="3">
        <f>'BIZ kWh ENTRY'!AD152</f>
        <v>109609.632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41" x14ac:dyDescent="0.35">
      <c r="A10" s="639"/>
      <c r="B10" s="11" t="s">
        <v>9</v>
      </c>
      <c r="C10" s="3">
        <f>'BIZ kWh ENTRY'!S153</f>
        <v>0</v>
      </c>
      <c r="D10" s="3">
        <f>'BIZ kWh ENTRY'!T153</f>
        <v>0</v>
      </c>
      <c r="E10" s="3">
        <f>'BIZ kWh ENTRY'!U153</f>
        <v>0</v>
      </c>
      <c r="F10" s="3">
        <f>'BIZ kWh ENTRY'!V153</f>
        <v>0</v>
      </c>
      <c r="G10" s="3">
        <f>'BIZ kWh ENTRY'!W153</f>
        <v>0</v>
      </c>
      <c r="H10" s="3">
        <f>'BIZ kWh ENTRY'!X153</f>
        <v>0</v>
      </c>
      <c r="I10" s="3">
        <f>'BIZ kWh ENTRY'!Y153</f>
        <v>0</v>
      </c>
      <c r="J10" s="3">
        <f>'BIZ kWh ENTRY'!Z153</f>
        <v>0</v>
      </c>
      <c r="K10" s="3">
        <f>'BIZ kWh ENTRY'!AA153</f>
        <v>0</v>
      </c>
      <c r="L10" s="95">
        <f>'BIZ kWh ENTRY'!AB153</f>
        <v>0</v>
      </c>
      <c r="M10" s="95">
        <f>'BIZ kWh ENTRY'!AC153</f>
        <v>0</v>
      </c>
      <c r="N10" s="3">
        <f>'BIZ kWh ENTRY'!AD153</f>
        <v>0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41" x14ac:dyDescent="0.35">
      <c r="A11" s="639"/>
      <c r="B11" s="11" t="s">
        <v>3</v>
      </c>
      <c r="C11" s="3">
        <f>'BIZ kWh ENTRY'!S154</f>
        <v>0</v>
      </c>
      <c r="D11" s="3">
        <f>'BIZ kWh ENTRY'!T154</f>
        <v>0</v>
      </c>
      <c r="E11" s="3">
        <f>'BIZ kWh ENTRY'!U154</f>
        <v>56655.219599063246</v>
      </c>
      <c r="F11" s="3">
        <f>'BIZ kWh ENTRY'!V154</f>
        <v>4115224.2287130188</v>
      </c>
      <c r="G11" s="3">
        <f>'BIZ kWh ENTRY'!W154</f>
        <v>417464.50474423094</v>
      </c>
      <c r="H11" s="3">
        <f>'BIZ kWh ENTRY'!X154</f>
        <v>829778.12936152006</v>
      </c>
      <c r="I11" s="3">
        <f>'BIZ kWh ENTRY'!Y154</f>
        <v>293567.83600023435</v>
      </c>
      <c r="J11" s="3">
        <f>'BIZ kWh ENTRY'!Z154</f>
        <v>0</v>
      </c>
      <c r="K11" s="3">
        <f>'BIZ kWh ENTRY'!AA154</f>
        <v>362862.82955609902</v>
      </c>
      <c r="L11" s="95">
        <f>'BIZ kWh ENTRY'!AB154</f>
        <v>405728.42833074438</v>
      </c>
      <c r="M11" s="95">
        <f>'BIZ kWh ENTRY'!AC154</f>
        <v>2347863.5282927048</v>
      </c>
      <c r="N11" s="3">
        <f>'BIZ kWh ENTRY'!AD154</f>
        <v>8778818.8961949181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41" x14ac:dyDescent="0.35">
      <c r="A12" s="639"/>
      <c r="B12" s="11" t="s">
        <v>4</v>
      </c>
      <c r="C12" s="3">
        <f>'BIZ kWh ENTRY'!S155</f>
        <v>0</v>
      </c>
      <c r="D12" s="3">
        <f>'BIZ kWh ENTRY'!T155</f>
        <v>445145.43638072023</v>
      </c>
      <c r="E12" s="3">
        <f>'BIZ kWh ENTRY'!U155</f>
        <v>915881.27913421858</v>
      </c>
      <c r="F12" s="3">
        <f>'BIZ kWh ENTRY'!V155</f>
        <v>741462.5292973913</v>
      </c>
      <c r="G12" s="3">
        <f>'BIZ kWh ENTRY'!W155</f>
        <v>1252689.973700006</v>
      </c>
      <c r="H12" s="3">
        <f>'BIZ kWh ENTRY'!X155</f>
        <v>2143915.018682749</v>
      </c>
      <c r="I12" s="3">
        <f>'BIZ kWh ENTRY'!Y155</f>
        <v>1682676.9160713684</v>
      </c>
      <c r="J12" s="3">
        <f>'BIZ kWh ENTRY'!Z155</f>
        <v>1533730.3055767468</v>
      </c>
      <c r="K12" s="3">
        <f>'BIZ kWh ENTRY'!AA155</f>
        <v>3887396.9830191494</v>
      </c>
      <c r="L12" s="95">
        <f>'BIZ kWh ENTRY'!AB155</f>
        <v>5596721.3994477885</v>
      </c>
      <c r="M12" s="95">
        <f>'BIZ kWh ENTRY'!AC155</f>
        <v>5074803.7276103226</v>
      </c>
      <c r="N12" s="3">
        <f>'BIZ kWh ENTRY'!AD155</f>
        <v>14121835.612324806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41" x14ac:dyDescent="0.35">
      <c r="A13" s="639"/>
      <c r="B13" s="11" t="s">
        <v>5</v>
      </c>
      <c r="C13" s="3">
        <f>'BIZ kWh ENTRY'!S156</f>
        <v>0</v>
      </c>
      <c r="D13" s="3">
        <f>'BIZ kWh ENTRY'!T156</f>
        <v>105517.17752400001</v>
      </c>
      <c r="E13" s="3">
        <f>'BIZ kWh ENTRY'!U156</f>
        <v>12663.091584000002</v>
      </c>
      <c r="F13" s="3">
        <f>'BIZ kWh ENTRY'!V156</f>
        <v>3616477.3402033076</v>
      </c>
      <c r="G13" s="3">
        <f>'BIZ kWh ENTRY'!W156</f>
        <v>67062.62851200001</v>
      </c>
      <c r="H13" s="3">
        <f>'BIZ kWh ENTRY'!X156</f>
        <v>673097.85568799998</v>
      </c>
      <c r="I13" s="3">
        <f>'BIZ kWh ENTRY'!Y156</f>
        <v>16859.1456</v>
      </c>
      <c r="J13" s="3">
        <f>'BIZ kWh ENTRY'!Z156</f>
        <v>215296.66620000001</v>
      </c>
      <c r="K13" s="3">
        <f>'BIZ kWh ENTRY'!AA156</f>
        <v>104458.11971215373</v>
      </c>
      <c r="L13" s="95">
        <f>'BIZ kWh ENTRY'!AB156</f>
        <v>413406.47796513629</v>
      </c>
      <c r="M13" s="95">
        <f>'BIZ kWh ENTRY'!AC156</f>
        <v>53902.396030868469</v>
      </c>
      <c r="N13" s="3">
        <f>'BIZ kWh ENTRY'!AD156</f>
        <v>4348138.9677723795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41" x14ac:dyDescent="0.35">
      <c r="A14" s="639"/>
      <c r="B14" s="11" t="s">
        <v>23</v>
      </c>
      <c r="C14" s="3">
        <f>'BIZ kWh ENTRY'!S157</f>
        <v>0</v>
      </c>
      <c r="D14" s="3">
        <f>'BIZ kWh ENTRY'!T157</f>
        <v>0</v>
      </c>
      <c r="E14" s="3">
        <f>'BIZ kWh ENTRY'!U157</f>
        <v>0</v>
      </c>
      <c r="F14" s="3">
        <f>'BIZ kWh ENTRY'!V157</f>
        <v>0</v>
      </c>
      <c r="G14" s="3">
        <f>'BIZ kWh ENTRY'!W157</f>
        <v>0</v>
      </c>
      <c r="H14" s="3">
        <f>'BIZ kWh ENTRY'!X157</f>
        <v>0</v>
      </c>
      <c r="I14" s="3">
        <f>'BIZ kWh ENTRY'!Y157</f>
        <v>110432.448</v>
      </c>
      <c r="J14" s="3">
        <f>'BIZ kWh ENTRY'!Z157</f>
        <v>0</v>
      </c>
      <c r="K14" s="3">
        <f>'BIZ kWh ENTRY'!AA157</f>
        <v>0</v>
      </c>
      <c r="L14" s="95">
        <f>'BIZ kWh ENTRY'!AB157</f>
        <v>0</v>
      </c>
      <c r="M14" s="95">
        <f>'BIZ kWh ENTRY'!AC157</f>
        <v>0</v>
      </c>
      <c r="N14" s="3">
        <f>'BIZ kWh ENTRY'!AD157</f>
        <v>95530.253296875002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41" x14ac:dyDescent="0.35">
      <c r="A15" s="639"/>
      <c r="B15" s="11" t="s">
        <v>24</v>
      </c>
      <c r="C15" s="3">
        <f>'BIZ kWh ENTRY'!S158</f>
        <v>0</v>
      </c>
      <c r="D15" s="3">
        <f>'BIZ kWh ENTRY'!T158</f>
        <v>0</v>
      </c>
      <c r="E15" s="3">
        <f>'BIZ kWh ENTRY'!U158</f>
        <v>0</v>
      </c>
      <c r="F15" s="3">
        <f>'BIZ kWh ENTRY'!V158</f>
        <v>0</v>
      </c>
      <c r="G15" s="3">
        <f>'BIZ kWh ENTRY'!W158</f>
        <v>0</v>
      </c>
      <c r="H15" s="3">
        <f>'BIZ kWh ENTRY'!X158</f>
        <v>0</v>
      </c>
      <c r="I15" s="3">
        <f>'BIZ kWh ENTRY'!Y158</f>
        <v>0</v>
      </c>
      <c r="J15" s="3">
        <f>'BIZ kWh ENTRY'!Z158</f>
        <v>0</v>
      </c>
      <c r="K15" s="3">
        <f>'BIZ kWh ENTRY'!AA158</f>
        <v>0</v>
      </c>
      <c r="L15" s="95">
        <f>'BIZ kWh ENTRY'!AB158</f>
        <v>0</v>
      </c>
      <c r="M15" s="95">
        <f>'BIZ kWh ENTRY'!AC158</f>
        <v>0</v>
      </c>
      <c r="N15" s="3">
        <f>'BIZ kWh ENTRY'!AD158</f>
        <v>61785.625999999997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</row>
    <row r="16" spans="1:41" x14ac:dyDescent="0.35">
      <c r="A16" s="639"/>
      <c r="B16" s="11" t="s">
        <v>7</v>
      </c>
      <c r="C16" s="3">
        <f>'BIZ kWh ENTRY'!S159</f>
        <v>0</v>
      </c>
      <c r="D16" s="3">
        <f>'BIZ kWh ENTRY'!T159</f>
        <v>0</v>
      </c>
      <c r="E16" s="3">
        <f>'BIZ kWh ENTRY'!U159</f>
        <v>0</v>
      </c>
      <c r="F16" s="3">
        <f>'BIZ kWh ENTRY'!V159</f>
        <v>0</v>
      </c>
      <c r="G16" s="3">
        <f>'BIZ kWh ENTRY'!W159</f>
        <v>1220</v>
      </c>
      <c r="H16" s="3">
        <f>'BIZ kWh ENTRY'!X159</f>
        <v>0</v>
      </c>
      <c r="I16" s="3">
        <f>'BIZ kWh ENTRY'!Y159</f>
        <v>0</v>
      </c>
      <c r="J16" s="3">
        <f>'BIZ kWh ENTRY'!Z159</f>
        <v>1599841.4039999999</v>
      </c>
      <c r="K16" s="3">
        <f>'BIZ kWh ENTRY'!AA159</f>
        <v>353809.05599999998</v>
      </c>
      <c r="L16" s="95">
        <f>'BIZ kWh ENTRY'!AB159</f>
        <v>265440.272</v>
      </c>
      <c r="M16" s="95">
        <f>'BIZ kWh ENTRY'!AC159</f>
        <v>0</v>
      </c>
      <c r="N16" s="3">
        <f>'BIZ kWh ENTRY'!AD159</f>
        <v>409039.76199999999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</row>
    <row r="17" spans="1:39" x14ac:dyDescent="0.35">
      <c r="A17" s="639"/>
      <c r="B17" s="11" t="s">
        <v>8</v>
      </c>
      <c r="C17" s="3">
        <f>'BIZ kWh ENTRY'!S160</f>
        <v>0</v>
      </c>
      <c r="D17" s="3">
        <f>'BIZ kWh ENTRY'!T160</f>
        <v>0</v>
      </c>
      <c r="E17" s="3">
        <f>'BIZ kWh ENTRY'!U160</f>
        <v>0</v>
      </c>
      <c r="F17" s="3">
        <f>'BIZ kWh ENTRY'!V160</f>
        <v>0</v>
      </c>
      <c r="G17" s="3">
        <f>'BIZ kWh ENTRY'!W160</f>
        <v>0</v>
      </c>
      <c r="H17" s="3">
        <f>'BIZ kWh ENTRY'!X160</f>
        <v>0</v>
      </c>
      <c r="I17" s="3">
        <f>'BIZ kWh ENTRY'!Y160</f>
        <v>0</v>
      </c>
      <c r="J17" s="3">
        <f>'BIZ kWh ENTRY'!Z160</f>
        <v>0</v>
      </c>
      <c r="K17" s="3">
        <f>'BIZ kWh ENTRY'!AA160</f>
        <v>0</v>
      </c>
      <c r="L17" s="95">
        <f>'BIZ kWh ENTRY'!AB160</f>
        <v>0</v>
      </c>
      <c r="M17" s="95">
        <f>'BIZ kWh ENTRY'!AC160</f>
        <v>0</v>
      </c>
      <c r="N17" s="3">
        <f>'BIZ kWh ENTRY'!AD160</f>
        <v>0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</row>
    <row r="18" spans="1:39" x14ac:dyDescent="0.35">
      <c r="A18" s="639"/>
      <c r="B18" s="11" t="s">
        <v>11</v>
      </c>
      <c r="C18" s="3"/>
      <c r="D18" s="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</row>
    <row r="19" spans="1:39" ht="15" thickBot="1" x14ac:dyDescent="0.4">
      <c r="A19" s="640"/>
      <c r="B19" s="188" t="str">
        <f>' 1M - RES'!B16</f>
        <v>Monthly kWh</v>
      </c>
      <c r="C19" s="234">
        <f>SUM(C5:C18)</f>
        <v>0</v>
      </c>
      <c r="D19" s="234">
        <f t="shared" ref="D19:AM19" si="1">SUM(D5:D18)</f>
        <v>1047945.3924649368</v>
      </c>
      <c r="E19" s="234">
        <f t="shared" si="1"/>
        <v>1166944.0299041073</v>
      </c>
      <c r="F19" s="234">
        <f t="shared" si="1"/>
        <v>9063875.2500031479</v>
      </c>
      <c r="G19" s="234">
        <f t="shared" si="1"/>
        <v>2670718.8287927811</v>
      </c>
      <c r="H19" s="234">
        <f t="shared" si="1"/>
        <v>4120012.5545233334</v>
      </c>
      <c r="I19" s="234">
        <f t="shared" si="1"/>
        <v>2498355.992289403</v>
      </c>
      <c r="J19" s="234">
        <f t="shared" si="1"/>
        <v>3559063.6024630619</v>
      </c>
      <c r="K19" s="234">
        <f t="shared" si="1"/>
        <v>5070409.4928875249</v>
      </c>
      <c r="L19" s="234">
        <f t="shared" si="1"/>
        <v>7141456.0250140494</v>
      </c>
      <c r="M19" s="234">
        <f t="shared" si="1"/>
        <v>8912483.6816626079</v>
      </c>
      <c r="N19" s="234">
        <f t="shared" si="1"/>
        <v>32058859.249788173</v>
      </c>
      <c r="O19" s="235">
        <f t="shared" si="1"/>
        <v>0</v>
      </c>
      <c r="P19" s="235">
        <f t="shared" si="1"/>
        <v>0</v>
      </c>
      <c r="Q19" s="235">
        <f t="shared" si="1"/>
        <v>0</v>
      </c>
      <c r="R19" s="235">
        <f t="shared" si="1"/>
        <v>0</v>
      </c>
      <c r="S19" s="235">
        <f t="shared" si="1"/>
        <v>0</v>
      </c>
      <c r="T19" s="235">
        <f t="shared" si="1"/>
        <v>0</v>
      </c>
      <c r="U19" s="235">
        <f t="shared" si="1"/>
        <v>0</v>
      </c>
      <c r="V19" s="235">
        <f t="shared" si="1"/>
        <v>0</v>
      </c>
      <c r="W19" s="235">
        <f t="shared" si="1"/>
        <v>0</v>
      </c>
      <c r="X19" s="235">
        <f t="shared" si="1"/>
        <v>0</v>
      </c>
      <c r="Y19" s="235">
        <f t="shared" si="1"/>
        <v>0</v>
      </c>
      <c r="Z19" s="235">
        <f t="shared" si="1"/>
        <v>0</v>
      </c>
      <c r="AA19" s="235">
        <f t="shared" si="1"/>
        <v>0</v>
      </c>
      <c r="AB19" s="235">
        <f t="shared" si="1"/>
        <v>0</v>
      </c>
      <c r="AC19" s="235">
        <f t="shared" si="1"/>
        <v>0</v>
      </c>
      <c r="AD19" s="235">
        <f t="shared" si="1"/>
        <v>0</v>
      </c>
      <c r="AE19" s="235">
        <f t="shared" si="1"/>
        <v>0</v>
      </c>
      <c r="AF19" s="235">
        <f t="shared" si="1"/>
        <v>0</v>
      </c>
      <c r="AG19" s="235">
        <f t="shared" si="1"/>
        <v>0</v>
      </c>
      <c r="AH19" s="235">
        <f t="shared" si="1"/>
        <v>0</v>
      </c>
      <c r="AI19" s="235">
        <f t="shared" si="1"/>
        <v>0</v>
      </c>
      <c r="AJ19" s="235">
        <f t="shared" si="1"/>
        <v>0</v>
      </c>
      <c r="AK19" s="235">
        <f t="shared" si="1"/>
        <v>0</v>
      </c>
      <c r="AL19" s="235">
        <f t="shared" si="1"/>
        <v>0</v>
      </c>
      <c r="AM19" s="235">
        <f t="shared" si="1"/>
        <v>0</v>
      </c>
    </row>
    <row r="20" spans="1:39" x14ac:dyDescent="0.35">
      <c r="A20" s="38"/>
      <c r="B20" s="129"/>
      <c r="C20" s="9"/>
      <c r="D20" s="30"/>
      <c r="E20" s="9"/>
      <c r="F20" s="30"/>
      <c r="G20" s="30"/>
      <c r="H20" s="9"/>
      <c r="I20" s="30"/>
      <c r="J20" s="30"/>
      <c r="K20" s="9"/>
      <c r="L20" s="30"/>
      <c r="M20" s="30"/>
      <c r="N20" s="30"/>
      <c r="O20" s="30"/>
      <c r="P20" s="30"/>
      <c r="Q20" s="9"/>
      <c r="R20" s="30"/>
      <c r="S20" s="30"/>
      <c r="T20" s="9"/>
      <c r="U20" s="30"/>
      <c r="V20" s="30"/>
      <c r="W20" s="9"/>
      <c r="X20" s="30"/>
      <c r="Y20" s="30"/>
      <c r="Z20" s="9"/>
      <c r="AA20" s="30"/>
      <c r="AB20" s="30"/>
      <c r="AC20" s="9"/>
      <c r="AD20" s="30"/>
      <c r="AE20" s="30"/>
      <c r="AF20" s="9"/>
      <c r="AG20" s="30"/>
      <c r="AH20" s="30"/>
      <c r="AI20" s="9"/>
      <c r="AJ20" s="30"/>
      <c r="AK20" s="30"/>
      <c r="AL20" s="9"/>
      <c r="AM20" s="30"/>
    </row>
    <row r="21" spans="1:39" ht="15" thickBot="1" x14ac:dyDescent="0.4">
      <c r="A21" s="25"/>
      <c r="B21" s="130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  <c r="V21" s="23"/>
      <c r="W21" s="22"/>
      <c r="X21" s="23"/>
      <c r="Y21" s="23"/>
      <c r="Z21" s="22"/>
      <c r="AA21" s="23"/>
      <c r="AB21" s="23"/>
      <c r="AC21" s="22"/>
      <c r="AD21" s="23"/>
      <c r="AE21" s="23"/>
      <c r="AF21" s="22"/>
      <c r="AG21" s="23"/>
      <c r="AH21" s="23"/>
      <c r="AI21" s="22"/>
      <c r="AJ21" s="23"/>
      <c r="AK21" s="23"/>
      <c r="AL21" s="22"/>
      <c r="AM21" s="23"/>
    </row>
    <row r="22" spans="1:39" ht="16" thickBot="1" x14ac:dyDescent="0.4">
      <c r="A22" s="641" t="s">
        <v>15</v>
      </c>
      <c r="B22" s="17" t="s">
        <v>10</v>
      </c>
      <c r="C22" s="146">
        <f>C$4</f>
        <v>44562</v>
      </c>
      <c r="D22" s="146">
        <f t="shared" ref="D22:AM22" si="2">D$4</f>
        <v>44593</v>
      </c>
      <c r="E22" s="146">
        <f t="shared" si="2"/>
        <v>44621</v>
      </c>
      <c r="F22" s="146">
        <f t="shared" si="2"/>
        <v>44652</v>
      </c>
      <c r="G22" s="146">
        <f t="shared" si="2"/>
        <v>44682</v>
      </c>
      <c r="H22" s="146">
        <f t="shared" si="2"/>
        <v>44713</v>
      </c>
      <c r="I22" s="146">
        <f t="shared" si="2"/>
        <v>44743</v>
      </c>
      <c r="J22" s="146">
        <f t="shared" si="2"/>
        <v>44774</v>
      </c>
      <c r="K22" s="146">
        <f t="shared" si="2"/>
        <v>44805</v>
      </c>
      <c r="L22" s="146">
        <f t="shared" si="2"/>
        <v>44835</v>
      </c>
      <c r="M22" s="146">
        <f t="shared" si="2"/>
        <v>44866</v>
      </c>
      <c r="N22" s="146">
        <f t="shared" si="2"/>
        <v>44896</v>
      </c>
      <c r="O22" s="146">
        <f t="shared" si="2"/>
        <v>44927</v>
      </c>
      <c r="P22" s="146">
        <f t="shared" si="2"/>
        <v>44958</v>
      </c>
      <c r="Q22" s="146">
        <f t="shared" si="2"/>
        <v>44986</v>
      </c>
      <c r="R22" s="146">
        <f t="shared" si="2"/>
        <v>45017</v>
      </c>
      <c r="S22" s="146">
        <f t="shared" si="2"/>
        <v>45047</v>
      </c>
      <c r="T22" s="146">
        <f t="shared" si="2"/>
        <v>45078</v>
      </c>
      <c r="U22" s="146">
        <f t="shared" si="2"/>
        <v>45108</v>
      </c>
      <c r="V22" s="146">
        <f t="shared" si="2"/>
        <v>45139</v>
      </c>
      <c r="W22" s="146">
        <f t="shared" si="2"/>
        <v>45170</v>
      </c>
      <c r="X22" s="146">
        <f t="shared" si="2"/>
        <v>45200</v>
      </c>
      <c r="Y22" s="146">
        <f t="shared" si="2"/>
        <v>45231</v>
      </c>
      <c r="Z22" s="146">
        <f t="shared" si="2"/>
        <v>45261</v>
      </c>
      <c r="AA22" s="146">
        <f t="shared" si="2"/>
        <v>45292</v>
      </c>
      <c r="AB22" s="146">
        <f t="shared" si="2"/>
        <v>45323</v>
      </c>
      <c r="AC22" s="146">
        <f t="shared" si="2"/>
        <v>45352</v>
      </c>
      <c r="AD22" s="146">
        <f t="shared" si="2"/>
        <v>45383</v>
      </c>
      <c r="AE22" s="146">
        <f t="shared" si="2"/>
        <v>45413</v>
      </c>
      <c r="AF22" s="146">
        <f t="shared" si="2"/>
        <v>45444</v>
      </c>
      <c r="AG22" s="146">
        <f t="shared" si="2"/>
        <v>45474</v>
      </c>
      <c r="AH22" s="146">
        <f t="shared" si="2"/>
        <v>45505</v>
      </c>
      <c r="AI22" s="146">
        <f t="shared" si="2"/>
        <v>45536</v>
      </c>
      <c r="AJ22" s="146">
        <f t="shared" si="2"/>
        <v>45566</v>
      </c>
      <c r="AK22" s="146">
        <f t="shared" si="2"/>
        <v>45597</v>
      </c>
      <c r="AL22" s="146">
        <f t="shared" si="2"/>
        <v>45627</v>
      </c>
      <c r="AM22" s="146">
        <f t="shared" si="2"/>
        <v>45658</v>
      </c>
    </row>
    <row r="23" spans="1:39" ht="15" customHeight="1" x14ac:dyDescent="0.35">
      <c r="A23" s="642"/>
      <c r="B23" s="11" t="str">
        <f t="shared" ref="B23:C37" si="3">B5</f>
        <v>Air Comp</v>
      </c>
      <c r="C23" s="3">
        <f>C5</f>
        <v>0</v>
      </c>
      <c r="D23" s="3">
        <f>IF(SUM($C$19:$N$19)=0,0,C23+D5)</f>
        <v>418349</v>
      </c>
      <c r="E23" s="3">
        <f t="shared" ref="E23:AM23" si="4">IF(SUM($C$19:$N$19)=0,0,D23+E5)</f>
        <v>444674.70850601222</v>
      </c>
      <c r="F23" s="3">
        <f t="shared" si="4"/>
        <v>567885.70850601222</v>
      </c>
      <c r="G23" s="3">
        <f t="shared" si="4"/>
        <v>1170235.7085060123</v>
      </c>
      <c r="H23" s="3">
        <f t="shared" si="4"/>
        <v>1212207.7085060123</v>
      </c>
      <c r="I23" s="3">
        <f t="shared" si="4"/>
        <v>1405799.1837521475</v>
      </c>
      <c r="J23" s="3">
        <f t="shared" si="4"/>
        <v>1405799.1837521475</v>
      </c>
      <c r="K23" s="3">
        <f t="shared" si="4"/>
        <v>1405799.1837521475</v>
      </c>
      <c r="L23" s="3">
        <f t="shared" si="4"/>
        <v>1556371.1837521475</v>
      </c>
      <c r="M23" s="3">
        <f t="shared" si="4"/>
        <v>2028356.1837521475</v>
      </c>
      <c r="N23" s="464">
        <f t="shared" si="4"/>
        <v>3554851.829759581</v>
      </c>
      <c r="O23" s="3">
        <f t="shared" si="4"/>
        <v>3554851.829759581</v>
      </c>
      <c r="P23" s="3">
        <f t="shared" si="4"/>
        <v>3554851.829759581</v>
      </c>
      <c r="Q23" s="3">
        <f t="shared" si="4"/>
        <v>3554851.829759581</v>
      </c>
      <c r="R23" s="3">
        <f t="shared" si="4"/>
        <v>3554851.829759581</v>
      </c>
      <c r="S23" s="3">
        <f t="shared" si="4"/>
        <v>3554851.829759581</v>
      </c>
      <c r="T23" s="3">
        <f t="shared" si="4"/>
        <v>3554851.829759581</v>
      </c>
      <c r="U23" s="3">
        <f t="shared" si="4"/>
        <v>3554851.829759581</v>
      </c>
      <c r="V23" s="3">
        <f t="shared" si="4"/>
        <v>3554851.829759581</v>
      </c>
      <c r="W23" s="3">
        <f t="shared" si="4"/>
        <v>3554851.829759581</v>
      </c>
      <c r="X23" s="3">
        <f t="shared" si="4"/>
        <v>3554851.829759581</v>
      </c>
      <c r="Y23" s="3">
        <f t="shared" si="4"/>
        <v>3554851.829759581</v>
      </c>
      <c r="Z23" s="3">
        <f t="shared" si="4"/>
        <v>3554851.829759581</v>
      </c>
      <c r="AA23" s="3">
        <f t="shared" si="4"/>
        <v>3554851.829759581</v>
      </c>
      <c r="AB23" s="3">
        <f t="shared" si="4"/>
        <v>3554851.829759581</v>
      </c>
      <c r="AC23" s="3">
        <f t="shared" si="4"/>
        <v>3554851.829759581</v>
      </c>
      <c r="AD23" s="3">
        <f t="shared" si="4"/>
        <v>3554851.829759581</v>
      </c>
      <c r="AE23" s="3">
        <f t="shared" si="4"/>
        <v>3554851.829759581</v>
      </c>
      <c r="AF23" s="3">
        <f t="shared" si="4"/>
        <v>3554851.829759581</v>
      </c>
      <c r="AG23" s="3">
        <f t="shared" si="4"/>
        <v>3554851.829759581</v>
      </c>
      <c r="AH23" s="3">
        <f t="shared" si="4"/>
        <v>3554851.829759581</v>
      </c>
      <c r="AI23" s="3">
        <f t="shared" si="4"/>
        <v>3554851.829759581</v>
      </c>
      <c r="AJ23" s="3">
        <f t="shared" si="4"/>
        <v>3554851.829759581</v>
      </c>
      <c r="AK23" s="3">
        <f t="shared" si="4"/>
        <v>3554851.829759581</v>
      </c>
      <c r="AL23" s="3">
        <f t="shared" si="4"/>
        <v>3554851.829759581</v>
      </c>
      <c r="AM23" s="3">
        <f t="shared" si="4"/>
        <v>3554851.829759581</v>
      </c>
    </row>
    <row r="24" spans="1:39" x14ac:dyDescent="0.35">
      <c r="A24" s="642"/>
      <c r="B24" s="12" t="str">
        <f t="shared" si="3"/>
        <v>Building Shell</v>
      </c>
      <c r="C24" s="3">
        <f t="shared" si="3"/>
        <v>0</v>
      </c>
      <c r="D24" s="3">
        <f t="shared" ref="D24:AM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464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3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  <c r="AB24" s="3">
        <f t="shared" si="5"/>
        <v>0</v>
      </c>
      <c r="AC24" s="3">
        <f t="shared" si="5"/>
        <v>0</v>
      </c>
      <c r="AD24" s="3">
        <f t="shared" si="5"/>
        <v>0</v>
      </c>
      <c r="AE24" s="3">
        <f t="shared" si="5"/>
        <v>0</v>
      </c>
      <c r="AF24" s="3">
        <f t="shared" si="5"/>
        <v>0</v>
      </c>
      <c r="AG24" s="3">
        <f t="shared" si="5"/>
        <v>0</v>
      </c>
      <c r="AH24" s="3">
        <f t="shared" si="5"/>
        <v>0</v>
      </c>
      <c r="AI24" s="3">
        <f t="shared" si="5"/>
        <v>0</v>
      </c>
      <c r="AJ24" s="3">
        <f t="shared" si="5"/>
        <v>0</v>
      </c>
      <c r="AK24" s="3">
        <f t="shared" si="5"/>
        <v>0</v>
      </c>
      <c r="AL24" s="3">
        <f t="shared" si="5"/>
        <v>0</v>
      </c>
      <c r="AM24" s="3">
        <f t="shared" si="5"/>
        <v>0</v>
      </c>
    </row>
    <row r="25" spans="1:39" x14ac:dyDescent="0.35">
      <c r="A25" s="642"/>
      <c r="B25" s="11" t="str">
        <f t="shared" si="3"/>
        <v>Cooking</v>
      </c>
      <c r="C25" s="3">
        <f t="shared" si="3"/>
        <v>0</v>
      </c>
      <c r="D25" s="3">
        <f t="shared" ref="D25:AM25" si="6">IF(SUM($C$19:$N$19)=0,0,C25+D7)</f>
        <v>0</v>
      </c>
      <c r="E25" s="3">
        <f t="shared" si="6"/>
        <v>0</v>
      </c>
      <c r="F25" s="3">
        <f t="shared" si="6"/>
        <v>4438</v>
      </c>
      <c r="G25" s="3">
        <f t="shared" si="6"/>
        <v>4438</v>
      </c>
      <c r="H25" s="3">
        <f t="shared" si="6"/>
        <v>4438</v>
      </c>
      <c r="I25" s="3">
        <f t="shared" si="6"/>
        <v>4438</v>
      </c>
      <c r="J25" s="3">
        <f t="shared" si="6"/>
        <v>4438</v>
      </c>
      <c r="K25" s="3">
        <f t="shared" si="6"/>
        <v>12294</v>
      </c>
      <c r="L25" s="3">
        <f t="shared" si="6"/>
        <v>12294</v>
      </c>
      <c r="M25" s="3">
        <f t="shared" si="6"/>
        <v>12294</v>
      </c>
      <c r="N25" s="464">
        <f t="shared" si="6"/>
        <v>35825.144288847572</v>
      </c>
      <c r="O25" s="3">
        <f t="shared" si="6"/>
        <v>35825.144288847572</v>
      </c>
      <c r="P25" s="3">
        <f t="shared" si="6"/>
        <v>35825.144288847572</v>
      </c>
      <c r="Q25" s="3">
        <f t="shared" si="6"/>
        <v>35825.144288847572</v>
      </c>
      <c r="R25" s="3">
        <f t="shared" si="6"/>
        <v>35825.144288847572</v>
      </c>
      <c r="S25" s="3">
        <f t="shared" si="6"/>
        <v>35825.144288847572</v>
      </c>
      <c r="T25" s="3">
        <f t="shared" si="6"/>
        <v>35825.144288847572</v>
      </c>
      <c r="U25" s="3">
        <f t="shared" si="6"/>
        <v>35825.144288847572</v>
      </c>
      <c r="V25" s="3">
        <f t="shared" si="6"/>
        <v>35825.144288847572</v>
      </c>
      <c r="W25" s="3">
        <f t="shared" si="6"/>
        <v>35825.144288847572</v>
      </c>
      <c r="X25" s="3">
        <f t="shared" si="6"/>
        <v>35825.144288847572</v>
      </c>
      <c r="Y25" s="3">
        <f t="shared" si="6"/>
        <v>35825.144288847572</v>
      </c>
      <c r="Z25" s="3">
        <f t="shared" si="6"/>
        <v>35825.144288847572</v>
      </c>
      <c r="AA25" s="3">
        <f t="shared" si="6"/>
        <v>35825.144288847572</v>
      </c>
      <c r="AB25" s="3">
        <f t="shared" si="6"/>
        <v>35825.144288847572</v>
      </c>
      <c r="AC25" s="3">
        <f t="shared" si="6"/>
        <v>35825.144288847572</v>
      </c>
      <c r="AD25" s="3">
        <f t="shared" si="6"/>
        <v>35825.144288847572</v>
      </c>
      <c r="AE25" s="3">
        <f t="shared" si="6"/>
        <v>35825.144288847572</v>
      </c>
      <c r="AF25" s="3">
        <f t="shared" si="6"/>
        <v>35825.144288847572</v>
      </c>
      <c r="AG25" s="3">
        <f t="shared" si="6"/>
        <v>35825.144288847572</v>
      </c>
      <c r="AH25" s="3">
        <f t="shared" si="6"/>
        <v>35825.144288847572</v>
      </c>
      <c r="AI25" s="3">
        <f t="shared" si="6"/>
        <v>35825.144288847572</v>
      </c>
      <c r="AJ25" s="3">
        <f t="shared" si="6"/>
        <v>35825.144288847572</v>
      </c>
      <c r="AK25" s="3">
        <f t="shared" si="6"/>
        <v>35825.144288847572</v>
      </c>
      <c r="AL25" s="3">
        <f t="shared" si="6"/>
        <v>35825.144288847572</v>
      </c>
      <c r="AM25" s="3">
        <f t="shared" si="6"/>
        <v>35825.144288847572</v>
      </c>
    </row>
    <row r="26" spans="1:39" x14ac:dyDescent="0.35">
      <c r="A26" s="642"/>
      <c r="B26" s="11" t="str">
        <f t="shared" si="3"/>
        <v>Cooling</v>
      </c>
      <c r="C26" s="3">
        <f t="shared" si="3"/>
        <v>0</v>
      </c>
      <c r="D26" s="3">
        <f t="shared" ref="D26:AM26" si="7">IF(SUM($C$19:$N$19)=0,0,C26+D8)</f>
        <v>78933.778560216539</v>
      </c>
      <c r="E26" s="3">
        <f t="shared" si="7"/>
        <v>234352.50964102973</v>
      </c>
      <c r="F26" s="3">
        <f t="shared" si="7"/>
        <v>697414.66143046098</v>
      </c>
      <c r="G26" s="3">
        <f t="shared" si="7"/>
        <v>1027346.3832670046</v>
      </c>
      <c r="H26" s="3">
        <f t="shared" si="7"/>
        <v>1458595.9340580688</v>
      </c>
      <c r="I26" s="3">
        <f t="shared" si="7"/>
        <v>1659824.1054297339</v>
      </c>
      <c r="J26" s="3">
        <f t="shared" si="7"/>
        <v>1870019.3321160488</v>
      </c>
      <c r="K26" s="3">
        <f t="shared" si="7"/>
        <v>2224045.8367161718</v>
      </c>
      <c r="L26" s="3">
        <f t="shared" si="7"/>
        <v>2533633.2839865522</v>
      </c>
      <c r="M26" s="3">
        <f t="shared" si="7"/>
        <v>3459694.243475263</v>
      </c>
      <c r="N26" s="464">
        <f t="shared" si="7"/>
        <v>6043767.9533781819</v>
      </c>
      <c r="O26" s="3">
        <f t="shared" si="7"/>
        <v>6043767.9533781819</v>
      </c>
      <c r="P26" s="3">
        <f t="shared" si="7"/>
        <v>6043767.9533781819</v>
      </c>
      <c r="Q26" s="3">
        <f t="shared" si="7"/>
        <v>6043767.9533781819</v>
      </c>
      <c r="R26" s="3">
        <f t="shared" si="7"/>
        <v>6043767.9533781819</v>
      </c>
      <c r="S26" s="3">
        <f t="shared" si="7"/>
        <v>6043767.9533781819</v>
      </c>
      <c r="T26" s="3">
        <f t="shared" si="7"/>
        <v>6043767.9533781819</v>
      </c>
      <c r="U26" s="3">
        <f t="shared" si="7"/>
        <v>6043767.9533781819</v>
      </c>
      <c r="V26" s="3">
        <f t="shared" si="7"/>
        <v>6043767.9533781819</v>
      </c>
      <c r="W26" s="3">
        <f t="shared" si="7"/>
        <v>6043767.9533781819</v>
      </c>
      <c r="X26" s="3">
        <f t="shared" si="7"/>
        <v>6043767.9533781819</v>
      </c>
      <c r="Y26" s="3">
        <f t="shared" si="7"/>
        <v>6043767.9533781819</v>
      </c>
      <c r="Z26" s="3">
        <f t="shared" si="7"/>
        <v>6043767.9533781819</v>
      </c>
      <c r="AA26" s="3">
        <f t="shared" si="7"/>
        <v>6043767.9533781819</v>
      </c>
      <c r="AB26" s="3">
        <f t="shared" si="7"/>
        <v>6043767.9533781819</v>
      </c>
      <c r="AC26" s="3">
        <f t="shared" si="7"/>
        <v>6043767.9533781819</v>
      </c>
      <c r="AD26" s="3">
        <f t="shared" si="7"/>
        <v>6043767.9533781819</v>
      </c>
      <c r="AE26" s="3">
        <f t="shared" si="7"/>
        <v>6043767.9533781819</v>
      </c>
      <c r="AF26" s="3">
        <f t="shared" si="7"/>
        <v>6043767.9533781819</v>
      </c>
      <c r="AG26" s="3">
        <f t="shared" si="7"/>
        <v>6043767.9533781819</v>
      </c>
      <c r="AH26" s="3">
        <f t="shared" si="7"/>
        <v>6043767.9533781819</v>
      </c>
      <c r="AI26" s="3">
        <f t="shared" si="7"/>
        <v>6043767.9533781819</v>
      </c>
      <c r="AJ26" s="3">
        <f t="shared" si="7"/>
        <v>6043767.9533781819</v>
      </c>
      <c r="AK26" s="3">
        <f t="shared" si="7"/>
        <v>6043767.9533781819</v>
      </c>
      <c r="AL26" s="3">
        <f t="shared" si="7"/>
        <v>6043767.9533781819</v>
      </c>
      <c r="AM26" s="3">
        <f t="shared" si="7"/>
        <v>6043767.9533781819</v>
      </c>
    </row>
    <row r="27" spans="1:39" x14ac:dyDescent="0.35">
      <c r="A27" s="642"/>
      <c r="B27" s="12" t="str">
        <f t="shared" si="3"/>
        <v>Ext Lighting</v>
      </c>
      <c r="C27" s="3">
        <f t="shared" si="3"/>
        <v>0</v>
      </c>
      <c r="D27" s="3">
        <f t="shared" ref="D27:AM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37868.070240000001</v>
      </c>
      <c r="N27" s="464">
        <f t="shared" si="8"/>
        <v>147477.70224000001</v>
      </c>
      <c r="O27" s="3">
        <f t="shared" si="8"/>
        <v>147477.70224000001</v>
      </c>
      <c r="P27" s="3">
        <f t="shared" si="8"/>
        <v>147477.70224000001</v>
      </c>
      <c r="Q27" s="3">
        <f t="shared" si="8"/>
        <v>147477.70224000001</v>
      </c>
      <c r="R27" s="3">
        <f t="shared" si="8"/>
        <v>147477.70224000001</v>
      </c>
      <c r="S27" s="3">
        <f t="shared" si="8"/>
        <v>147477.70224000001</v>
      </c>
      <c r="T27" s="3">
        <f t="shared" si="8"/>
        <v>147477.70224000001</v>
      </c>
      <c r="U27" s="3">
        <f t="shared" si="8"/>
        <v>147477.70224000001</v>
      </c>
      <c r="V27" s="3">
        <f t="shared" si="8"/>
        <v>147477.70224000001</v>
      </c>
      <c r="W27" s="3">
        <f t="shared" si="8"/>
        <v>147477.70224000001</v>
      </c>
      <c r="X27" s="3">
        <f t="shared" si="8"/>
        <v>147477.70224000001</v>
      </c>
      <c r="Y27" s="3">
        <f t="shared" si="8"/>
        <v>147477.70224000001</v>
      </c>
      <c r="Z27" s="3">
        <f t="shared" si="8"/>
        <v>147477.70224000001</v>
      </c>
      <c r="AA27" s="3">
        <f t="shared" si="8"/>
        <v>147477.70224000001</v>
      </c>
      <c r="AB27" s="3">
        <f t="shared" si="8"/>
        <v>147477.70224000001</v>
      </c>
      <c r="AC27" s="3">
        <f t="shared" si="8"/>
        <v>147477.70224000001</v>
      </c>
      <c r="AD27" s="3">
        <f t="shared" si="8"/>
        <v>147477.70224000001</v>
      </c>
      <c r="AE27" s="3">
        <f t="shared" si="8"/>
        <v>147477.70224000001</v>
      </c>
      <c r="AF27" s="3">
        <f t="shared" si="8"/>
        <v>147477.70224000001</v>
      </c>
      <c r="AG27" s="3">
        <f t="shared" si="8"/>
        <v>147477.70224000001</v>
      </c>
      <c r="AH27" s="3">
        <f t="shared" si="8"/>
        <v>147477.70224000001</v>
      </c>
      <c r="AI27" s="3">
        <f t="shared" si="8"/>
        <v>147477.70224000001</v>
      </c>
      <c r="AJ27" s="3">
        <f t="shared" si="8"/>
        <v>147477.70224000001</v>
      </c>
      <c r="AK27" s="3">
        <f t="shared" si="8"/>
        <v>147477.70224000001</v>
      </c>
      <c r="AL27" s="3">
        <f t="shared" si="8"/>
        <v>147477.70224000001</v>
      </c>
      <c r="AM27" s="3">
        <f t="shared" si="8"/>
        <v>147477.70224000001</v>
      </c>
    </row>
    <row r="28" spans="1:39" x14ac:dyDescent="0.35">
      <c r="A28" s="642"/>
      <c r="B28" s="11" t="str">
        <f t="shared" si="3"/>
        <v>Heating</v>
      </c>
      <c r="C28" s="3">
        <f t="shared" si="3"/>
        <v>0</v>
      </c>
      <c r="D28" s="3">
        <f t="shared" ref="D28:AM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464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  <c r="AB28" s="3">
        <f t="shared" si="9"/>
        <v>0</v>
      </c>
      <c r="AC28" s="3">
        <f t="shared" si="9"/>
        <v>0</v>
      </c>
      <c r="AD28" s="3">
        <f t="shared" si="9"/>
        <v>0</v>
      </c>
      <c r="AE28" s="3">
        <f t="shared" si="9"/>
        <v>0</v>
      </c>
      <c r="AF28" s="3">
        <f t="shared" si="9"/>
        <v>0</v>
      </c>
      <c r="AG28" s="3">
        <f t="shared" si="9"/>
        <v>0</v>
      </c>
      <c r="AH28" s="3">
        <f t="shared" si="9"/>
        <v>0</v>
      </c>
      <c r="AI28" s="3">
        <f t="shared" si="9"/>
        <v>0</v>
      </c>
      <c r="AJ28" s="3">
        <f t="shared" si="9"/>
        <v>0</v>
      </c>
      <c r="AK28" s="3">
        <f t="shared" si="9"/>
        <v>0</v>
      </c>
      <c r="AL28" s="3">
        <f t="shared" si="9"/>
        <v>0</v>
      </c>
      <c r="AM28" s="3">
        <f t="shared" si="9"/>
        <v>0</v>
      </c>
    </row>
    <row r="29" spans="1:39" x14ac:dyDescent="0.35">
      <c r="A29" s="642"/>
      <c r="B29" s="11" t="str">
        <f t="shared" si="3"/>
        <v>HVAC</v>
      </c>
      <c r="C29" s="3">
        <f t="shared" si="3"/>
        <v>0</v>
      </c>
      <c r="D29" s="3">
        <f t="shared" ref="D29:AM29" si="10">IF(SUM($C$19:$N$19)=0,0,C29+D11)</f>
        <v>0</v>
      </c>
      <c r="E29" s="3">
        <f t="shared" si="10"/>
        <v>56655.219599063246</v>
      </c>
      <c r="F29" s="3">
        <f t="shared" si="10"/>
        <v>4171879.4483120819</v>
      </c>
      <c r="G29" s="3">
        <f t="shared" si="10"/>
        <v>4589343.9530563131</v>
      </c>
      <c r="H29" s="3">
        <f t="shared" si="10"/>
        <v>5419122.0824178327</v>
      </c>
      <c r="I29" s="3">
        <f t="shared" si="10"/>
        <v>5712689.9184180666</v>
      </c>
      <c r="J29" s="3">
        <f t="shared" si="10"/>
        <v>5712689.9184180666</v>
      </c>
      <c r="K29" s="3">
        <f t="shared" si="10"/>
        <v>6075552.7479741657</v>
      </c>
      <c r="L29" s="3">
        <f t="shared" si="10"/>
        <v>6481281.1763049103</v>
      </c>
      <c r="M29" s="3">
        <f t="shared" si="10"/>
        <v>8829144.7045976147</v>
      </c>
      <c r="N29" s="464">
        <f t="shared" si="10"/>
        <v>17607963.600792535</v>
      </c>
      <c r="O29" s="3">
        <f t="shared" si="10"/>
        <v>17607963.600792535</v>
      </c>
      <c r="P29" s="3">
        <f t="shared" si="10"/>
        <v>17607963.600792535</v>
      </c>
      <c r="Q29" s="3">
        <f t="shared" si="10"/>
        <v>17607963.600792535</v>
      </c>
      <c r="R29" s="3">
        <f t="shared" si="10"/>
        <v>17607963.600792535</v>
      </c>
      <c r="S29" s="3">
        <f t="shared" si="10"/>
        <v>17607963.600792535</v>
      </c>
      <c r="T29" s="3">
        <f t="shared" si="10"/>
        <v>17607963.600792535</v>
      </c>
      <c r="U29" s="3">
        <f t="shared" si="10"/>
        <v>17607963.600792535</v>
      </c>
      <c r="V29" s="3">
        <f t="shared" si="10"/>
        <v>17607963.600792535</v>
      </c>
      <c r="W29" s="3">
        <f t="shared" si="10"/>
        <v>17607963.600792535</v>
      </c>
      <c r="X29" s="3">
        <f t="shared" si="10"/>
        <v>17607963.600792535</v>
      </c>
      <c r="Y29" s="3">
        <f t="shared" si="10"/>
        <v>17607963.600792535</v>
      </c>
      <c r="Z29" s="3">
        <f t="shared" si="10"/>
        <v>17607963.600792535</v>
      </c>
      <c r="AA29" s="3">
        <f t="shared" si="10"/>
        <v>17607963.600792535</v>
      </c>
      <c r="AB29" s="3">
        <f t="shared" si="10"/>
        <v>17607963.600792535</v>
      </c>
      <c r="AC29" s="3">
        <f t="shared" si="10"/>
        <v>17607963.600792535</v>
      </c>
      <c r="AD29" s="3">
        <f t="shared" si="10"/>
        <v>17607963.600792535</v>
      </c>
      <c r="AE29" s="3">
        <f t="shared" si="10"/>
        <v>17607963.600792535</v>
      </c>
      <c r="AF29" s="3">
        <f t="shared" si="10"/>
        <v>17607963.600792535</v>
      </c>
      <c r="AG29" s="3">
        <f t="shared" si="10"/>
        <v>17607963.600792535</v>
      </c>
      <c r="AH29" s="3">
        <f t="shared" si="10"/>
        <v>17607963.600792535</v>
      </c>
      <c r="AI29" s="3">
        <f t="shared" si="10"/>
        <v>17607963.600792535</v>
      </c>
      <c r="AJ29" s="3">
        <f t="shared" si="10"/>
        <v>17607963.600792535</v>
      </c>
      <c r="AK29" s="3">
        <f t="shared" si="10"/>
        <v>17607963.600792535</v>
      </c>
      <c r="AL29" s="3">
        <f t="shared" si="10"/>
        <v>17607963.600792535</v>
      </c>
      <c r="AM29" s="3">
        <f t="shared" si="10"/>
        <v>17607963.600792535</v>
      </c>
    </row>
    <row r="30" spans="1:39" x14ac:dyDescent="0.35">
      <c r="A30" s="642"/>
      <c r="B30" s="11" t="str">
        <f t="shared" si="3"/>
        <v>Lighting</v>
      </c>
      <c r="C30" s="3">
        <f t="shared" si="3"/>
        <v>0</v>
      </c>
      <c r="D30" s="3">
        <f t="shared" ref="D30:AM30" si="11">IF(SUM($C$19:$N$19)=0,0,C30+D12)</f>
        <v>445145.43638072023</v>
      </c>
      <c r="E30" s="3">
        <f t="shared" si="11"/>
        <v>1361026.7155149388</v>
      </c>
      <c r="F30" s="3">
        <f t="shared" si="11"/>
        <v>2102489.2448123302</v>
      </c>
      <c r="G30" s="3">
        <f t="shared" si="11"/>
        <v>3355179.2185123363</v>
      </c>
      <c r="H30" s="3">
        <f t="shared" si="11"/>
        <v>5499094.2371950857</v>
      </c>
      <c r="I30" s="3">
        <f t="shared" si="11"/>
        <v>7181771.1532664541</v>
      </c>
      <c r="J30" s="3">
        <f t="shared" si="11"/>
        <v>8715501.4588432014</v>
      </c>
      <c r="K30" s="3">
        <f t="shared" si="11"/>
        <v>12602898.44186235</v>
      </c>
      <c r="L30" s="3">
        <f t="shared" si="11"/>
        <v>18199619.84131014</v>
      </c>
      <c r="M30" s="3">
        <f t="shared" si="11"/>
        <v>23274423.568920463</v>
      </c>
      <c r="N30" s="464">
        <f t="shared" si="11"/>
        <v>37396259.181245267</v>
      </c>
      <c r="O30" s="3">
        <f t="shared" si="11"/>
        <v>37396259.181245267</v>
      </c>
      <c r="P30" s="3">
        <f t="shared" si="11"/>
        <v>37396259.181245267</v>
      </c>
      <c r="Q30" s="3">
        <f t="shared" si="11"/>
        <v>37396259.181245267</v>
      </c>
      <c r="R30" s="3">
        <f t="shared" si="11"/>
        <v>37396259.181245267</v>
      </c>
      <c r="S30" s="3">
        <f t="shared" si="11"/>
        <v>37396259.181245267</v>
      </c>
      <c r="T30" s="3">
        <f t="shared" si="11"/>
        <v>37396259.181245267</v>
      </c>
      <c r="U30" s="3">
        <f t="shared" si="11"/>
        <v>37396259.181245267</v>
      </c>
      <c r="V30" s="3">
        <f t="shared" si="11"/>
        <v>37396259.181245267</v>
      </c>
      <c r="W30" s="3">
        <f t="shared" si="11"/>
        <v>37396259.181245267</v>
      </c>
      <c r="X30" s="3">
        <f t="shared" si="11"/>
        <v>37396259.181245267</v>
      </c>
      <c r="Y30" s="3">
        <f t="shared" si="11"/>
        <v>37396259.181245267</v>
      </c>
      <c r="Z30" s="3">
        <f t="shared" si="11"/>
        <v>37396259.181245267</v>
      </c>
      <c r="AA30" s="3">
        <f t="shared" si="11"/>
        <v>37396259.181245267</v>
      </c>
      <c r="AB30" s="3">
        <f t="shared" si="11"/>
        <v>37396259.181245267</v>
      </c>
      <c r="AC30" s="3">
        <f t="shared" si="11"/>
        <v>37396259.181245267</v>
      </c>
      <c r="AD30" s="3">
        <f t="shared" si="11"/>
        <v>37396259.181245267</v>
      </c>
      <c r="AE30" s="3">
        <f t="shared" si="11"/>
        <v>37396259.181245267</v>
      </c>
      <c r="AF30" s="3">
        <f t="shared" si="11"/>
        <v>37396259.181245267</v>
      </c>
      <c r="AG30" s="3">
        <f t="shared" si="11"/>
        <v>37396259.181245267</v>
      </c>
      <c r="AH30" s="3">
        <f t="shared" si="11"/>
        <v>37396259.181245267</v>
      </c>
      <c r="AI30" s="3">
        <f t="shared" si="11"/>
        <v>37396259.181245267</v>
      </c>
      <c r="AJ30" s="3">
        <f t="shared" si="11"/>
        <v>37396259.181245267</v>
      </c>
      <c r="AK30" s="3">
        <f t="shared" si="11"/>
        <v>37396259.181245267</v>
      </c>
      <c r="AL30" s="3">
        <f t="shared" si="11"/>
        <v>37396259.181245267</v>
      </c>
      <c r="AM30" s="3">
        <f t="shared" si="11"/>
        <v>37396259.181245267</v>
      </c>
    </row>
    <row r="31" spans="1:39" x14ac:dyDescent="0.35">
      <c r="A31" s="642"/>
      <c r="B31" s="11" t="str">
        <f t="shared" si="3"/>
        <v>Miscellaneous</v>
      </c>
      <c r="C31" s="3">
        <f t="shared" si="3"/>
        <v>0</v>
      </c>
      <c r="D31" s="3">
        <f t="shared" ref="D31:AM31" si="12">IF(SUM($C$19:$N$19)=0,0,C31+D13)</f>
        <v>105517.17752400001</v>
      </c>
      <c r="E31" s="3">
        <f t="shared" si="12"/>
        <v>118180.26910800001</v>
      </c>
      <c r="F31" s="3">
        <f t="shared" si="12"/>
        <v>3734657.6093113078</v>
      </c>
      <c r="G31" s="3">
        <f t="shared" si="12"/>
        <v>3801720.237823308</v>
      </c>
      <c r="H31" s="3">
        <f t="shared" si="12"/>
        <v>4474818.0935113076</v>
      </c>
      <c r="I31" s="3">
        <f t="shared" si="12"/>
        <v>4491677.239111308</v>
      </c>
      <c r="J31" s="3">
        <f t="shared" si="12"/>
        <v>4706973.9053113079</v>
      </c>
      <c r="K31" s="3">
        <f t="shared" si="12"/>
        <v>4811432.0250234613</v>
      </c>
      <c r="L31" s="3">
        <f t="shared" si="12"/>
        <v>5224838.5029885974</v>
      </c>
      <c r="M31" s="3">
        <f t="shared" si="12"/>
        <v>5278740.8990194658</v>
      </c>
      <c r="N31" s="464">
        <f t="shared" si="12"/>
        <v>9626879.8667918444</v>
      </c>
      <c r="O31" s="3">
        <f t="shared" si="12"/>
        <v>9626879.8667918444</v>
      </c>
      <c r="P31" s="3">
        <f t="shared" si="12"/>
        <v>9626879.8667918444</v>
      </c>
      <c r="Q31" s="3">
        <f t="shared" si="12"/>
        <v>9626879.8667918444</v>
      </c>
      <c r="R31" s="3">
        <f t="shared" si="12"/>
        <v>9626879.8667918444</v>
      </c>
      <c r="S31" s="3">
        <f t="shared" si="12"/>
        <v>9626879.8667918444</v>
      </c>
      <c r="T31" s="3">
        <f t="shared" si="12"/>
        <v>9626879.8667918444</v>
      </c>
      <c r="U31" s="3">
        <f t="shared" si="12"/>
        <v>9626879.8667918444</v>
      </c>
      <c r="V31" s="3">
        <f t="shared" si="12"/>
        <v>9626879.8667918444</v>
      </c>
      <c r="W31" s="3">
        <f t="shared" si="12"/>
        <v>9626879.8667918444</v>
      </c>
      <c r="X31" s="3">
        <f t="shared" si="12"/>
        <v>9626879.8667918444</v>
      </c>
      <c r="Y31" s="3">
        <f t="shared" si="12"/>
        <v>9626879.8667918444</v>
      </c>
      <c r="Z31" s="3">
        <f t="shared" si="12"/>
        <v>9626879.8667918444</v>
      </c>
      <c r="AA31" s="3">
        <f t="shared" si="12"/>
        <v>9626879.8667918444</v>
      </c>
      <c r="AB31" s="3">
        <f t="shared" si="12"/>
        <v>9626879.8667918444</v>
      </c>
      <c r="AC31" s="3">
        <f t="shared" si="12"/>
        <v>9626879.8667918444</v>
      </c>
      <c r="AD31" s="3">
        <f t="shared" si="12"/>
        <v>9626879.8667918444</v>
      </c>
      <c r="AE31" s="3">
        <f t="shared" si="12"/>
        <v>9626879.8667918444</v>
      </c>
      <c r="AF31" s="3">
        <f t="shared" si="12"/>
        <v>9626879.8667918444</v>
      </c>
      <c r="AG31" s="3">
        <f t="shared" si="12"/>
        <v>9626879.8667918444</v>
      </c>
      <c r="AH31" s="3">
        <f t="shared" si="12"/>
        <v>9626879.8667918444</v>
      </c>
      <c r="AI31" s="3">
        <f t="shared" si="12"/>
        <v>9626879.8667918444</v>
      </c>
      <c r="AJ31" s="3">
        <f t="shared" si="12"/>
        <v>9626879.8667918444</v>
      </c>
      <c r="AK31" s="3">
        <f t="shared" si="12"/>
        <v>9626879.8667918444</v>
      </c>
      <c r="AL31" s="3">
        <f t="shared" si="12"/>
        <v>9626879.8667918444</v>
      </c>
      <c r="AM31" s="3">
        <f t="shared" si="12"/>
        <v>9626879.8667918444</v>
      </c>
    </row>
    <row r="32" spans="1:39" ht="15" customHeight="1" x14ac:dyDescent="0.35">
      <c r="A32" s="642"/>
      <c r="B32" s="11" t="str">
        <f t="shared" si="3"/>
        <v>Motors</v>
      </c>
      <c r="C32" s="3">
        <f t="shared" si="3"/>
        <v>0</v>
      </c>
      <c r="D32" s="3">
        <f t="shared" ref="D32:AM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110432.448</v>
      </c>
      <c r="J32" s="3">
        <f t="shared" si="13"/>
        <v>110432.448</v>
      </c>
      <c r="K32" s="3">
        <f t="shared" si="13"/>
        <v>110432.448</v>
      </c>
      <c r="L32" s="3">
        <f t="shared" si="13"/>
        <v>110432.448</v>
      </c>
      <c r="M32" s="3">
        <f t="shared" si="13"/>
        <v>110432.448</v>
      </c>
      <c r="N32" s="464">
        <f t="shared" si="13"/>
        <v>205962.70129687502</v>
      </c>
      <c r="O32" s="3">
        <f t="shared" si="13"/>
        <v>205962.70129687502</v>
      </c>
      <c r="P32" s="3">
        <f t="shared" si="13"/>
        <v>205962.70129687502</v>
      </c>
      <c r="Q32" s="3">
        <f t="shared" si="13"/>
        <v>205962.70129687502</v>
      </c>
      <c r="R32" s="3">
        <f t="shared" si="13"/>
        <v>205962.70129687502</v>
      </c>
      <c r="S32" s="3">
        <f t="shared" si="13"/>
        <v>205962.70129687502</v>
      </c>
      <c r="T32" s="3">
        <f t="shared" si="13"/>
        <v>205962.70129687502</v>
      </c>
      <c r="U32" s="3">
        <f t="shared" si="13"/>
        <v>205962.70129687502</v>
      </c>
      <c r="V32" s="3">
        <f t="shared" si="13"/>
        <v>205962.70129687502</v>
      </c>
      <c r="W32" s="3">
        <f t="shared" si="13"/>
        <v>205962.70129687502</v>
      </c>
      <c r="X32" s="3">
        <f t="shared" si="13"/>
        <v>205962.70129687502</v>
      </c>
      <c r="Y32" s="3">
        <f t="shared" si="13"/>
        <v>205962.70129687502</v>
      </c>
      <c r="Z32" s="3">
        <f t="shared" si="13"/>
        <v>205962.70129687502</v>
      </c>
      <c r="AA32" s="3">
        <f t="shared" si="13"/>
        <v>205962.70129687502</v>
      </c>
      <c r="AB32" s="3">
        <f t="shared" si="13"/>
        <v>205962.70129687502</v>
      </c>
      <c r="AC32" s="3">
        <f t="shared" si="13"/>
        <v>205962.70129687502</v>
      </c>
      <c r="AD32" s="3">
        <f t="shared" si="13"/>
        <v>205962.70129687502</v>
      </c>
      <c r="AE32" s="3">
        <f t="shared" si="13"/>
        <v>205962.70129687502</v>
      </c>
      <c r="AF32" s="3">
        <f t="shared" si="13"/>
        <v>205962.70129687502</v>
      </c>
      <c r="AG32" s="3">
        <f t="shared" si="13"/>
        <v>205962.70129687502</v>
      </c>
      <c r="AH32" s="3">
        <f t="shared" si="13"/>
        <v>205962.70129687502</v>
      </c>
      <c r="AI32" s="3">
        <f t="shared" si="13"/>
        <v>205962.70129687502</v>
      </c>
      <c r="AJ32" s="3">
        <f t="shared" si="13"/>
        <v>205962.70129687502</v>
      </c>
      <c r="AK32" s="3">
        <f t="shared" si="13"/>
        <v>205962.70129687502</v>
      </c>
      <c r="AL32" s="3">
        <f t="shared" si="13"/>
        <v>205962.70129687502</v>
      </c>
      <c r="AM32" s="3">
        <f t="shared" si="13"/>
        <v>205962.70129687502</v>
      </c>
    </row>
    <row r="33" spans="1:39" x14ac:dyDescent="0.35">
      <c r="A33" s="642"/>
      <c r="B33" s="11" t="str">
        <f t="shared" si="3"/>
        <v>Process</v>
      </c>
      <c r="C33" s="3">
        <f t="shared" si="3"/>
        <v>0</v>
      </c>
      <c r="D33" s="3">
        <f t="shared" ref="D33:AM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464">
        <f t="shared" si="14"/>
        <v>61785.625999999997</v>
      </c>
      <c r="O33" s="3">
        <f t="shared" si="14"/>
        <v>61785.625999999997</v>
      </c>
      <c r="P33" s="3">
        <f t="shared" si="14"/>
        <v>61785.625999999997</v>
      </c>
      <c r="Q33" s="3">
        <f t="shared" si="14"/>
        <v>61785.625999999997</v>
      </c>
      <c r="R33" s="3">
        <f t="shared" si="14"/>
        <v>61785.625999999997</v>
      </c>
      <c r="S33" s="3">
        <f t="shared" si="14"/>
        <v>61785.625999999997</v>
      </c>
      <c r="T33" s="3">
        <f t="shared" si="14"/>
        <v>61785.625999999997</v>
      </c>
      <c r="U33" s="3">
        <f t="shared" si="14"/>
        <v>61785.625999999997</v>
      </c>
      <c r="V33" s="3">
        <f t="shared" si="14"/>
        <v>61785.625999999997</v>
      </c>
      <c r="W33" s="3">
        <f t="shared" si="14"/>
        <v>61785.625999999997</v>
      </c>
      <c r="X33" s="3">
        <f t="shared" si="14"/>
        <v>61785.625999999997</v>
      </c>
      <c r="Y33" s="3">
        <f t="shared" si="14"/>
        <v>61785.625999999997</v>
      </c>
      <c r="Z33" s="3">
        <f t="shared" si="14"/>
        <v>61785.625999999997</v>
      </c>
      <c r="AA33" s="3">
        <f t="shared" si="14"/>
        <v>61785.625999999997</v>
      </c>
      <c r="AB33" s="3">
        <f t="shared" si="14"/>
        <v>61785.625999999997</v>
      </c>
      <c r="AC33" s="3">
        <f t="shared" si="14"/>
        <v>61785.625999999997</v>
      </c>
      <c r="AD33" s="3">
        <f t="shared" si="14"/>
        <v>61785.625999999997</v>
      </c>
      <c r="AE33" s="3">
        <f t="shared" si="14"/>
        <v>61785.625999999997</v>
      </c>
      <c r="AF33" s="3">
        <f t="shared" si="14"/>
        <v>61785.625999999997</v>
      </c>
      <c r="AG33" s="3">
        <f t="shared" si="14"/>
        <v>61785.625999999997</v>
      </c>
      <c r="AH33" s="3">
        <f t="shared" si="14"/>
        <v>61785.625999999997</v>
      </c>
      <c r="AI33" s="3">
        <f t="shared" si="14"/>
        <v>61785.625999999997</v>
      </c>
      <c r="AJ33" s="3">
        <f t="shared" si="14"/>
        <v>61785.625999999997</v>
      </c>
      <c r="AK33" s="3">
        <f t="shared" si="14"/>
        <v>61785.625999999997</v>
      </c>
      <c r="AL33" s="3">
        <f t="shared" si="14"/>
        <v>61785.625999999997</v>
      </c>
      <c r="AM33" s="3">
        <f t="shared" si="14"/>
        <v>61785.625999999997</v>
      </c>
    </row>
    <row r="34" spans="1:39" x14ac:dyDescent="0.35">
      <c r="A34" s="642"/>
      <c r="B34" s="11" t="str">
        <f t="shared" si="3"/>
        <v>Refrigeration</v>
      </c>
      <c r="C34" s="3">
        <f t="shared" si="3"/>
        <v>0</v>
      </c>
      <c r="D34" s="3">
        <f t="shared" ref="D34:AM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1220</v>
      </c>
      <c r="H34" s="3">
        <f t="shared" si="15"/>
        <v>1220</v>
      </c>
      <c r="I34" s="3">
        <f t="shared" si="15"/>
        <v>1220</v>
      </c>
      <c r="J34" s="3">
        <f t="shared" si="15"/>
        <v>1601061.4039999999</v>
      </c>
      <c r="K34" s="3">
        <f t="shared" si="15"/>
        <v>1954870.46</v>
      </c>
      <c r="L34" s="3">
        <f t="shared" si="15"/>
        <v>2220310.7319999998</v>
      </c>
      <c r="M34" s="3">
        <f t="shared" si="15"/>
        <v>2220310.7319999998</v>
      </c>
      <c r="N34" s="464">
        <f t="shared" si="15"/>
        <v>2629350.4939999999</v>
      </c>
      <c r="O34" s="3">
        <f t="shared" si="15"/>
        <v>2629350.4939999999</v>
      </c>
      <c r="P34" s="3">
        <f t="shared" si="15"/>
        <v>2629350.4939999999</v>
      </c>
      <c r="Q34" s="3">
        <f t="shared" si="15"/>
        <v>2629350.4939999999</v>
      </c>
      <c r="R34" s="3">
        <f t="shared" si="15"/>
        <v>2629350.4939999999</v>
      </c>
      <c r="S34" s="3">
        <f t="shared" si="15"/>
        <v>2629350.4939999999</v>
      </c>
      <c r="T34" s="3">
        <f t="shared" si="15"/>
        <v>2629350.4939999999</v>
      </c>
      <c r="U34" s="3">
        <f t="shared" si="15"/>
        <v>2629350.4939999999</v>
      </c>
      <c r="V34" s="3">
        <f t="shared" si="15"/>
        <v>2629350.4939999999</v>
      </c>
      <c r="W34" s="3">
        <f t="shared" si="15"/>
        <v>2629350.4939999999</v>
      </c>
      <c r="X34" s="3">
        <f t="shared" si="15"/>
        <v>2629350.4939999999</v>
      </c>
      <c r="Y34" s="3">
        <f t="shared" si="15"/>
        <v>2629350.4939999999</v>
      </c>
      <c r="Z34" s="3">
        <f t="shared" si="15"/>
        <v>2629350.4939999999</v>
      </c>
      <c r="AA34" s="3">
        <f t="shared" si="15"/>
        <v>2629350.4939999999</v>
      </c>
      <c r="AB34" s="3">
        <f t="shared" si="15"/>
        <v>2629350.4939999999</v>
      </c>
      <c r="AC34" s="3">
        <f t="shared" si="15"/>
        <v>2629350.4939999999</v>
      </c>
      <c r="AD34" s="3">
        <f t="shared" si="15"/>
        <v>2629350.4939999999</v>
      </c>
      <c r="AE34" s="3">
        <f t="shared" si="15"/>
        <v>2629350.4939999999</v>
      </c>
      <c r="AF34" s="3">
        <f t="shared" si="15"/>
        <v>2629350.4939999999</v>
      </c>
      <c r="AG34" s="3">
        <f t="shared" si="15"/>
        <v>2629350.4939999999</v>
      </c>
      <c r="AH34" s="3">
        <f t="shared" si="15"/>
        <v>2629350.4939999999</v>
      </c>
      <c r="AI34" s="3">
        <f t="shared" si="15"/>
        <v>2629350.4939999999</v>
      </c>
      <c r="AJ34" s="3">
        <f t="shared" si="15"/>
        <v>2629350.4939999999</v>
      </c>
      <c r="AK34" s="3">
        <f t="shared" si="15"/>
        <v>2629350.4939999999</v>
      </c>
      <c r="AL34" s="3">
        <f t="shared" si="15"/>
        <v>2629350.4939999999</v>
      </c>
      <c r="AM34" s="3">
        <f t="shared" si="15"/>
        <v>2629350.4939999999</v>
      </c>
    </row>
    <row r="35" spans="1:39" x14ac:dyDescent="0.35">
      <c r="A35" s="642"/>
      <c r="B35" s="11" t="str">
        <f t="shared" si="3"/>
        <v>Water Heating</v>
      </c>
      <c r="C35" s="3">
        <f t="shared" si="3"/>
        <v>0</v>
      </c>
      <c r="D35" s="3">
        <f t="shared" ref="D35:AM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464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3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  <c r="AB35" s="3">
        <f t="shared" si="16"/>
        <v>0</v>
      </c>
      <c r="AC35" s="3">
        <f t="shared" si="16"/>
        <v>0</v>
      </c>
      <c r="AD35" s="3">
        <f t="shared" si="16"/>
        <v>0</v>
      </c>
      <c r="AE35" s="3">
        <f t="shared" si="16"/>
        <v>0</v>
      </c>
      <c r="AF35" s="3">
        <f t="shared" si="16"/>
        <v>0</v>
      </c>
      <c r="AG35" s="3">
        <f t="shared" si="16"/>
        <v>0</v>
      </c>
      <c r="AH35" s="3">
        <f t="shared" si="16"/>
        <v>0</v>
      </c>
      <c r="AI35" s="3">
        <f t="shared" si="16"/>
        <v>0</v>
      </c>
      <c r="AJ35" s="3">
        <f t="shared" si="16"/>
        <v>0</v>
      </c>
      <c r="AK35" s="3">
        <f t="shared" si="16"/>
        <v>0</v>
      </c>
      <c r="AL35" s="3">
        <f t="shared" si="16"/>
        <v>0</v>
      </c>
      <c r="AM35" s="3">
        <f t="shared" si="16"/>
        <v>0</v>
      </c>
    </row>
    <row r="36" spans="1:39" ht="15" customHeight="1" x14ac:dyDescent="0.35">
      <c r="A36" s="642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4">
      <c r="A37" s="643"/>
      <c r="B37" s="15" t="str">
        <f t="shared" si="3"/>
        <v>Monthly kWh</v>
      </c>
      <c r="C37" s="234">
        <f>SUM(C23:C36)</f>
        <v>0</v>
      </c>
      <c r="D37" s="234">
        <f t="shared" ref="D37:AM37" si="17">SUM(D23:D36)</f>
        <v>1047945.3924649368</v>
      </c>
      <c r="E37" s="234">
        <f t="shared" si="17"/>
        <v>2214889.4223690443</v>
      </c>
      <c r="F37" s="234">
        <f t="shared" si="17"/>
        <v>11278764.672372192</v>
      </c>
      <c r="G37" s="234">
        <f t="shared" si="17"/>
        <v>13949483.501164973</v>
      </c>
      <c r="H37" s="234">
        <f t="shared" si="17"/>
        <v>18069496.055688307</v>
      </c>
      <c r="I37" s="234">
        <f t="shared" si="17"/>
        <v>20567852.047977708</v>
      </c>
      <c r="J37" s="234">
        <f t="shared" si="17"/>
        <v>24126915.650440771</v>
      </c>
      <c r="K37" s="234">
        <f t="shared" si="17"/>
        <v>29197325.143328294</v>
      </c>
      <c r="L37" s="234">
        <f t="shared" si="17"/>
        <v>36338781.168342344</v>
      </c>
      <c r="M37" s="234">
        <f t="shared" si="17"/>
        <v>45251264.850004949</v>
      </c>
      <c r="N37" s="234">
        <f t="shared" si="17"/>
        <v>77310124.099793151</v>
      </c>
      <c r="O37" s="234">
        <f t="shared" si="17"/>
        <v>77310124.099793151</v>
      </c>
      <c r="P37" s="234">
        <f t="shared" si="17"/>
        <v>77310124.099793151</v>
      </c>
      <c r="Q37" s="234">
        <f t="shared" si="17"/>
        <v>77310124.099793151</v>
      </c>
      <c r="R37" s="234">
        <f t="shared" si="17"/>
        <v>77310124.099793151</v>
      </c>
      <c r="S37" s="234">
        <f t="shared" si="17"/>
        <v>77310124.099793151</v>
      </c>
      <c r="T37" s="234">
        <f t="shared" si="17"/>
        <v>77310124.099793151</v>
      </c>
      <c r="U37" s="234">
        <f t="shared" si="17"/>
        <v>77310124.099793151</v>
      </c>
      <c r="V37" s="234">
        <f t="shared" si="17"/>
        <v>77310124.099793151</v>
      </c>
      <c r="W37" s="234">
        <f t="shared" si="17"/>
        <v>77310124.099793151</v>
      </c>
      <c r="X37" s="234">
        <f t="shared" si="17"/>
        <v>77310124.099793151</v>
      </c>
      <c r="Y37" s="234">
        <f t="shared" si="17"/>
        <v>77310124.099793151</v>
      </c>
      <c r="Z37" s="234">
        <f t="shared" si="17"/>
        <v>77310124.099793151</v>
      </c>
      <c r="AA37" s="234">
        <f t="shared" si="17"/>
        <v>77310124.099793151</v>
      </c>
      <c r="AB37" s="234">
        <f t="shared" si="17"/>
        <v>77310124.099793151</v>
      </c>
      <c r="AC37" s="234">
        <f t="shared" si="17"/>
        <v>77310124.099793151</v>
      </c>
      <c r="AD37" s="234">
        <f t="shared" si="17"/>
        <v>77310124.099793151</v>
      </c>
      <c r="AE37" s="234">
        <f t="shared" si="17"/>
        <v>77310124.099793151</v>
      </c>
      <c r="AF37" s="234">
        <f t="shared" si="17"/>
        <v>77310124.099793151</v>
      </c>
      <c r="AG37" s="234">
        <f t="shared" si="17"/>
        <v>77310124.099793151</v>
      </c>
      <c r="AH37" s="234">
        <f t="shared" si="17"/>
        <v>77310124.099793151</v>
      </c>
      <c r="AI37" s="234">
        <f t="shared" si="17"/>
        <v>77310124.099793151</v>
      </c>
      <c r="AJ37" s="234">
        <f t="shared" si="17"/>
        <v>77310124.099793151</v>
      </c>
      <c r="AK37" s="234">
        <f t="shared" si="17"/>
        <v>77310124.099793151</v>
      </c>
      <c r="AL37" s="234">
        <f t="shared" si="17"/>
        <v>77310124.099793151</v>
      </c>
      <c r="AM37" s="234">
        <f t="shared" si="17"/>
        <v>77310124.099793151</v>
      </c>
    </row>
    <row r="38" spans="1:39" x14ac:dyDescent="0.35">
      <c r="A38" s="39"/>
      <c r="B38" s="129"/>
      <c r="C38" s="9"/>
      <c r="D38" s="30"/>
      <c r="E38" s="9"/>
      <c r="F38" s="30"/>
      <c r="G38" s="30"/>
      <c r="H38" s="9"/>
      <c r="I38" s="30"/>
      <c r="J38" s="30"/>
      <c r="K38" s="9"/>
      <c r="L38" s="30"/>
      <c r="M38" s="119"/>
      <c r="N38" s="307" t="s">
        <v>194</v>
      </c>
      <c r="O38" s="306">
        <f>SUM(C5:N18)</f>
        <v>77310124.099793121</v>
      </c>
      <c r="P38" s="30"/>
      <c r="Q38" s="9"/>
      <c r="R38" s="30"/>
      <c r="S38" s="30"/>
      <c r="T38" s="9"/>
      <c r="U38" s="30"/>
      <c r="V38" s="30"/>
      <c r="W38" s="9"/>
      <c r="X38" s="30"/>
      <c r="Y38" s="30"/>
      <c r="Z38" s="9"/>
      <c r="AA38" s="30"/>
      <c r="AB38" s="30"/>
      <c r="AC38" s="9"/>
      <c r="AD38" s="30"/>
      <c r="AE38" s="30"/>
      <c r="AF38" s="9"/>
      <c r="AG38" s="30"/>
      <c r="AH38" s="30"/>
      <c r="AI38" s="9"/>
      <c r="AJ38" s="30"/>
      <c r="AK38" s="30"/>
      <c r="AL38" s="9"/>
      <c r="AM38" s="30"/>
    </row>
    <row r="39" spans="1:39" ht="15" thickBot="1" x14ac:dyDescent="0.4">
      <c r="A39" s="25"/>
      <c r="B39" s="130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3"/>
      <c r="S39" s="23"/>
      <c r="T39" s="22"/>
      <c r="U39" s="463" t="s">
        <v>257</v>
      </c>
      <c r="V39" s="23"/>
      <c r="W39" s="22"/>
      <c r="X39" s="23"/>
      <c r="Y39" s="23"/>
      <c r="Z39" s="22"/>
      <c r="AA39" s="23"/>
      <c r="AB39" s="23"/>
      <c r="AC39" s="22"/>
      <c r="AD39" s="23"/>
      <c r="AE39" s="23"/>
      <c r="AF39" s="22"/>
      <c r="AG39" s="23"/>
      <c r="AH39" s="23"/>
      <c r="AI39" s="22"/>
      <c r="AJ39" s="23"/>
      <c r="AK39" s="23"/>
      <c r="AL39" s="22"/>
      <c r="AM39" s="23"/>
    </row>
    <row r="40" spans="1:39" ht="16" thickBot="1" x14ac:dyDescent="0.4">
      <c r="A40" s="644" t="s">
        <v>16</v>
      </c>
      <c r="B40" s="17" t="s">
        <v>10</v>
      </c>
      <c r="C40" s="146">
        <f>C$4</f>
        <v>44562</v>
      </c>
      <c r="D40" s="146">
        <f t="shared" ref="D40:AM40" si="18">D$4</f>
        <v>44593</v>
      </c>
      <c r="E40" s="146">
        <f t="shared" si="18"/>
        <v>44621</v>
      </c>
      <c r="F40" s="146">
        <f t="shared" si="18"/>
        <v>44652</v>
      </c>
      <c r="G40" s="146">
        <f t="shared" si="18"/>
        <v>44682</v>
      </c>
      <c r="H40" s="146">
        <f t="shared" si="18"/>
        <v>44713</v>
      </c>
      <c r="I40" s="146">
        <f t="shared" si="18"/>
        <v>44743</v>
      </c>
      <c r="J40" s="146">
        <f t="shared" si="18"/>
        <v>44774</v>
      </c>
      <c r="K40" s="146">
        <f t="shared" si="18"/>
        <v>44805</v>
      </c>
      <c r="L40" s="146">
        <f t="shared" si="18"/>
        <v>44835</v>
      </c>
      <c r="M40" s="146">
        <f t="shared" si="18"/>
        <v>44866</v>
      </c>
      <c r="N40" s="146">
        <f t="shared" si="18"/>
        <v>44896</v>
      </c>
      <c r="O40" s="146">
        <f t="shared" si="18"/>
        <v>44927</v>
      </c>
      <c r="P40" s="146">
        <f t="shared" si="18"/>
        <v>44958</v>
      </c>
      <c r="Q40" s="146">
        <f t="shared" si="18"/>
        <v>44986</v>
      </c>
      <c r="R40" s="146">
        <f t="shared" si="18"/>
        <v>45017</v>
      </c>
      <c r="S40" s="146">
        <f t="shared" si="18"/>
        <v>45047</v>
      </c>
      <c r="T40" s="146">
        <f t="shared" si="18"/>
        <v>45078</v>
      </c>
      <c r="U40" s="146">
        <f t="shared" si="18"/>
        <v>45108</v>
      </c>
      <c r="V40" s="146">
        <f t="shared" si="18"/>
        <v>45139</v>
      </c>
      <c r="W40" s="146">
        <f t="shared" si="18"/>
        <v>45170</v>
      </c>
      <c r="X40" s="146">
        <f t="shared" si="18"/>
        <v>45200</v>
      </c>
      <c r="Y40" s="146">
        <f t="shared" si="18"/>
        <v>45231</v>
      </c>
      <c r="Z40" s="146">
        <f t="shared" si="18"/>
        <v>45261</v>
      </c>
      <c r="AA40" s="146">
        <f t="shared" si="18"/>
        <v>45292</v>
      </c>
      <c r="AB40" s="146">
        <f t="shared" si="18"/>
        <v>45323</v>
      </c>
      <c r="AC40" s="146">
        <f t="shared" si="18"/>
        <v>45352</v>
      </c>
      <c r="AD40" s="146">
        <f t="shared" si="18"/>
        <v>45383</v>
      </c>
      <c r="AE40" s="146">
        <f t="shared" si="18"/>
        <v>45413</v>
      </c>
      <c r="AF40" s="146">
        <f t="shared" si="18"/>
        <v>45444</v>
      </c>
      <c r="AG40" s="146">
        <f t="shared" si="18"/>
        <v>45474</v>
      </c>
      <c r="AH40" s="146">
        <f t="shared" si="18"/>
        <v>45505</v>
      </c>
      <c r="AI40" s="146">
        <f t="shared" si="18"/>
        <v>45536</v>
      </c>
      <c r="AJ40" s="146">
        <f t="shared" si="18"/>
        <v>45566</v>
      </c>
      <c r="AK40" s="146">
        <f t="shared" si="18"/>
        <v>45597</v>
      </c>
      <c r="AL40" s="146">
        <f t="shared" si="18"/>
        <v>45627</v>
      </c>
      <c r="AM40" s="146">
        <f t="shared" si="18"/>
        <v>45658</v>
      </c>
    </row>
    <row r="41" spans="1:39" ht="15" customHeight="1" x14ac:dyDescent="0.35">
      <c r="A41" s="645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3">
        <f t="shared" si="20"/>
        <v>0</v>
      </c>
      <c r="U41" s="466">
        <v>2190761</v>
      </c>
      <c r="V41" s="3">
        <f t="shared" si="20"/>
        <v>2190761</v>
      </c>
      <c r="W41" s="3">
        <f t="shared" si="20"/>
        <v>2190761</v>
      </c>
      <c r="X41" s="3">
        <f t="shared" si="20"/>
        <v>2190761</v>
      </c>
      <c r="Y41" s="3">
        <f t="shared" si="20"/>
        <v>2190761</v>
      </c>
      <c r="Z41" s="3">
        <f t="shared" si="20"/>
        <v>2190761</v>
      </c>
      <c r="AA41" s="3">
        <f t="shared" si="20"/>
        <v>2190761</v>
      </c>
      <c r="AB41" s="3">
        <f t="shared" si="20"/>
        <v>2190761</v>
      </c>
      <c r="AC41" s="3">
        <f t="shared" si="20"/>
        <v>2190761</v>
      </c>
      <c r="AD41" s="3">
        <f t="shared" si="20"/>
        <v>2190761</v>
      </c>
      <c r="AE41" s="3">
        <f t="shared" si="20"/>
        <v>2190761</v>
      </c>
      <c r="AF41" s="3">
        <f t="shared" si="20"/>
        <v>2190761</v>
      </c>
      <c r="AG41" s="3">
        <f t="shared" si="20"/>
        <v>2190761</v>
      </c>
      <c r="AH41" s="3">
        <f t="shared" si="20"/>
        <v>2190761</v>
      </c>
      <c r="AI41" s="3">
        <f t="shared" si="20"/>
        <v>2190761</v>
      </c>
      <c r="AJ41" s="3">
        <f t="shared" si="20"/>
        <v>2190761</v>
      </c>
      <c r="AK41" s="3">
        <f t="shared" si="20"/>
        <v>2190761</v>
      </c>
      <c r="AL41" s="3">
        <f t="shared" si="20"/>
        <v>2190761</v>
      </c>
      <c r="AM41" s="3">
        <f t="shared" si="20"/>
        <v>2190761</v>
      </c>
    </row>
    <row r="42" spans="1:39" x14ac:dyDescent="0.35">
      <c r="A42" s="645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466"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  <c r="AB42" s="3">
        <f t="shared" si="21"/>
        <v>0</v>
      </c>
      <c r="AC42" s="3">
        <f t="shared" si="21"/>
        <v>0</v>
      </c>
      <c r="AD42" s="3">
        <f t="shared" si="21"/>
        <v>0</v>
      </c>
      <c r="AE42" s="3">
        <f t="shared" si="21"/>
        <v>0</v>
      </c>
      <c r="AF42" s="3">
        <f t="shared" si="21"/>
        <v>0</v>
      </c>
      <c r="AG42" s="3">
        <f t="shared" si="21"/>
        <v>0</v>
      </c>
      <c r="AH42" s="3">
        <f t="shared" si="21"/>
        <v>0</v>
      </c>
      <c r="AI42" s="3">
        <f t="shared" si="21"/>
        <v>0</v>
      </c>
      <c r="AJ42" s="3">
        <f t="shared" si="21"/>
        <v>0</v>
      </c>
      <c r="AK42" s="3">
        <f t="shared" si="21"/>
        <v>0</v>
      </c>
      <c r="AL42" s="3">
        <f t="shared" si="21"/>
        <v>0</v>
      </c>
      <c r="AM42" s="3">
        <f t="shared" si="21"/>
        <v>0</v>
      </c>
    </row>
    <row r="43" spans="1:39" x14ac:dyDescent="0.35">
      <c r="A43" s="645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  <c r="P43" s="3">
        <f t="shared" si="22"/>
        <v>0</v>
      </c>
      <c r="Q43" s="3">
        <f t="shared" si="22"/>
        <v>0</v>
      </c>
      <c r="R43" s="3">
        <f t="shared" si="22"/>
        <v>0</v>
      </c>
      <c r="S43" s="3">
        <f t="shared" si="22"/>
        <v>0</v>
      </c>
      <c r="T43" s="3">
        <f t="shared" si="22"/>
        <v>0</v>
      </c>
      <c r="U43" s="466">
        <v>12294</v>
      </c>
      <c r="V43" s="3">
        <f t="shared" si="22"/>
        <v>12294</v>
      </c>
      <c r="W43" s="3">
        <f t="shared" si="22"/>
        <v>12294</v>
      </c>
      <c r="X43" s="3">
        <f t="shared" si="22"/>
        <v>12294</v>
      </c>
      <c r="Y43" s="3">
        <f t="shared" si="22"/>
        <v>12294</v>
      </c>
      <c r="Z43" s="3">
        <f t="shared" si="22"/>
        <v>12294</v>
      </c>
      <c r="AA43" s="3">
        <f t="shared" si="22"/>
        <v>12294</v>
      </c>
      <c r="AB43" s="3">
        <f t="shared" si="22"/>
        <v>12294</v>
      </c>
      <c r="AC43" s="3">
        <f t="shared" si="22"/>
        <v>12294</v>
      </c>
      <c r="AD43" s="3">
        <f t="shared" si="22"/>
        <v>12294</v>
      </c>
      <c r="AE43" s="3">
        <f t="shared" si="22"/>
        <v>12294</v>
      </c>
      <c r="AF43" s="3">
        <f t="shared" si="22"/>
        <v>12294</v>
      </c>
      <c r="AG43" s="3">
        <f t="shared" si="22"/>
        <v>12294</v>
      </c>
      <c r="AH43" s="3">
        <f t="shared" si="22"/>
        <v>12294</v>
      </c>
      <c r="AI43" s="3">
        <f t="shared" si="22"/>
        <v>12294</v>
      </c>
      <c r="AJ43" s="3">
        <f t="shared" si="22"/>
        <v>12294</v>
      </c>
      <c r="AK43" s="3">
        <f t="shared" si="22"/>
        <v>12294</v>
      </c>
      <c r="AL43" s="3">
        <f t="shared" si="22"/>
        <v>12294</v>
      </c>
      <c r="AM43" s="3">
        <f t="shared" si="22"/>
        <v>12294</v>
      </c>
    </row>
    <row r="44" spans="1:39" x14ac:dyDescent="0.35">
      <c r="A44" s="645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  <c r="P44" s="3">
        <f t="shared" si="23"/>
        <v>0</v>
      </c>
      <c r="Q44" s="3">
        <f t="shared" si="23"/>
        <v>0</v>
      </c>
      <c r="R44" s="3">
        <f t="shared" si="23"/>
        <v>0</v>
      </c>
      <c r="S44" s="3">
        <f t="shared" si="23"/>
        <v>0</v>
      </c>
      <c r="T44" s="3">
        <f t="shared" si="23"/>
        <v>0</v>
      </c>
      <c r="U44" s="466">
        <v>4618820</v>
      </c>
      <c r="V44" s="3">
        <f t="shared" si="23"/>
        <v>4618820</v>
      </c>
      <c r="W44" s="3">
        <f t="shared" si="23"/>
        <v>4618820</v>
      </c>
      <c r="X44" s="3">
        <f t="shared" si="23"/>
        <v>4618820</v>
      </c>
      <c r="Y44" s="3">
        <f t="shared" si="23"/>
        <v>4618820</v>
      </c>
      <c r="Z44" s="3">
        <f t="shared" si="23"/>
        <v>4618820</v>
      </c>
      <c r="AA44" s="3">
        <f t="shared" si="23"/>
        <v>4618820</v>
      </c>
      <c r="AB44" s="3">
        <f t="shared" si="23"/>
        <v>4618820</v>
      </c>
      <c r="AC44" s="3">
        <f t="shared" si="23"/>
        <v>4618820</v>
      </c>
      <c r="AD44" s="3">
        <f t="shared" si="23"/>
        <v>4618820</v>
      </c>
      <c r="AE44" s="3">
        <f t="shared" si="23"/>
        <v>4618820</v>
      </c>
      <c r="AF44" s="3">
        <f t="shared" si="23"/>
        <v>4618820</v>
      </c>
      <c r="AG44" s="3">
        <f t="shared" si="23"/>
        <v>4618820</v>
      </c>
      <c r="AH44" s="3">
        <f t="shared" si="23"/>
        <v>4618820</v>
      </c>
      <c r="AI44" s="3">
        <f t="shared" si="23"/>
        <v>4618820</v>
      </c>
      <c r="AJ44" s="3">
        <f t="shared" si="23"/>
        <v>4618820</v>
      </c>
      <c r="AK44" s="3">
        <f t="shared" si="23"/>
        <v>4618820</v>
      </c>
      <c r="AL44" s="3">
        <f t="shared" si="23"/>
        <v>4618820</v>
      </c>
      <c r="AM44" s="3">
        <f t="shared" si="23"/>
        <v>4618820</v>
      </c>
    </row>
    <row r="45" spans="1:39" x14ac:dyDescent="0.35">
      <c r="A45" s="645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  <c r="P45" s="3">
        <f t="shared" si="24"/>
        <v>0</v>
      </c>
      <c r="Q45" s="3">
        <f t="shared" si="24"/>
        <v>0</v>
      </c>
      <c r="R45" s="3">
        <f t="shared" si="24"/>
        <v>0</v>
      </c>
      <c r="S45" s="3">
        <f t="shared" si="24"/>
        <v>0</v>
      </c>
      <c r="T45" s="3">
        <f t="shared" si="24"/>
        <v>0</v>
      </c>
      <c r="U45" s="466">
        <v>0</v>
      </c>
      <c r="V45" s="3">
        <f t="shared" si="24"/>
        <v>0</v>
      </c>
      <c r="W45" s="3">
        <f t="shared" si="24"/>
        <v>0</v>
      </c>
      <c r="X45" s="3">
        <f t="shared" si="24"/>
        <v>0</v>
      </c>
      <c r="Y45" s="3">
        <f t="shared" si="24"/>
        <v>0</v>
      </c>
      <c r="Z45" s="3">
        <f t="shared" si="24"/>
        <v>0</v>
      </c>
      <c r="AA45" s="3">
        <f t="shared" si="24"/>
        <v>0</v>
      </c>
      <c r="AB45" s="3">
        <f t="shared" si="24"/>
        <v>0</v>
      </c>
      <c r="AC45" s="3">
        <f t="shared" si="24"/>
        <v>0</v>
      </c>
      <c r="AD45" s="3">
        <f t="shared" si="24"/>
        <v>0</v>
      </c>
      <c r="AE45" s="3">
        <f t="shared" si="24"/>
        <v>0</v>
      </c>
      <c r="AF45" s="3">
        <f t="shared" si="24"/>
        <v>0</v>
      </c>
      <c r="AG45" s="3">
        <f t="shared" si="24"/>
        <v>0</v>
      </c>
      <c r="AH45" s="3">
        <f t="shared" si="24"/>
        <v>0</v>
      </c>
      <c r="AI45" s="3">
        <f t="shared" si="24"/>
        <v>0</v>
      </c>
      <c r="AJ45" s="3">
        <f t="shared" si="24"/>
        <v>0</v>
      </c>
      <c r="AK45" s="3">
        <f t="shared" si="24"/>
        <v>0</v>
      </c>
      <c r="AL45" s="3">
        <f t="shared" si="24"/>
        <v>0</v>
      </c>
      <c r="AM45" s="3">
        <f t="shared" si="24"/>
        <v>0</v>
      </c>
    </row>
    <row r="46" spans="1:39" x14ac:dyDescent="0.35">
      <c r="A46" s="645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  <c r="P46" s="3">
        <f t="shared" si="25"/>
        <v>0</v>
      </c>
      <c r="Q46" s="3">
        <f t="shared" si="25"/>
        <v>0</v>
      </c>
      <c r="R46" s="3">
        <f t="shared" si="25"/>
        <v>0</v>
      </c>
      <c r="S46" s="3">
        <f t="shared" si="25"/>
        <v>0</v>
      </c>
      <c r="T46" s="3">
        <f t="shared" si="25"/>
        <v>0</v>
      </c>
      <c r="U46" s="466">
        <v>0</v>
      </c>
      <c r="V46" s="3">
        <f t="shared" si="25"/>
        <v>0</v>
      </c>
      <c r="W46" s="3">
        <f t="shared" si="25"/>
        <v>0</v>
      </c>
      <c r="X46" s="3">
        <f t="shared" si="25"/>
        <v>0</v>
      </c>
      <c r="Y46" s="3">
        <f t="shared" si="25"/>
        <v>0</v>
      </c>
      <c r="Z46" s="3">
        <f t="shared" si="25"/>
        <v>0</v>
      </c>
      <c r="AA46" s="3">
        <f t="shared" si="25"/>
        <v>0</v>
      </c>
      <c r="AB46" s="3">
        <f t="shared" si="25"/>
        <v>0</v>
      </c>
      <c r="AC46" s="3">
        <f t="shared" si="25"/>
        <v>0</v>
      </c>
      <c r="AD46" s="3">
        <f t="shared" si="25"/>
        <v>0</v>
      </c>
      <c r="AE46" s="3">
        <f t="shared" si="25"/>
        <v>0</v>
      </c>
      <c r="AF46" s="3">
        <f t="shared" si="25"/>
        <v>0</v>
      </c>
      <c r="AG46" s="3">
        <f t="shared" si="25"/>
        <v>0</v>
      </c>
      <c r="AH46" s="3">
        <f t="shared" si="25"/>
        <v>0</v>
      </c>
      <c r="AI46" s="3">
        <f t="shared" si="25"/>
        <v>0</v>
      </c>
      <c r="AJ46" s="3">
        <f t="shared" si="25"/>
        <v>0</v>
      </c>
      <c r="AK46" s="3">
        <f t="shared" si="25"/>
        <v>0</v>
      </c>
      <c r="AL46" s="3">
        <f t="shared" si="25"/>
        <v>0</v>
      </c>
      <c r="AM46" s="3">
        <f t="shared" si="25"/>
        <v>0</v>
      </c>
    </row>
    <row r="47" spans="1:39" x14ac:dyDescent="0.35">
      <c r="A47" s="645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  <c r="P47" s="3">
        <f t="shared" si="26"/>
        <v>0</v>
      </c>
      <c r="Q47" s="3">
        <f t="shared" si="26"/>
        <v>0</v>
      </c>
      <c r="R47" s="3">
        <f t="shared" si="26"/>
        <v>0</v>
      </c>
      <c r="S47" s="3">
        <f t="shared" si="26"/>
        <v>0</v>
      </c>
      <c r="T47" s="3">
        <f t="shared" si="26"/>
        <v>0</v>
      </c>
      <c r="U47" s="466">
        <v>11260587.379999999</v>
      </c>
      <c r="V47" s="3">
        <f t="shared" si="26"/>
        <v>11260587.379999999</v>
      </c>
      <c r="W47" s="3">
        <f t="shared" si="26"/>
        <v>11260587.379999999</v>
      </c>
      <c r="X47" s="3">
        <f t="shared" si="26"/>
        <v>11260587.379999999</v>
      </c>
      <c r="Y47" s="3">
        <f t="shared" si="26"/>
        <v>11260587.379999999</v>
      </c>
      <c r="Z47" s="3">
        <f t="shared" si="26"/>
        <v>11260587.379999999</v>
      </c>
      <c r="AA47" s="3">
        <f t="shared" si="26"/>
        <v>11260587.379999999</v>
      </c>
      <c r="AB47" s="3">
        <f t="shared" si="26"/>
        <v>11260587.379999999</v>
      </c>
      <c r="AC47" s="3">
        <f t="shared" si="26"/>
        <v>11260587.379999999</v>
      </c>
      <c r="AD47" s="3">
        <f t="shared" si="26"/>
        <v>11260587.379999999</v>
      </c>
      <c r="AE47" s="3">
        <f t="shared" si="26"/>
        <v>11260587.379999999</v>
      </c>
      <c r="AF47" s="3">
        <f t="shared" si="26"/>
        <v>11260587.379999999</v>
      </c>
      <c r="AG47" s="3">
        <f t="shared" si="26"/>
        <v>11260587.379999999</v>
      </c>
      <c r="AH47" s="3">
        <f t="shared" si="26"/>
        <v>11260587.379999999</v>
      </c>
      <c r="AI47" s="3">
        <f t="shared" si="26"/>
        <v>11260587.379999999</v>
      </c>
      <c r="AJ47" s="3">
        <f t="shared" si="26"/>
        <v>11260587.379999999</v>
      </c>
      <c r="AK47" s="3">
        <f t="shared" si="26"/>
        <v>11260587.379999999</v>
      </c>
      <c r="AL47" s="3">
        <f t="shared" si="26"/>
        <v>11260587.379999999</v>
      </c>
      <c r="AM47" s="3">
        <f t="shared" si="26"/>
        <v>11260587.379999999</v>
      </c>
    </row>
    <row r="48" spans="1:39" x14ac:dyDescent="0.35">
      <c r="A48" s="645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  <c r="P48" s="3">
        <f t="shared" si="27"/>
        <v>0</v>
      </c>
      <c r="Q48" s="3">
        <f t="shared" si="27"/>
        <v>0</v>
      </c>
      <c r="R48" s="3">
        <f t="shared" si="27"/>
        <v>0</v>
      </c>
      <c r="S48" s="3">
        <f t="shared" si="27"/>
        <v>0</v>
      </c>
      <c r="T48" s="3">
        <f t="shared" si="27"/>
        <v>0</v>
      </c>
      <c r="U48" s="466">
        <v>34670479</v>
      </c>
      <c r="V48" s="3">
        <f t="shared" si="27"/>
        <v>34670479</v>
      </c>
      <c r="W48" s="3">
        <f t="shared" si="27"/>
        <v>34670479</v>
      </c>
      <c r="X48" s="3">
        <f t="shared" si="27"/>
        <v>34670479</v>
      </c>
      <c r="Y48" s="3">
        <f t="shared" si="27"/>
        <v>34670479</v>
      </c>
      <c r="Z48" s="3">
        <f t="shared" si="27"/>
        <v>34670479</v>
      </c>
      <c r="AA48" s="3">
        <f t="shared" si="27"/>
        <v>34670479</v>
      </c>
      <c r="AB48" s="3">
        <f t="shared" si="27"/>
        <v>34670479</v>
      </c>
      <c r="AC48" s="3">
        <f t="shared" si="27"/>
        <v>34670479</v>
      </c>
      <c r="AD48" s="3">
        <f t="shared" si="27"/>
        <v>34670479</v>
      </c>
      <c r="AE48" s="3">
        <f t="shared" si="27"/>
        <v>34670479</v>
      </c>
      <c r="AF48" s="3">
        <f t="shared" si="27"/>
        <v>34670479</v>
      </c>
      <c r="AG48" s="3">
        <f t="shared" si="27"/>
        <v>34670479</v>
      </c>
      <c r="AH48" s="3">
        <f t="shared" si="27"/>
        <v>34670479</v>
      </c>
      <c r="AI48" s="3">
        <f t="shared" si="27"/>
        <v>34670479</v>
      </c>
      <c r="AJ48" s="3">
        <f t="shared" si="27"/>
        <v>34670479</v>
      </c>
      <c r="AK48" s="3">
        <f t="shared" si="27"/>
        <v>34670479</v>
      </c>
      <c r="AL48" s="3">
        <f t="shared" si="27"/>
        <v>34670479</v>
      </c>
      <c r="AM48" s="3">
        <f t="shared" si="27"/>
        <v>34670479</v>
      </c>
    </row>
    <row r="49" spans="1:39" x14ac:dyDescent="0.35">
      <c r="A49" s="645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  <c r="P49" s="3">
        <f t="shared" si="28"/>
        <v>0</v>
      </c>
      <c r="Q49" s="3">
        <f t="shared" si="28"/>
        <v>0</v>
      </c>
      <c r="R49" s="3">
        <f t="shared" si="28"/>
        <v>0</v>
      </c>
      <c r="S49" s="3">
        <f t="shared" si="28"/>
        <v>0</v>
      </c>
      <c r="T49" s="3">
        <f t="shared" si="28"/>
        <v>0</v>
      </c>
      <c r="U49" s="466">
        <v>956712</v>
      </c>
      <c r="V49" s="3">
        <f t="shared" si="28"/>
        <v>956712</v>
      </c>
      <c r="W49" s="3">
        <f t="shared" si="28"/>
        <v>956712</v>
      </c>
      <c r="X49" s="3">
        <f t="shared" si="28"/>
        <v>956712</v>
      </c>
      <c r="Y49" s="3">
        <f t="shared" si="28"/>
        <v>956712</v>
      </c>
      <c r="Z49" s="3">
        <f t="shared" si="28"/>
        <v>956712</v>
      </c>
      <c r="AA49" s="3">
        <f t="shared" si="28"/>
        <v>956712</v>
      </c>
      <c r="AB49" s="3">
        <f t="shared" si="28"/>
        <v>956712</v>
      </c>
      <c r="AC49" s="3">
        <f t="shared" si="28"/>
        <v>956712</v>
      </c>
      <c r="AD49" s="3">
        <f t="shared" si="28"/>
        <v>956712</v>
      </c>
      <c r="AE49" s="3">
        <f t="shared" si="28"/>
        <v>956712</v>
      </c>
      <c r="AF49" s="3">
        <f t="shared" si="28"/>
        <v>956712</v>
      </c>
      <c r="AG49" s="3">
        <f t="shared" si="28"/>
        <v>956712</v>
      </c>
      <c r="AH49" s="3">
        <f t="shared" si="28"/>
        <v>956712</v>
      </c>
      <c r="AI49" s="3">
        <f t="shared" si="28"/>
        <v>956712</v>
      </c>
      <c r="AJ49" s="3">
        <f t="shared" si="28"/>
        <v>956712</v>
      </c>
      <c r="AK49" s="3">
        <f t="shared" si="28"/>
        <v>956712</v>
      </c>
      <c r="AL49" s="3">
        <f t="shared" si="28"/>
        <v>956712</v>
      </c>
      <c r="AM49" s="3">
        <f t="shared" si="28"/>
        <v>956712</v>
      </c>
    </row>
    <row r="50" spans="1:39" ht="15" customHeight="1" x14ac:dyDescent="0.35">
      <c r="A50" s="645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  <c r="P50" s="3">
        <f t="shared" si="29"/>
        <v>0</v>
      </c>
      <c r="Q50" s="3">
        <f t="shared" si="29"/>
        <v>0</v>
      </c>
      <c r="R50" s="3">
        <f t="shared" si="29"/>
        <v>0</v>
      </c>
      <c r="S50" s="3">
        <f t="shared" si="29"/>
        <v>0</v>
      </c>
      <c r="T50" s="3">
        <f t="shared" si="29"/>
        <v>0</v>
      </c>
      <c r="U50" s="466">
        <v>113148</v>
      </c>
      <c r="V50" s="3">
        <f t="shared" si="29"/>
        <v>113148</v>
      </c>
      <c r="W50" s="3">
        <f t="shared" si="29"/>
        <v>113148</v>
      </c>
      <c r="X50" s="3">
        <f t="shared" si="29"/>
        <v>113148</v>
      </c>
      <c r="Y50" s="3">
        <f t="shared" si="29"/>
        <v>113148</v>
      </c>
      <c r="Z50" s="3">
        <f t="shared" si="29"/>
        <v>113148</v>
      </c>
      <c r="AA50" s="3">
        <f t="shared" si="29"/>
        <v>113148</v>
      </c>
      <c r="AB50" s="3">
        <f t="shared" si="29"/>
        <v>113148</v>
      </c>
      <c r="AC50" s="3">
        <f t="shared" si="29"/>
        <v>113148</v>
      </c>
      <c r="AD50" s="3">
        <f t="shared" si="29"/>
        <v>113148</v>
      </c>
      <c r="AE50" s="3">
        <f t="shared" si="29"/>
        <v>113148</v>
      </c>
      <c r="AF50" s="3">
        <f t="shared" si="29"/>
        <v>113148</v>
      </c>
      <c r="AG50" s="3">
        <f t="shared" si="29"/>
        <v>113148</v>
      </c>
      <c r="AH50" s="3">
        <f t="shared" si="29"/>
        <v>113148</v>
      </c>
      <c r="AI50" s="3">
        <f t="shared" si="29"/>
        <v>113148</v>
      </c>
      <c r="AJ50" s="3">
        <f t="shared" si="29"/>
        <v>113148</v>
      </c>
      <c r="AK50" s="3">
        <f t="shared" si="29"/>
        <v>113148</v>
      </c>
      <c r="AL50" s="3">
        <f t="shared" si="29"/>
        <v>113148</v>
      </c>
      <c r="AM50" s="3">
        <f t="shared" si="29"/>
        <v>113148</v>
      </c>
    </row>
    <row r="51" spans="1:39" x14ac:dyDescent="0.35">
      <c r="A51" s="645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  <c r="P51" s="3">
        <f t="shared" si="30"/>
        <v>0</v>
      </c>
      <c r="Q51" s="3">
        <f t="shared" si="30"/>
        <v>0</v>
      </c>
      <c r="R51" s="3">
        <f t="shared" si="30"/>
        <v>0</v>
      </c>
      <c r="S51" s="3">
        <f t="shared" si="30"/>
        <v>0</v>
      </c>
      <c r="T51" s="3">
        <f t="shared" si="30"/>
        <v>0</v>
      </c>
      <c r="U51" s="466">
        <v>0</v>
      </c>
      <c r="V51" s="3">
        <f t="shared" si="30"/>
        <v>0</v>
      </c>
      <c r="W51" s="3">
        <f t="shared" si="30"/>
        <v>0</v>
      </c>
      <c r="X51" s="3">
        <f t="shared" si="30"/>
        <v>0</v>
      </c>
      <c r="Y51" s="3">
        <f t="shared" si="30"/>
        <v>0</v>
      </c>
      <c r="Z51" s="3">
        <f t="shared" si="30"/>
        <v>0</v>
      </c>
      <c r="AA51" s="3">
        <f t="shared" si="30"/>
        <v>0</v>
      </c>
      <c r="AB51" s="3">
        <f t="shared" si="30"/>
        <v>0</v>
      </c>
      <c r="AC51" s="3">
        <f t="shared" si="30"/>
        <v>0</v>
      </c>
      <c r="AD51" s="3">
        <f t="shared" si="30"/>
        <v>0</v>
      </c>
      <c r="AE51" s="3">
        <f t="shared" si="30"/>
        <v>0</v>
      </c>
      <c r="AF51" s="3">
        <f t="shared" si="30"/>
        <v>0</v>
      </c>
      <c r="AG51" s="3">
        <f t="shared" si="30"/>
        <v>0</v>
      </c>
      <c r="AH51" s="3">
        <f t="shared" si="30"/>
        <v>0</v>
      </c>
      <c r="AI51" s="3">
        <f t="shared" si="30"/>
        <v>0</v>
      </c>
      <c r="AJ51" s="3">
        <f t="shared" si="30"/>
        <v>0</v>
      </c>
      <c r="AK51" s="3">
        <f t="shared" si="30"/>
        <v>0</v>
      </c>
      <c r="AL51" s="3">
        <f t="shared" si="30"/>
        <v>0</v>
      </c>
      <c r="AM51" s="3">
        <f t="shared" si="30"/>
        <v>0</v>
      </c>
    </row>
    <row r="52" spans="1:39" x14ac:dyDescent="0.35">
      <c r="A52" s="645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  <c r="P52" s="3">
        <f t="shared" si="31"/>
        <v>0</v>
      </c>
      <c r="Q52" s="3">
        <f t="shared" si="31"/>
        <v>0</v>
      </c>
      <c r="R52" s="3">
        <f t="shared" si="31"/>
        <v>0</v>
      </c>
      <c r="S52" s="3">
        <f t="shared" si="31"/>
        <v>0</v>
      </c>
      <c r="T52" s="3">
        <f t="shared" si="31"/>
        <v>0</v>
      </c>
      <c r="U52" s="466">
        <v>2686558</v>
      </c>
      <c r="V52" s="3">
        <f t="shared" si="31"/>
        <v>2686558</v>
      </c>
      <c r="W52" s="3">
        <f t="shared" si="31"/>
        <v>2686558</v>
      </c>
      <c r="X52" s="3">
        <f t="shared" si="31"/>
        <v>2686558</v>
      </c>
      <c r="Y52" s="3">
        <f t="shared" si="31"/>
        <v>2686558</v>
      </c>
      <c r="Z52" s="3">
        <f t="shared" si="31"/>
        <v>2686558</v>
      </c>
      <c r="AA52" s="3">
        <f t="shared" si="31"/>
        <v>2686558</v>
      </c>
      <c r="AB52" s="3">
        <f t="shared" si="31"/>
        <v>2686558</v>
      </c>
      <c r="AC52" s="3">
        <f t="shared" si="31"/>
        <v>2686558</v>
      </c>
      <c r="AD52" s="3">
        <f t="shared" si="31"/>
        <v>2686558</v>
      </c>
      <c r="AE52" s="3">
        <f t="shared" si="31"/>
        <v>2686558</v>
      </c>
      <c r="AF52" s="3">
        <f t="shared" si="31"/>
        <v>2686558</v>
      </c>
      <c r="AG52" s="3">
        <f t="shared" si="31"/>
        <v>2686558</v>
      </c>
      <c r="AH52" s="3">
        <f t="shared" si="31"/>
        <v>2686558</v>
      </c>
      <c r="AI52" s="3">
        <f t="shared" si="31"/>
        <v>2686558</v>
      </c>
      <c r="AJ52" s="3">
        <f t="shared" si="31"/>
        <v>2686558</v>
      </c>
      <c r="AK52" s="3">
        <f t="shared" si="31"/>
        <v>2686558</v>
      </c>
      <c r="AL52" s="3">
        <f t="shared" si="31"/>
        <v>2686558</v>
      </c>
      <c r="AM52" s="3">
        <f t="shared" si="31"/>
        <v>2686558</v>
      </c>
    </row>
    <row r="53" spans="1:39" x14ac:dyDescent="0.35">
      <c r="A53" s="645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3">
        <f t="shared" si="32"/>
        <v>0</v>
      </c>
      <c r="R53" s="3">
        <f t="shared" si="32"/>
        <v>0</v>
      </c>
      <c r="S53" s="3">
        <f t="shared" si="32"/>
        <v>0</v>
      </c>
      <c r="T53" s="3">
        <f t="shared" si="32"/>
        <v>0</v>
      </c>
      <c r="U53" s="466">
        <v>0</v>
      </c>
      <c r="V53" s="3">
        <f t="shared" si="32"/>
        <v>0</v>
      </c>
      <c r="W53" s="3">
        <f t="shared" si="32"/>
        <v>0</v>
      </c>
      <c r="X53" s="3">
        <f t="shared" si="32"/>
        <v>0</v>
      </c>
      <c r="Y53" s="3">
        <f t="shared" si="32"/>
        <v>0</v>
      </c>
      <c r="Z53" s="3">
        <f t="shared" si="32"/>
        <v>0</v>
      </c>
      <c r="AA53" s="3">
        <f t="shared" si="32"/>
        <v>0</v>
      </c>
      <c r="AB53" s="3">
        <f t="shared" si="32"/>
        <v>0</v>
      </c>
      <c r="AC53" s="3">
        <f t="shared" si="32"/>
        <v>0</v>
      </c>
      <c r="AD53" s="3">
        <f t="shared" si="32"/>
        <v>0</v>
      </c>
      <c r="AE53" s="3">
        <f t="shared" si="32"/>
        <v>0</v>
      </c>
      <c r="AF53" s="3">
        <f t="shared" si="32"/>
        <v>0</v>
      </c>
      <c r="AG53" s="3">
        <f t="shared" si="32"/>
        <v>0</v>
      </c>
      <c r="AH53" s="3">
        <f t="shared" si="32"/>
        <v>0</v>
      </c>
      <c r="AI53" s="3">
        <f t="shared" si="32"/>
        <v>0</v>
      </c>
      <c r="AJ53" s="3">
        <f t="shared" si="32"/>
        <v>0</v>
      </c>
      <c r="AK53" s="3">
        <f t="shared" si="32"/>
        <v>0</v>
      </c>
      <c r="AL53" s="3">
        <f t="shared" si="32"/>
        <v>0</v>
      </c>
      <c r="AM53" s="3">
        <f t="shared" si="32"/>
        <v>0</v>
      </c>
    </row>
    <row r="54" spans="1:39" ht="15" customHeight="1" x14ac:dyDescent="0.35">
      <c r="A54" s="645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4">
      <c r="A55" s="646"/>
      <c r="B55" s="188" t="str">
        <f t="shared" si="19"/>
        <v>Monthly kWh</v>
      </c>
      <c r="C55" s="234">
        <f>SUM(C41:C54)</f>
        <v>0</v>
      </c>
      <c r="D55" s="234">
        <f t="shared" ref="D55:AM55" si="33">SUM(D41:D54)</f>
        <v>0</v>
      </c>
      <c r="E55" s="234">
        <f t="shared" si="33"/>
        <v>0</v>
      </c>
      <c r="F55" s="234">
        <f t="shared" si="33"/>
        <v>0</v>
      </c>
      <c r="G55" s="234">
        <f t="shared" si="33"/>
        <v>0</v>
      </c>
      <c r="H55" s="234">
        <f t="shared" si="33"/>
        <v>0</v>
      </c>
      <c r="I55" s="234">
        <f t="shared" si="33"/>
        <v>0</v>
      </c>
      <c r="J55" s="234">
        <f t="shared" si="33"/>
        <v>0</v>
      </c>
      <c r="K55" s="234">
        <f t="shared" si="33"/>
        <v>0</v>
      </c>
      <c r="L55" s="234">
        <f t="shared" si="33"/>
        <v>0</v>
      </c>
      <c r="M55" s="234">
        <f t="shared" si="33"/>
        <v>0</v>
      </c>
      <c r="N55" s="234">
        <f t="shared" si="33"/>
        <v>0</v>
      </c>
      <c r="O55" s="234">
        <f t="shared" si="33"/>
        <v>0</v>
      </c>
      <c r="P55" s="234">
        <f t="shared" si="33"/>
        <v>0</v>
      </c>
      <c r="Q55" s="234">
        <f t="shared" si="33"/>
        <v>0</v>
      </c>
      <c r="R55" s="234">
        <f t="shared" si="33"/>
        <v>0</v>
      </c>
      <c r="S55" s="234">
        <f t="shared" si="33"/>
        <v>0</v>
      </c>
      <c r="T55" s="234">
        <f t="shared" si="33"/>
        <v>0</v>
      </c>
      <c r="U55" s="234">
        <f t="shared" si="33"/>
        <v>56509359.379999995</v>
      </c>
      <c r="V55" s="234">
        <f t="shared" si="33"/>
        <v>56509359.379999995</v>
      </c>
      <c r="W55" s="234">
        <f t="shared" si="33"/>
        <v>56509359.379999995</v>
      </c>
      <c r="X55" s="234">
        <f t="shared" si="33"/>
        <v>56509359.379999995</v>
      </c>
      <c r="Y55" s="234">
        <f t="shared" si="33"/>
        <v>56509359.379999995</v>
      </c>
      <c r="Z55" s="234">
        <f t="shared" si="33"/>
        <v>56509359.379999995</v>
      </c>
      <c r="AA55" s="234">
        <f t="shared" si="33"/>
        <v>56509359.379999995</v>
      </c>
      <c r="AB55" s="234">
        <f t="shared" si="33"/>
        <v>56509359.379999995</v>
      </c>
      <c r="AC55" s="234">
        <f t="shared" si="33"/>
        <v>56509359.379999995</v>
      </c>
      <c r="AD55" s="234">
        <f t="shared" si="33"/>
        <v>56509359.379999995</v>
      </c>
      <c r="AE55" s="234">
        <f t="shared" si="33"/>
        <v>56509359.379999995</v>
      </c>
      <c r="AF55" s="234">
        <f t="shared" si="33"/>
        <v>56509359.379999995</v>
      </c>
      <c r="AG55" s="234">
        <f t="shared" si="33"/>
        <v>56509359.379999995</v>
      </c>
      <c r="AH55" s="234">
        <f t="shared" si="33"/>
        <v>56509359.379999995</v>
      </c>
      <c r="AI55" s="234">
        <f t="shared" si="33"/>
        <v>56509359.379999995</v>
      </c>
      <c r="AJ55" s="234">
        <f t="shared" si="33"/>
        <v>56509359.379999995</v>
      </c>
      <c r="AK55" s="234">
        <f t="shared" si="33"/>
        <v>56509359.379999995</v>
      </c>
      <c r="AL55" s="234">
        <f t="shared" si="33"/>
        <v>56509359.379999995</v>
      </c>
      <c r="AM55" s="234">
        <f t="shared" si="33"/>
        <v>56509359.379999995</v>
      </c>
    </row>
    <row r="56" spans="1:39" x14ac:dyDescent="0.35">
      <c r="A56" s="39"/>
      <c r="B56" s="129"/>
      <c r="C56" s="9"/>
      <c r="D56" s="30"/>
      <c r="E56" s="9"/>
      <c r="F56" s="30"/>
      <c r="G56" s="30"/>
      <c r="H56" s="9"/>
      <c r="I56" s="30"/>
      <c r="J56" s="30"/>
      <c r="K56" s="9"/>
      <c r="L56" s="30"/>
      <c r="M56" s="30"/>
      <c r="N56" s="9"/>
      <c r="O56" s="30"/>
      <c r="P56" s="30"/>
      <c r="Q56" s="9"/>
      <c r="R56" s="30"/>
      <c r="S56" s="30"/>
      <c r="T56" s="9"/>
      <c r="U56" s="30"/>
      <c r="V56" s="30"/>
      <c r="W56" s="9"/>
      <c r="X56" s="30"/>
      <c r="Y56" s="30"/>
      <c r="Z56" s="9"/>
      <c r="AA56" s="30"/>
      <c r="AB56" s="30"/>
      <c r="AC56" s="9"/>
      <c r="AD56" s="30"/>
      <c r="AE56" s="30"/>
      <c r="AF56" s="9"/>
      <c r="AG56" s="30"/>
      <c r="AH56" s="30"/>
      <c r="AI56" s="9"/>
      <c r="AJ56" s="30"/>
      <c r="AK56" s="30"/>
      <c r="AL56" s="9"/>
      <c r="AM56" s="30"/>
    </row>
    <row r="57" spans="1:39" ht="15" thickBot="1" x14ac:dyDescent="0.4">
      <c r="A57" s="203" t="s">
        <v>182</v>
      </c>
      <c r="B57" s="204"/>
      <c r="C57" s="204"/>
      <c r="D57" s="204"/>
      <c r="E57" s="204"/>
      <c r="F57" s="204"/>
      <c r="G57" s="204"/>
      <c r="H57" s="204"/>
      <c r="I57" s="204"/>
      <c r="J57" s="204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  <c r="V57" s="23"/>
      <c r="W57" s="22"/>
      <c r="X57" s="23"/>
      <c r="Y57" s="23"/>
      <c r="Z57" s="22"/>
      <c r="AA57" s="23"/>
      <c r="AB57" s="23"/>
      <c r="AC57" s="22"/>
      <c r="AD57" s="23"/>
      <c r="AE57" s="23"/>
      <c r="AF57" s="22"/>
      <c r="AG57" s="23"/>
      <c r="AH57" s="23"/>
      <c r="AI57" s="22"/>
      <c r="AJ57" s="23"/>
      <c r="AK57" s="23"/>
      <c r="AL57" s="22"/>
      <c r="AM57" s="23"/>
    </row>
    <row r="58" spans="1:39" ht="16" thickBot="1" x14ac:dyDescent="0.4">
      <c r="A58" s="647" t="s">
        <v>17</v>
      </c>
      <c r="B58" s="17" t="s">
        <v>10</v>
      </c>
      <c r="C58" s="146">
        <f>C$4</f>
        <v>44562</v>
      </c>
      <c r="D58" s="146">
        <f t="shared" ref="D58:AM58" si="34">D$4</f>
        <v>44593</v>
      </c>
      <c r="E58" s="146">
        <f t="shared" si="34"/>
        <v>44621</v>
      </c>
      <c r="F58" s="146">
        <f t="shared" si="34"/>
        <v>44652</v>
      </c>
      <c r="G58" s="146">
        <f t="shared" si="34"/>
        <v>44682</v>
      </c>
      <c r="H58" s="146">
        <f t="shared" si="34"/>
        <v>44713</v>
      </c>
      <c r="I58" s="146">
        <f t="shared" si="34"/>
        <v>44743</v>
      </c>
      <c r="J58" s="146">
        <f t="shared" si="34"/>
        <v>44774</v>
      </c>
      <c r="K58" s="146">
        <f t="shared" si="34"/>
        <v>44805</v>
      </c>
      <c r="L58" s="146">
        <f t="shared" si="34"/>
        <v>44835</v>
      </c>
      <c r="M58" s="146">
        <f t="shared" si="34"/>
        <v>44866</v>
      </c>
      <c r="N58" s="146">
        <f t="shared" si="34"/>
        <v>44896</v>
      </c>
      <c r="O58" s="146">
        <f t="shared" si="34"/>
        <v>44927</v>
      </c>
      <c r="P58" s="146">
        <f t="shared" si="34"/>
        <v>44958</v>
      </c>
      <c r="Q58" s="146">
        <f t="shared" si="34"/>
        <v>44986</v>
      </c>
      <c r="R58" s="146">
        <f t="shared" si="34"/>
        <v>45017</v>
      </c>
      <c r="S58" s="146">
        <f t="shared" si="34"/>
        <v>45047</v>
      </c>
      <c r="T58" s="146">
        <f t="shared" si="34"/>
        <v>45078</v>
      </c>
      <c r="U58" s="146">
        <f t="shared" si="34"/>
        <v>45108</v>
      </c>
      <c r="V58" s="146">
        <f t="shared" si="34"/>
        <v>45139</v>
      </c>
      <c r="W58" s="146">
        <f t="shared" si="34"/>
        <v>45170</v>
      </c>
      <c r="X58" s="146">
        <f t="shared" si="34"/>
        <v>45200</v>
      </c>
      <c r="Y58" s="146">
        <f t="shared" si="34"/>
        <v>45231</v>
      </c>
      <c r="Z58" s="146">
        <f t="shared" si="34"/>
        <v>45261</v>
      </c>
      <c r="AA58" s="146">
        <f t="shared" si="34"/>
        <v>45292</v>
      </c>
      <c r="AB58" s="146">
        <f t="shared" si="34"/>
        <v>45323</v>
      </c>
      <c r="AC58" s="146">
        <f t="shared" si="34"/>
        <v>45352</v>
      </c>
      <c r="AD58" s="146">
        <f t="shared" si="34"/>
        <v>45383</v>
      </c>
      <c r="AE58" s="146">
        <f t="shared" si="34"/>
        <v>45413</v>
      </c>
      <c r="AF58" s="146">
        <f t="shared" si="34"/>
        <v>45444</v>
      </c>
      <c r="AG58" s="146">
        <f t="shared" si="34"/>
        <v>45474</v>
      </c>
      <c r="AH58" s="146">
        <f t="shared" si="34"/>
        <v>45505</v>
      </c>
      <c r="AI58" s="146">
        <f t="shared" si="34"/>
        <v>45536</v>
      </c>
      <c r="AJ58" s="146">
        <f t="shared" si="34"/>
        <v>45566</v>
      </c>
      <c r="AK58" s="146">
        <f t="shared" si="34"/>
        <v>45597</v>
      </c>
      <c r="AL58" s="146">
        <f t="shared" si="34"/>
        <v>45627</v>
      </c>
      <c r="AM58" s="146">
        <f t="shared" si="34"/>
        <v>45658</v>
      </c>
    </row>
    <row r="59" spans="1:39" ht="15" customHeight="1" x14ac:dyDescent="0.35">
      <c r="A59" s="648"/>
      <c r="B59" s="13" t="str">
        <f t="shared" ref="B59:B72" si="35">B41</f>
        <v>Air Comp</v>
      </c>
      <c r="C59" s="26">
        <f>((C5*0.5)-C41)*C78*C93*C$2</f>
        <v>0</v>
      </c>
      <c r="D59" s="26">
        <f>((D5*0.5)+C23-D41)*D78*D93*D$2</f>
        <v>451.0051412457999</v>
      </c>
      <c r="E59" s="26">
        <f t="shared" ref="E59:AM59" si="36">((E5*0.5)+D23-E41)*E78*E93*E$2</f>
        <v>1177.504576869042</v>
      </c>
      <c r="F59" s="26">
        <f t="shared" si="36"/>
        <v>1332.7048620769776</v>
      </c>
      <c r="G59" s="26">
        <f t="shared" si="36"/>
        <v>2562.8363874567158</v>
      </c>
      <c r="H59" s="26">
        <f t="shared" si="36"/>
        <v>6290.0906065416257</v>
      </c>
      <c r="I59" s="26">
        <f t="shared" si="36"/>
        <v>6666.1596919617805</v>
      </c>
      <c r="J59" s="26">
        <f t="shared" si="36"/>
        <v>7362.23088938811</v>
      </c>
      <c r="K59" s="26">
        <f t="shared" si="36"/>
        <v>7117.9734257273321</v>
      </c>
      <c r="L59" s="26">
        <f t="shared" si="36"/>
        <v>4186.5300623928497</v>
      </c>
      <c r="M59" s="26">
        <f t="shared" si="36"/>
        <v>4945.1816094161295</v>
      </c>
      <c r="N59" s="26">
        <f t="shared" si="36"/>
        <v>7637.8083636936717</v>
      </c>
      <c r="O59" s="26">
        <f t="shared" si="36"/>
        <v>9312.4627499445451</v>
      </c>
      <c r="P59" s="26">
        <f t="shared" si="36"/>
        <v>8600.5189635373918</v>
      </c>
      <c r="Q59" s="26">
        <f t="shared" si="36"/>
        <v>9700.4387211548637</v>
      </c>
      <c r="R59" s="26">
        <f t="shared" si="36"/>
        <v>9357.6012608985366</v>
      </c>
      <c r="S59" s="26">
        <f t="shared" si="36"/>
        <v>10483.161339771827</v>
      </c>
      <c r="T59" s="26">
        <f t="shared" si="36"/>
        <v>18770.930669204801</v>
      </c>
      <c r="U59" s="26">
        <f t="shared" si="36"/>
        <v>7529.6003649423455</v>
      </c>
      <c r="V59" s="26">
        <f t="shared" si="36"/>
        <v>7576.4558004923774</v>
      </c>
      <c r="W59" s="26">
        <f t="shared" si="36"/>
        <v>7252.8696039314054</v>
      </c>
      <c r="X59" s="26">
        <f t="shared" si="36"/>
        <v>3985.7678243364999</v>
      </c>
      <c r="Y59" s="26">
        <f t="shared" si="36"/>
        <v>3944.4330359430282</v>
      </c>
      <c r="Z59" s="26">
        <f t="shared" si="36"/>
        <v>3915.0710597110055</v>
      </c>
      <c r="AA59" s="26">
        <f t="shared" si="36"/>
        <v>3824.7641833248513</v>
      </c>
      <c r="AB59" s="26">
        <f t="shared" si="36"/>
        <v>3487.7580414695917</v>
      </c>
      <c r="AC59" s="26">
        <f t="shared" si="36"/>
        <v>3978.3214569740571</v>
      </c>
      <c r="AD59" s="26">
        <f t="shared" si="36"/>
        <v>3696.903619647454</v>
      </c>
      <c r="AE59" s="26">
        <f t="shared" si="36"/>
        <v>4054.8380946974589</v>
      </c>
      <c r="AF59" s="26">
        <f t="shared" si="36"/>
        <v>7639.3647241136632</v>
      </c>
      <c r="AG59" s="26">
        <f t="shared" si="36"/>
        <v>7529.6003649423455</v>
      </c>
      <c r="AH59" s="26">
        <f t="shared" si="36"/>
        <v>7576.4558004923774</v>
      </c>
      <c r="AI59" s="26">
        <f t="shared" si="36"/>
        <v>7252.8696039314054</v>
      </c>
      <c r="AJ59" s="26">
        <f t="shared" si="36"/>
        <v>3985.7678243364999</v>
      </c>
      <c r="AK59" s="26">
        <f t="shared" si="36"/>
        <v>3944.4330359430282</v>
      </c>
      <c r="AL59" s="26">
        <f t="shared" si="36"/>
        <v>3915.0710597110055</v>
      </c>
      <c r="AM59" s="26">
        <f t="shared" si="36"/>
        <v>3824.7641833248513</v>
      </c>
    </row>
    <row r="60" spans="1:39" ht="15.5" x14ac:dyDescent="0.35">
      <c r="A60" s="648"/>
      <c r="B60" s="13" t="str">
        <f t="shared" si="35"/>
        <v>Building Shell</v>
      </c>
      <c r="C60" s="26">
        <f t="shared" ref="C60:C71" si="37">((C6*0.5)-C42)*C79*C94*C$2</f>
        <v>0</v>
      </c>
      <c r="D60" s="26">
        <f t="shared" ref="D60:AM60" si="38">((D6*0.5)+C24-D42)*D79*D94*D$2</f>
        <v>0</v>
      </c>
      <c r="E60" s="26">
        <f t="shared" si="38"/>
        <v>0</v>
      </c>
      <c r="F60" s="26">
        <f t="shared" si="38"/>
        <v>0</v>
      </c>
      <c r="G60" s="26">
        <f t="shared" si="38"/>
        <v>0</v>
      </c>
      <c r="H60" s="26">
        <f t="shared" si="38"/>
        <v>0</v>
      </c>
      <c r="I60" s="26">
        <f t="shared" si="38"/>
        <v>0</v>
      </c>
      <c r="J60" s="26">
        <f t="shared" si="38"/>
        <v>0</v>
      </c>
      <c r="K60" s="26">
        <f t="shared" si="38"/>
        <v>0</v>
      </c>
      <c r="L60" s="26">
        <f t="shared" si="38"/>
        <v>0</v>
      </c>
      <c r="M60" s="26">
        <f t="shared" si="38"/>
        <v>0</v>
      </c>
      <c r="N60" s="26">
        <f t="shared" si="38"/>
        <v>0</v>
      </c>
      <c r="O60" s="26">
        <f t="shared" si="38"/>
        <v>0</v>
      </c>
      <c r="P60" s="26">
        <f t="shared" si="38"/>
        <v>0</v>
      </c>
      <c r="Q60" s="26">
        <f t="shared" si="38"/>
        <v>0</v>
      </c>
      <c r="R60" s="26">
        <f t="shared" si="38"/>
        <v>0</v>
      </c>
      <c r="S60" s="26">
        <f t="shared" si="38"/>
        <v>0</v>
      </c>
      <c r="T60" s="26">
        <f t="shared" si="38"/>
        <v>0</v>
      </c>
      <c r="U60" s="26">
        <f t="shared" si="38"/>
        <v>0</v>
      </c>
      <c r="V60" s="26">
        <f t="shared" si="38"/>
        <v>0</v>
      </c>
      <c r="W60" s="26">
        <f t="shared" si="38"/>
        <v>0</v>
      </c>
      <c r="X60" s="26">
        <f t="shared" si="38"/>
        <v>0</v>
      </c>
      <c r="Y60" s="26">
        <f t="shared" si="38"/>
        <v>0</v>
      </c>
      <c r="Z60" s="26">
        <f t="shared" si="38"/>
        <v>0</v>
      </c>
      <c r="AA60" s="26">
        <f t="shared" si="38"/>
        <v>0</v>
      </c>
      <c r="AB60" s="26">
        <f t="shared" si="38"/>
        <v>0</v>
      </c>
      <c r="AC60" s="26">
        <f t="shared" si="38"/>
        <v>0</v>
      </c>
      <c r="AD60" s="26">
        <f t="shared" si="38"/>
        <v>0</v>
      </c>
      <c r="AE60" s="26">
        <f t="shared" si="38"/>
        <v>0</v>
      </c>
      <c r="AF60" s="26">
        <f t="shared" si="38"/>
        <v>0</v>
      </c>
      <c r="AG60" s="26">
        <f t="shared" si="38"/>
        <v>0</v>
      </c>
      <c r="AH60" s="26">
        <f t="shared" si="38"/>
        <v>0</v>
      </c>
      <c r="AI60" s="26">
        <f t="shared" si="38"/>
        <v>0</v>
      </c>
      <c r="AJ60" s="26">
        <f t="shared" si="38"/>
        <v>0</v>
      </c>
      <c r="AK60" s="26">
        <f t="shared" si="38"/>
        <v>0</v>
      </c>
      <c r="AL60" s="26">
        <f t="shared" si="38"/>
        <v>0</v>
      </c>
      <c r="AM60" s="26">
        <f t="shared" si="38"/>
        <v>0</v>
      </c>
    </row>
    <row r="61" spans="1:39" ht="15.5" x14ac:dyDescent="0.35">
      <c r="A61" s="648"/>
      <c r="B61" s="13" t="str">
        <f t="shared" si="35"/>
        <v>Cooking</v>
      </c>
      <c r="C61" s="26">
        <f t="shared" si="37"/>
        <v>0</v>
      </c>
      <c r="D61" s="26">
        <f t="shared" ref="D61:AM61" si="39">((D7*0.5)+C25-D43)*D80*D95*D$2</f>
        <v>0</v>
      </c>
      <c r="E61" s="26">
        <f t="shared" si="39"/>
        <v>0</v>
      </c>
      <c r="F61" s="26">
        <f t="shared" si="39"/>
        <v>5.6356937158599001</v>
      </c>
      <c r="G61" s="26">
        <f t="shared" si="39"/>
        <v>13.826518166191502</v>
      </c>
      <c r="H61" s="26">
        <f t="shared" si="39"/>
        <v>25.478897206547401</v>
      </c>
      <c r="I61" s="26">
        <f t="shared" si="39"/>
        <v>24.653356848951599</v>
      </c>
      <c r="J61" s="26">
        <f t="shared" si="39"/>
        <v>25.442243215677749</v>
      </c>
      <c r="K61" s="26">
        <f t="shared" si="39"/>
        <v>45.454587094743744</v>
      </c>
      <c r="L61" s="26">
        <f t="shared" si="39"/>
        <v>36.680005554944401</v>
      </c>
      <c r="M61" s="26">
        <f t="shared" si="39"/>
        <v>35.491154427313198</v>
      </c>
      <c r="N61" s="26">
        <f t="shared" si="39"/>
        <v>68.706336340847386</v>
      </c>
      <c r="O61" s="26">
        <f t="shared" si="39"/>
        <v>97.482281955078577</v>
      </c>
      <c r="P61" s="26">
        <f t="shared" si="39"/>
        <v>89.606865728457876</v>
      </c>
      <c r="Q61" s="26">
        <f t="shared" si="39"/>
        <v>94.649017968579344</v>
      </c>
      <c r="R61" s="26">
        <f t="shared" si="39"/>
        <v>90.986723992083128</v>
      </c>
      <c r="S61" s="26">
        <f t="shared" si="39"/>
        <v>111.6126652357329</v>
      </c>
      <c r="T61" s="26">
        <f t="shared" si="39"/>
        <v>205.67489156044971</v>
      </c>
      <c r="U61" s="26">
        <f t="shared" si="39"/>
        <v>142.79786916031833</v>
      </c>
      <c r="V61" s="26">
        <f t="shared" si="39"/>
        <v>144.24497993359179</v>
      </c>
      <c r="W61" s="26">
        <f t="shared" si="39"/>
        <v>135.27098366529597</v>
      </c>
      <c r="X61" s="26">
        <f t="shared" si="39"/>
        <v>73.201030709887917</v>
      </c>
      <c r="Y61" s="26">
        <f t="shared" si="39"/>
        <v>71.862046807067586</v>
      </c>
      <c r="Z61" s="26">
        <f t="shared" si="39"/>
        <v>71.11208223541739</v>
      </c>
      <c r="AA61" s="26">
        <f t="shared" si="39"/>
        <v>69.102293544526859</v>
      </c>
      <c r="AB61" s="26">
        <f t="shared" si="39"/>
        <v>62.587961249435324</v>
      </c>
      <c r="AC61" s="26">
        <f t="shared" si="39"/>
        <v>66.925854657824217</v>
      </c>
      <c r="AD61" s="26">
        <f t="shared" si="39"/>
        <v>62.221544181299073</v>
      </c>
      <c r="AE61" s="26">
        <f t="shared" si="39"/>
        <v>74.541964881594538</v>
      </c>
      <c r="AF61" s="26">
        <f t="shared" si="39"/>
        <v>144.62632813576639</v>
      </c>
      <c r="AG61" s="26">
        <f t="shared" si="39"/>
        <v>142.79786916031833</v>
      </c>
      <c r="AH61" s="26">
        <f t="shared" si="39"/>
        <v>144.24497993359179</v>
      </c>
      <c r="AI61" s="26">
        <f t="shared" si="39"/>
        <v>135.27098366529597</v>
      </c>
      <c r="AJ61" s="26">
        <f t="shared" si="39"/>
        <v>73.201030709887917</v>
      </c>
      <c r="AK61" s="26">
        <f t="shared" si="39"/>
        <v>71.862046807067586</v>
      </c>
      <c r="AL61" s="26">
        <f t="shared" si="39"/>
        <v>71.11208223541739</v>
      </c>
      <c r="AM61" s="26">
        <f t="shared" si="39"/>
        <v>69.102293544526859</v>
      </c>
    </row>
    <row r="62" spans="1:39" ht="15.5" x14ac:dyDescent="0.35">
      <c r="A62" s="648"/>
      <c r="B62" s="13" t="str">
        <f t="shared" si="35"/>
        <v>Cooling</v>
      </c>
      <c r="C62" s="26">
        <f t="shared" si="37"/>
        <v>0</v>
      </c>
      <c r="D62" s="26">
        <f t="shared" ref="D62:AM62" si="40">((D8*0.5)+C26-D44)*D81*D96*D$2</f>
        <v>0.21334786835109817</v>
      </c>
      <c r="E62" s="26">
        <f t="shared" si="40"/>
        <v>37.121163982566344</v>
      </c>
      <c r="F62" s="26">
        <f t="shared" si="40"/>
        <v>395.12480665980644</v>
      </c>
      <c r="G62" s="26">
        <f t="shared" si="40"/>
        <v>2377.3779695413173</v>
      </c>
      <c r="H62" s="26">
        <f t="shared" si="40"/>
        <v>21153.261510262149</v>
      </c>
      <c r="I62" s="26">
        <f t="shared" si="40"/>
        <v>32973.033349267898</v>
      </c>
      <c r="J62" s="26">
        <f t="shared" si="40"/>
        <v>36435.345286726646</v>
      </c>
      <c r="K62" s="26">
        <f t="shared" si="40"/>
        <v>17787.015535518691</v>
      </c>
      <c r="L62" s="26">
        <f t="shared" si="40"/>
        <v>1863.8262794741304</v>
      </c>
      <c r="M62" s="26">
        <f t="shared" si="40"/>
        <v>712.51127793675857</v>
      </c>
      <c r="N62" s="26">
        <f t="shared" si="40"/>
        <v>10.035906971279232</v>
      </c>
      <c r="O62" s="26">
        <f t="shared" si="40"/>
        <v>1.1365036688653747</v>
      </c>
      <c r="P62" s="26">
        <f t="shared" si="40"/>
        <v>47.839059038192772</v>
      </c>
      <c r="Q62" s="26">
        <f t="shared" si="40"/>
        <v>1432.2471791412311</v>
      </c>
      <c r="R62" s="26">
        <f t="shared" si="40"/>
        <v>5125.8355482285251</v>
      </c>
      <c r="S62" s="26">
        <f t="shared" si="40"/>
        <v>16661.230643577532</v>
      </c>
      <c r="T62" s="26">
        <f t="shared" si="40"/>
        <v>102854.68261605917</v>
      </c>
      <c r="U62" s="26">
        <f t="shared" si="40"/>
        <v>33347.238332493675</v>
      </c>
      <c r="V62" s="26">
        <f t="shared" si="40"/>
        <v>31900.568914390558</v>
      </c>
      <c r="W62" s="26">
        <f t="shared" si="40"/>
        <v>13406.027387935048</v>
      </c>
      <c r="X62" s="26">
        <f t="shared" si="40"/>
        <v>1243.2710421280863</v>
      </c>
      <c r="Y62" s="26">
        <f t="shared" si="40"/>
        <v>380.1276571811963</v>
      </c>
      <c r="Z62" s="26">
        <f t="shared" si="40"/>
        <v>3.2885450449741267</v>
      </c>
      <c r="AA62" s="26">
        <f t="shared" si="40"/>
        <v>0.29869424135944406</v>
      </c>
      <c r="AB62" s="26">
        <f t="shared" si="40"/>
        <v>12.283470043452327</v>
      </c>
      <c r="AC62" s="26">
        <f t="shared" si="40"/>
        <v>377.26379820944481</v>
      </c>
      <c r="AD62" s="26">
        <f t="shared" si="40"/>
        <v>1338.0889123195309</v>
      </c>
      <c r="AE62" s="26">
        <f t="shared" si="40"/>
        <v>4232.2432392216169</v>
      </c>
      <c r="AF62" s="26">
        <f t="shared" si="40"/>
        <v>26438.42695893042</v>
      </c>
      <c r="AG62" s="26">
        <f t="shared" si="40"/>
        <v>33347.238332493675</v>
      </c>
      <c r="AH62" s="26">
        <f t="shared" si="40"/>
        <v>31900.568914390558</v>
      </c>
      <c r="AI62" s="26">
        <f t="shared" si="40"/>
        <v>13406.027387935048</v>
      </c>
      <c r="AJ62" s="26">
        <f t="shared" si="40"/>
        <v>1243.2710421280863</v>
      </c>
      <c r="AK62" s="26">
        <f t="shared" si="40"/>
        <v>380.1276571811963</v>
      </c>
      <c r="AL62" s="26">
        <f t="shared" si="40"/>
        <v>3.2885450449741267</v>
      </c>
      <c r="AM62" s="26">
        <f t="shared" si="40"/>
        <v>0.29869424135944406</v>
      </c>
    </row>
    <row r="63" spans="1:39" ht="15.5" x14ac:dyDescent="0.35">
      <c r="A63" s="648"/>
      <c r="B63" s="13" t="str">
        <f t="shared" si="35"/>
        <v>Ext Lighting</v>
      </c>
      <c r="C63" s="26">
        <f t="shared" si="37"/>
        <v>0</v>
      </c>
      <c r="D63" s="26">
        <f t="shared" ref="D63:AM63" si="41">((D9*0.5)+C27-D45)*D82*D97*D$2</f>
        <v>0</v>
      </c>
      <c r="E63" s="26">
        <f t="shared" si="41"/>
        <v>0</v>
      </c>
      <c r="F63" s="26">
        <f t="shared" si="41"/>
        <v>0</v>
      </c>
      <c r="G63" s="26">
        <f t="shared" si="41"/>
        <v>0</v>
      </c>
      <c r="H63" s="26">
        <f t="shared" si="41"/>
        <v>0</v>
      </c>
      <c r="I63" s="26">
        <f t="shared" si="41"/>
        <v>0</v>
      </c>
      <c r="J63" s="26">
        <f t="shared" si="41"/>
        <v>0</v>
      </c>
      <c r="K63" s="26">
        <f t="shared" si="41"/>
        <v>0</v>
      </c>
      <c r="L63" s="26">
        <f t="shared" si="41"/>
        <v>0</v>
      </c>
      <c r="M63" s="26">
        <f t="shared" si="41"/>
        <v>42.866772349823918</v>
      </c>
      <c r="N63" s="26">
        <f t="shared" si="41"/>
        <v>226.55954150871648</v>
      </c>
      <c r="O63" s="26">
        <f t="shared" si="41"/>
        <v>382.50941674618741</v>
      </c>
      <c r="P63" s="26">
        <f t="shared" si="41"/>
        <v>299.32750365697922</v>
      </c>
      <c r="Q63" s="26">
        <f t="shared" si="41"/>
        <v>261.55440504027314</v>
      </c>
      <c r="R63" s="26">
        <f t="shared" si="41"/>
        <v>265.19604017498841</v>
      </c>
      <c r="S63" s="26">
        <f t="shared" si="41"/>
        <v>319.94222997327182</v>
      </c>
      <c r="T63" s="26">
        <f t="shared" si="41"/>
        <v>432.71402081561013</v>
      </c>
      <c r="U63" s="26">
        <f t="shared" si="41"/>
        <v>534.49657639159898</v>
      </c>
      <c r="V63" s="26">
        <f t="shared" si="41"/>
        <v>422.02899639256032</v>
      </c>
      <c r="W63" s="26">
        <f t="shared" si="41"/>
        <v>512.4773282152396</v>
      </c>
      <c r="X63" s="26">
        <f t="shared" si="41"/>
        <v>368.96121874849422</v>
      </c>
      <c r="Y63" s="26">
        <f t="shared" si="41"/>
        <v>325.32341866385963</v>
      </c>
      <c r="Z63" s="26">
        <f t="shared" si="41"/>
        <v>350.96470497563519</v>
      </c>
      <c r="AA63" s="26">
        <f t="shared" si="41"/>
        <v>378.85046237947557</v>
      </c>
      <c r="AB63" s="26">
        <f t="shared" si="41"/>
        <v>293.15961567794051</v>
      </c>
      <c r="AC63" s="26">
        <f t="shared" si="41"/>
        <v>258.44949223230316</v>
      </c>
      <c r="AD63" s="26">
        <f t="shared" si="41"/>
        <v>257.78365124528887</v>
      </c>
      <c r="AE63" s="26">
        <f t="shared" si="41"/>
        <v>302.74306944398586</v>
      </c>
      <c r="AF63" s="26">
        <f t="shared" si="41"/>
        <v>427.89274020296858</v>
      </c>
      <c r="AG63" s="26">
        <f t="shared" si="41"/>
        <v>534.49657639159898</v>
      </c>
      <c r="AH63" s="26">
        <f t="shared" si="41"/>
        <v>422.02899639256032</v>
      </c>
      <c r="AI63" s="26">
        <f t="shared" si="41"/>
        <v>512.4773282152396</v>
      </c>
      <c r="AJ63" s="26">
        <f t="shared" si="41"/>
        <v>368.96121874849422</v>
      </c>
      <c r="AK63" s="26">
        <f t="shared" si="41"/>
        <v>325.32341866385963</v>
      </c>
      <c r="AL63" s="26">
        <f t="shared" si="41"/>
        <v>350.96470497563519</v>
      </c>
      <c r="AM63" s="26">
        <f t="shared" si="41"/>
        <v>378.85046237947557</v>
      </c>
    </row>
    <row r="64" spans="1:39" ht="15.5" x14ac:dyDescent="0.35">
      <c r="A64" s="648"/>
      <c r="B64" s="13" t="str">
        <f t="shared" si="35"/>
        <v>Heating</v>
      </c>
      <c r="C64" s="26">
        <f t="shared" si="37"/>
        <v>0</v>
      </c>
      <c r="D64" s="26">
        <f t="shared" ref="D64:AM64" si="42">((D10*0.5)+C28-D46)*D83*D98*D$2</f>
        <v>0</v>
      </c>
      <c r="E64" s="26">
        <f t="shared" si="42"/>
        <v>0</v>
      </c>
      <c r="F64" s="26">
        <f t="shared" si="42"/>
        <v>0</v>
      </c>
      <c r="G64" s="26">
        <f t="shared" si="42"/>
        <v>0</v>
      </c>
      <c r="H64" s="26">
        <f t="shared" si="42"/>
        <v>0</v>
      </c>
      <c r="I64" s="26">
        <f t="shared" si="42"/>
        <v>0</v>
      </c>
      <c r="J64" s="26">
        <f t="shared" si="42"/>
        <v>0</v>
      </c>
      <c r="K64" s="26">
        <f t="shared" si="42"/>
        <v>0</v>
      </c>
      <c r="L64" s="26">
        <f t="shared" si="42"/>
        <v>0</v>
      </c>
      <c r="M64" s="26">
        <f t="shared" si="42"/>
        <v>0</v>
      </c>
      <c r="N64" s="26">
        <f t="shared" si="42"/>
        <v>0</v>
      </c>
      <c r="O64" s="26">
        <f t="shared" si="42"/>
        <v>0</v>
      </c>
      <c r="P64" s="26">
        <f t="shared" si="42"/>
        <v>0</v>
      </c>
      <c r="Q64" s="26">
        <f t="shared" si="42"/>
        <v>0</v>
      </c>
      <c r="R64" s="26">
        <f t="shared" si="42"/>
        <v>0</v>
      </c>
      <c r="S64" s="26">
        <f t="shared" si="42"/>
        <v>0</v>
      </c>
      <c r="T64" s="26">
        <f t="shared" si="42"/>
        <v>0</v>
      </c>
      <c r="U64" s="26">
        <f t="shared" si="42"/>
        <v>0</v>
      </c>
      <c r="V64" s="26">
        <f t="shared" si="42"/>
        <v>0</v>
      </c>
      <c r="W64" s="26">
        <f t="shared" si="42"/>
        <v>0</v>
      </c>
      <c r="X64" s="26">
        <f t="shared" si="42"/>
        <v>0</v>
      </c>
      <c r="Y64" s="26">
        <f t="shared" si="42"/>
        <v>0</v>
      </c>
      <c r="Z64" s="26">
        <f t="shared" si="42"/>
        <v>0</v>
      </c>
      <c r="AA64" s="26">
        <f t="shared" si="42"/>
        <v>0</v>
      </c>
      <c r="AB64" s="26">
        <f t="shared" si="42"/>
        <v>0</v>
      </c>
      <c r="AC64" s="26">
        <f t="shared" si="42"/>
        <v>0</v>
      </c>
      <c r="AD64" s="26">
        <f t="shared" si="42"/>
        <v>0</v>
      </c>
      <c r="AE64" s="26">
        <f t="shared" si="42"/>
        <v>0</v>
      </c>
      <c r="AF64" s="26">
        <f t="shared" si="42"/>
        <v>0</v>
      </c>
      <c r="AG64" s="26">
        <f t="shared" si="42"/>
        <v>0</v>
      </c>
      <c r="AH64" s="26">
        <f t="shared" si="42"/>
        <v>0</v>
      </c>
      <c r="AI64" s="26">
        <f t="shared" si="42"/>
        <v>0</v>
      </c>
      <c r="AJ64" s="26">
        <f t="shared" si="42"/>
        <v>0</v>
      </c>
      <c r="AK64" s="26">
        <f t="shared" si="42"/>
        <v>0</v>
      </c>
      <c r="AL64" s="26">
        <f t="shared" si="42"/>
        <v>0</v>
      </c>
      <c r="AM64" s="26">
        <f t="shared" si="42"/>
        <v>0</v>
      </c>
    </row>
    <row r="65" spans="1:41" ht="15.5" x14ac:dyDescent="0.35">
      <c r="A65" s="648"/>
      <c r="B65" s="13" t="str">
        <f t="shared" si="35"/>
        <v>HVAC</v>
      </c>
      <c r="C65" s="26">
        <f t="shared" si="37"/>
        <v>0</v>
      </c>
      <c r="D65" s="26">
        <f t="shared" ref="D65:AM65" si="43">((D11*0.5)+C29-D47)*D84*D99*D$2</f>
        <v>0</v>
      </c>
      <c r="E65" s="26">
        <f t="shared" si="43"/>
        <v>70.698787098583793</v>
      </c>
      <c r="F65" s="26">
        <f t="shared" si="43"/>
        <v>3062.7167968624804</v>
      </c>
      <c r="G65" s="26">
        <f t="shared" si="43"/>
        <v>7547.868638318776</v>
      </c>
      <c r="H65" s="26">
        <f t="shared" si="43"/>
        <v>41999.612689856571</v>
      </c>
      <c r="I65" s="26">
        <f t="shared" si="43"/>
        <v>57711.105356391105</v>
      </c>
      <c r="J65" s="26">
        <f t="shared" si="43"/>
        <v>57908.51037340911</v>
      </c>
      <c r="K65" s="26">
        <f t="shared" si="43"/>
        <v>26158.953760451746</v>
      </c>
      <c r="L65" s="26">
        <f t="shared" si="43"/>
        <v>8598.58193712293</v>
      </c>
      <c r="M65" s="26">
        <f t="shared" si="43"/>
        <v>17331.459743997184</v>
      </c>
      <c r="N65" s="26">
        <f t="shared" si="43"/>
        <v>47134.232186905654</v>
      </c>
      <c r="O65" s="26">
        <f t="shared" si="43"/>
        <v>62903.12528151372</v>
      </c>
      <c r="P65" s="26">
        <f t="shared" si="43"/>
        <v>54443.87627401972</v>
      </c>
      <c r="Q65" s="26">
        <f t="shared" si="43"/>
        <v>43945.171465635882</v>
      </c>
      <c r="R65" s="26">
        <f t="shared" si="43"/>
        <v>25506.805602391083</v>
      </c>
      <c r="S65" s="26">
        <f t="shared" si="43"/>
        <v>30338.821454164219</v>
      </c>
      <c r="T65" s="26">
        <f t="shared" si="43"/>
        <v>147780.41887122096</v>
      </c>
      <c r="U65" s="26">
        <f t="shared" si="43"/>
        <v>72797.699663362044</v>
      </c>
      <c r="V65" s="26">
        <f t="shared" si="43"/>
        <v>69731.907823731191</v>
      </c>
      <c r="W65" s="26">
        <f t="shared" si="43"/>
        <v>30373.50818554515</v>
      </c>
      <c r="X65" s="26">
        <f t="shared" si="43"/>
        <v>9356.5734747539464</v>
      </c>
      <c r="Y65" s="26">
        <f t="shared" si="43"/>
        <v>15603.064447748931</v>
      </c>
      <c r="Z65" s="26">
        <f t="shared" si="43"/>
        <v>24435.559535817891</v>
      </c>
      <c r="AA65" s="26">
        <f t="shared" si="43"/>
        <v>25043.015861328266</v>
      </c>
      <c r="AB65" s="26">
        <f t="shared" si="43"/>
        <v>21407.436989348203</v>
      </c>
      <c r="AC65" s="26">
        <f t="shared" si="43"/>
        <v>17578.114905216287</v>
      </c>
      <c r="AD65" s="26">
        <f t="shared" si="43"/>
        <v>9824.4376410200475</v>
      </c>
      <c r="AE65" s="26">
        <f t="shared" si="43"/>
        <v>11424.927949553192</v>
      </c>
      <c r="AF65" s="26">
        <f t="shared" si="43"/>
        <v>58016.235772512016</v>
      </c>
      <c r="AG65" s="26">
        <f t="shared" si="43"/>
        <v>72797.699663362044</v>
      </c>
      <c r="AH65" s="26">
        <f t="shared" si="43"/>
        <v>69731.907823731191</v>
      </c>
      <c r="AI65" s="26">
        <f t="shared" si="43"/>
        <v>30373.50818554515</v>
      </c>
      <c r="AJ65" s="26">
        <f t="shared" si="43"/>
        <v>9356.5734747539464</v>
      </c>
      <c r="AK65" s="26">
        <f t="shared" si="43"/>
        <v>15603.064447748931</v>
      </c>
      <c r="AL65" s="26">
        <f t="shared" si="43"/>
        <v>24435.559535817891</v>
      </c>
      <c r="AM65" s="26">
        <f t="shared" si="43"/>
        <v>25043.015861328266</v>
      </c>
    </row>
    <row r="66" spans="1:41" ht="15.5" x14ac:dyDescent="0.35">
      <c r="A66" s="648"/>
      <c r="B66" s="13" t="str">
        <f t="shared" si="35"/>
        <v>Lighting</v>
      </c>
      <c r="C66" s="26">
        <f t="shared" si="37"/>
        <v>0</v>
      </c>
      <c r="D66" s="26">
        <f t="shared" ref="D66:AM66" si="44">((D12*0.5)+C30-D48)*D85*D100*D$2</f>
        <v>457.63480845138565</v>
      </c>
      <c r="E66" s="26">
        <f t="shared" si="44"/>
        <v>2331.7474160915076</v>
      </c>
      <c r="F66" s="26">
        <f t="shared" si="44"/>
        <v>4597.8122194610669</v>
      </c>
      <c r="G66" s="26">
        <f t="shared" si="44"/>
        <v>9337.2804060227463</v>
      </c>
      <c r="H66" s="26">
        <f t="shared" si="44"/>
        <v>22771.357883636072</v>
      </c>
      <c r="I66" s="26">
        <f t="shared" si="44"/>
        <v>39025.324213782143</v>
      </c>
      <c r="J66" s="26">
        <f t="shared" si="44"/>
        <v>40299.418160730325</v>
      </c>
      <c r="K66" s="26">
        <f t="shared" si="44"/>
        <v>54704.703594826096</v>
      </c>
      <c r="L66" s="26">
        <f t="shared" si="44"/>
        <v>50408.648080618572</v>
      </c>
      <c r="M66" s="26">
        <f t="shared" si="44"/>
        <v>55263.857528814289</v>
      </c>
      <c r="N66" s="26">
        <f t="shared" si="44"/>
        <v>84333.290139230186</v>
      </c>
      <c r="O66" s="26">
        <f t="shared" si="44"/>
        <v>112131.08272595787</v>
      </c>
      <c r="P66" s="26">
        <f t="shared" si="44"/>
        <v>87071.993349410754</v>
      </c>
      <c r="Q66" s="26">
        <f t="shared" si="44"/>
        <v>96556.278564961889</v>
      </c>
      <c r="R66" s="26">
        <f t="shared" si="44"/>
        <v>99286.955449407484</v>
      </c>
      <c r="S66" s="26">
        <f t="shared" si="44"/>
        <v>127959.16807994559</v>
      </c>
      <c r="T66" s="26">
        <f t="shared" si="44"/>
        <v>192350.87002568992</v>
      </c>
      <c r="U66" s="26">
        <f t="shared" si="44"/>
        <v>18304.028276536224</v>
      </c>
      <c r="V66" s="26">
        <f t="shared" si="44"/>
        <v>14752.686503969257</v>
      </c>
      <c r="W66" s="26">
        <f t="shared" si="44"/>
        <v>14742.328108879832</v>
      </c>
      <c r="X66" s="26">
        <f t="shared" si="44"/>
        <v>9312.0506106503726</v>
      </c>
      <c r="Y66" s="26">
        <f t="shared" si="44"/>
        <v>7695.232296513308</v>
      </c>
      <c r="Z66" s="26">
        <f t="shared" si="44"/>
        <v>8021.7668013937036</v>
      </c>
      <c r="AA66" s="26">
        <f t="shared" si="44"/>
        <v>8851.0562307487489</v>
      </c>
      <c r="AB66" s="26">
        <f t="shared" si="44"/>
        <v>6775.6572098134275</v>
      </c>
      <c r="AC66" s="26">
        <f t="shared" si="44"/>
        <v>7607.8705893611759</v>
      </c>
      <c r="AD66" s="26">
        <f t="shared" si="44"/>
        <v>7542.600661739727</v>
      </c>
      <c r="AE66" s="26">
        <f t="shared" si="44"/>
        <v>9495.7462700534143</v>
      </c>
      <c r="AF66" s="26">
        <f t="shared" si="44"/>
        <v>14983.530813848809</v>
      </c>
      <c r="AG66" s="26">
        <f t="shared" si="44"/>
        <v>18304.028276536224</v>
      </c>
      <c r="AH66" s="26">
        <f t="shared" si="44"/>
        <v>14752.686503969257</v>
      </c>
      <c r="AI66" s="26">
        <f t="shared" si="44"/>
        <v>14742.328108879832</v>
      </c>
      <c r="AJ66" s="26">
        <f t="shared" si="44"/>
        <v>9312.0506106503726</v>
      </c>
      <c r="AK66" s="26">
        <f t="shared" si="44"/>
        <v>7695.232296513308</v>
      </c>
      <c r="AL66" s="26">
        <f t="shared" si="44"/>
        <v>8021.7668013937036</v>
      </c>
      <c r="AM66" s="26">
        <f t="shared" si="44"/>
        <v>8851.0562307487489</v>
      </c>
    </row>
    <row r="67" spans="1:41" ht="15.5" x14ac:dyDescent="0.35">
      <c r="A67" s="648"/>
      <c r="B67" s="13" t="str">
        <f t="shared" si="35"/>
        <v>Miscellaneous</v>
      </c>
      <c r="C67" s="26">
        <f t="shared" si="37"/>
        <v>0</v>
      </c>
      <c r="D67" s="26">
        <f t="shared" ref="D67:AM67" si="45">((D13*0.5)+C31-D49)*D86*D101*D$2</f>
        <v>113.75380257409429</v>
      </c>
      <c r="E67" s="26">
        <f t="shared" si="45"/>
        <v>305.21150768740819</v>
      </c>
      <c r="F67" s="26">
        <f t="shared" si="45"/>
        <v>5071.0018751432017</v>
      </c>
      <c r="G67" s="26">
        <f t="shared" si="45"/>
        <v>11112.286625788513</v>
      </c>
      <c r="H67" s="26">
        <f t="shared" si="45"/>
        <v>21851.589691855763</v>
      </c>
      <c r="I67" s="26">
        <f t="shared" si="45"/>
        <v>22831.143012360808</v>
      </c>
      <c r="J67" s="26">
        <f t="shared" si="45"/>
        <v>24086.866167975193</v>
      </c>
      <c r="K67" s="26">
        <f t="shared" si="45"/>
        <v>24097.239936708291</v>
      </c>
      <c r="L67" s="26">
        <f t="shared" si="45"/>
        <v>14184.581933830626</v>
      </c>
      <c r="M67" s="26">
        <f t="shared" si="45"/>
        <v>14489.834893082732</v>
      </c>
      <c r="N67" s="26">
        <f t="shared" si="45"/>
        <v>20390.835282447704</v>
      </c>
      <c r="O67" s="26">
        <f t="shared" si="45"/>
        <v>25219.042719919293</v>
      </c>
      <c r="P67" s="26">
        <f t="shared" si="45"/>
        <v>23291.030630561942</v>
      </c>
      <c r="Q67" s="26">
        <f t="shared" si="45"/>
        <v>26269.718878845521</v>
      </c>
      <c r="R67" s="26">
        <f t="shared" si="45"/>
        <v>25341.282138924656</v>
      </c>
      <c r="S67" s="26">
        <f t="shared" si="45"/>
        <v>28389.406837529245</v>
      </c>
      <c r="T67" s="26">
        <f t="shared" si="45"/>
        <v>50833.481448517814</v>
      </c>
      <c r="U67" s="26">
        <f t="shared" si="45"/>
        <v>47858.176090380497</v>
      </c>
      <c r="V67" s="26">
        <f t="shared" si="45"/>
        <v>48155.989463821337</v>
      </c>
      <c r="W67" s="26">
        <f t="shared" si="45"/>
        <v>46099.27404403159</v>
      </c>
      <c r="X67" s="26">
        <f t="shared" si="45"/>
        <v>25333.55943837393</v>
      </c>
      <c r="Y67" s="26">
        <f t="shared" si="45"/>
        <v>25070.83532478035</v>
      </c>
      <c r="Z67" s="26">
        <f t="shared" si="45"/>
        <v>24884.210462800118</v>
      </c>
      <c r="AA67" s="26">
        <f t="shared" si="45"/>
        <v>24310.219522672196</v>
      </c>
      <c r="AB67" s="26">
        <f t="shared" si="45"/>
        <v>22168.20686612502</v>
      </c>
      <c r="AC67" s="26">
        <f t="shared" si="45"/>
        <v>25286.23029164728</v>
      </c>
      <c r="AD67" s="26">
        <f t="shared" si="45"/>
        <v>23497.537165720165</v>
      </c>
      <c r="AE67" s="26">
        <f t="shared" si="45"/>
        <v>25772.570408588988</v>
      </c>
      <c r="AF67" s="26">
        <f t="shared" si="45"/>
        <v>48555.838884561061</v>
      </c>
      <c r="AG67" s="26">
        <f t="shared" si="45"/>
        <v>47858.176090380497</v>
      </c>
      <c r="AH67" s="26">
        <f t="shared" si="45"/>
        <v>48155.989463821337</v>
      </c>
      <c r="AI67" s="26">
        <f t="shared" si="45"/>
        <v>46099.27404403159</v>
      </c>
      <c r="AJ67" s="26">
        <f t="shared" si="45"/>
        <v>25333.55943837393</v>
      </c>
      <c r="AK67" s="26">
        <f t="shared" si="45"/>
        <v>25070.83532478035</v>
      </c>
      <c r="AL67" s="26">
        <f t="shared" si="45"/>
        <v>24884.210462800118</v>
      </c>
      <c r="AM67" s="26">
        <f t="shared" si="45"/>
        <v>24310.219522672196</v>
      </c>
    </row>
    <row r="68" spans="1:41" ht="15.75" customHeight="1" x14ac:dyDescent="0.35">
      <c r="A68" s="648"/>
      <c r="B68" s="13" t="str">
        <f t="shared" si="35"/>
        <v>Motors</v>
      </c>
      <c r="C68" s="26">
        <f t="shared" si="37"/>
        <v>0</v>
      </c>
      <c r="D68" s="26">
        <f t="shared" ref="D68:AM68" si="46">((D14*0.5)+C32-D50)*D87*D102*D$2</f>
        <v>0</v>
      </c>
      <c r="E68" s="26">
        <f t="shared" si="46"/>
        <v>0</v>
      </c>
      <c r="F68" s="26">
        <f t="shared" si="46"/>
        <v>0</v>
      </c>
      <c r="G68" s="26">
        <f t="shared" si="46"/>
        <v>0</v>
      </c>
      <c r="H68" s="26">
        <f t="shared" si="46"/>
        <v>0</v>
      </c>
      <c r="I68" s="26">
        <f t="shared" si="46"/>
        <v>281.19113655475934</v>
      </c>
      <c r="J68" s="26">
        <f t="shared" si="46"/>
        <v>578.33948778255171</v>
      </c>
      <c r="K68" s="26">
        <f t="shared" si="46"/>
        <v>559.15186129500751</v>
      </c>
      <c r="L68" s="26">
        <f t="shared" si="46"/>
        <v>312.15541718159795</v>
      </c>
      <c r="M68" s="26">
        <f t="shared" si="46"/>
        <v>304.6862173580617</v>
      </c>
      <c r="N68" s="26">
        <f t="shared" si="46"/>
        <v>432.82741959166367</v>
      </c>
      <c r="O68" s="26">
        <f t="shared" si="46"/>
        <v>539.54990968915331</v>
      </c>
      <c r="P68" s="26">
        <f t="shared" si="46"/>
        <v>498.3009709310337</v>
      </c>
      <c r="Q68" s="26">
        <f t="shared" si="46"/>
        <v>562.02864660859359</v>
      </c>
      <c r="R68" s="26">
        <f t="shared" si="46"/>
        <v>542.16516627193801</v>
      </c>
      <c r="S68" s="26">
        <f t="shared" si="46"/>
        <v>607.37840311515833</v>
      </c>
      <c r="T68" s="26">
        <f t="shared" si="46"/>
        <v>1087.559136535727</v>
      </c>
      <c r="U68" s="26">
        <f t="shared" si="46"/>
        <v>512.32483461540289</v>
      </c>
      <c r="V68" s="26">
        <f t="shared" si="46"/>
        <v>515.51294581726302</v>
      </c>
      <c r="W68" s="26">
        <f t="shared" si="46"/>
        <v>493.49567576282539</v>
      </c>
      <c r="X68" s="26">
        <f t="shared" si="46"/>
        <v>271.19737335943285</v>
      </c>
      <c r="Y68" s="26">
        <f t="shared" si="46"/>
        <v>268.38489492749022</v>
      </c>
      <c r="Z68" s="26">
        <f t="shared" si="46"/>
        <v>266.38706384908505</v>
      </c>
      <c r="AA68" s="26">
        <f t="shared" si="46"/>
        <v>260.24245413983869</v>
      </c>
      <c r="AB68" s="26">
        <f t="shared" si="46"/>
        <v>237.31207171286999</v>
      </c>
      <c r="AC68" s="26">
        <f t="shared" si="46"/>
        <v>270.69071181797693</v>
      </c>
      <c r="AD68" s="26">
        <f t="shared" si="46"/>
        <v>251.5426375539744</v>
      </c>
      <c r="AE68" s="26">
        <f t="shared" si="46"/>
        <v>275.89701386150756</v>
      </c>
      <c r="AF68" s="26">
        <f t="shared" si="46"/>
        <v>519.79335942861076</v>
      </c>
      <c r="AG68" s="26">
        <f t="shared" si="46"/>
        <v>512.32483461540289</v>
      </c>
      <c r="AH68" s="26">
        <f t="shared" si="46"/>
        <v>515.51294581726302</v>
      </c>
      <c r="AI68" s="26">
        <f t="shared" si="46"/>
        <v>493.49567576282539</v>
      </c>
      <c r="AJ68" s="26">
        <f t="shared" si="46"/>
        <v>271.19737335943285</v>
      </c>
      <c r="AK68" s="26">
        <f t="shared" si="46"/>
        <v>268.38489492749022</v>
      </c>
      <c r="AL68" s="26">
        <f t="shared" si="46"/>
        <v>266.38706384908505</v>
      </c>
      <c r="AM68" s="26">
        <f t="shared" si="46"/>
        <v>260.24245413983869</v>
      </c>
    </row>
    <row r="69" spans="1:41" ht="15.5" x14ac:dyDescent="0.35">
      <c r="A69" s="648"/>
      <c r="B69" s="13" t="str">
        <f t="shared" si="35"/>
        <v>Process</v>
      </c>
      <c r="C69" s="26">
        <f t="shared" si="37"/>
        <v>0</v>
      </c>
      <c r="D69" s="26">
        <f t="shared" ref="D69:AM69" si="47">((D15*0.5)+C33-D51)*D88*D103*D$2</f>
        <v>0</v>
      </c>
      <c r="E69" s="26">
        <f t="shared" si="47"/>
        <v>0</v>
      </c>
      <c r="F69" s="26">
        <f t="shared" si="47"/>
        <v>0</v>
      </c>
      <c r="G69" s="26">
        <f t="shared" si="47"/>
        <v>0</v>
      </c>
      <c r="H69" s="26">
        <f t="shared" si="47"/>
        <v>0</v>
      </c>
      <c r="I69" s="26">
        <f t="shared" si="47"/>
        <v>0</v>
      </c>
      <c r="J69" s="26">
        <f t="shared" si="47"/>
        <v>0</v>
      </c>
      <c r="K69" s="26">
        <f t="shared" si="47"/>
        <v>0</v>
      </c>
      <c r="L69" s="26">
        <f t="shared" si="47"/>
        <v>0</v>
      </c>
      <c r="M69" s="26">
        <f t="shared" si="47"/>
        <v>0</v>
      </c>
      <c r="N69" s="26">
        <f t="shared" si="47"/>
        <v>84.522512841506881</v>
      </c>
      <c r="O69" s="26">
        <f t="shared" si="47"/>
        <v>161.85663092627928</v>
      </c>
      <c r="P69" s="26">
        <f t="shared" si="47"/>
        <v>149.48258704863301</v>
      </c>
      <c r="Q69" s="26">
        <f t="shared" si="47"/>
        <v>168.59990445838847</v>
      </c>
      <c r="R69" s="26">
        <f t="shared" si="47"/>
        <v>162.64116746663598</v>
      </c>
      <c r="S69" s="26">
        <f t="shared" si="47"/>
        <v>182.20413025783026</v>
      </c>
      <c r="T69" s="26">
        <f t="shared" si="47"/>
        <v>326.25092621029285</v>
      </c>
      <c r="U69" s="26">
        <f t="shared" si="47"/>
        <v>341.04845654580475</v>
      </c>
      <c r="V69" s="26">
        <f t="shared" si="47"/>
        <v>343.17074367933213</v>
      </c>
      <c r="W69" s="26">
        <f t="shared" si="47"/>
        <v>328.51411284265799</v>
      </c>
      <c r="X69" s="26">
        <f t="shared" si="47"/>
        <v>180.53281698308328</v>
      </c>
      <c r="Y69" s="26">
        <f t="shared" si="47"/>
        <v>178.66058404906502</v>
      </c>
      <c r="Z69" s="26">
        <f t="shared" si="47"/>
        <v>177.33065202216889</v>
      </c>
      <c r="AA69" s="26">
        <f t="shared" si="47"/>
        <v>173.24025952931225</v>
      </c>
      <c r="AB69" s="26">
        <f t="shared" si="47"/>
        <v>157.9757808112478</v>
      </c>
      <c r="AC69" s="26">
        <f t="shared" si="47"/>
        <v>180.19553851241463</v>
      </c>
      <c r="AD69" s="26">
        <f t="shared" si="47"/>
        <v>167.44889667049642</v>
      </c>
      <c r="AE69" s="26">
        <f t="shared" si="47"/>
        <v>183.66131092141822</v>
      </c>
      <c r="AF69" s="26">
        <f t="shared" si="47"/>
        <v>346.02016333829459</v>
      </c>
      <c r="AG69" s="26">
        <f t="shared" si="47"/>
        <v>341.04845654580475</v>
      </c>
      <c r="AH69" s="26">
        <f t="shared" si="47"/>
        <v>343.17074367933213</v>
      </c>
      <c r="AI69" s="26">
        <f t="shared" si="47"/>
        <v>328.51411284265799</v>
      </c>
      <c r="AJ69" s="26">
        <f t="shared" si="47"/>
        <v>180.53281698308328</v>
      </c>
      <c r="AK69" s="26">
        <f t="shared" si="47"/>
        <v>178.66058404906502</v>
      </c>
      <c r="AL69" s="26">
        <f t="shared" si="47"/>
        <v>177.33065202216889</v>
      </c>
      <c r="AM69" s="26">
        <f t="shared" si="47"/>
        <v>173.24025952931225</v>
      </c>
    </row>
    <row r="70" spans="1:41" ht="15.5" x14ac:dyDescent="0.35">
      <c r="A70" s="648"/>
      <c r="B70" s="13" t="str">
        <f t="shared" si="35"/>
        <v>Refrigeration</v>
      </c>
      <c r="C70" s="26">
        <f t="shared" si="37"/>
        <v>0</v>
      </c>
      <c r="D70" s="26">
        <f t="shared" ref="D70:AM70" si="48">((D16*0.5)+C34-D52)*D89*D104*D$2</f>
        <v>0</v>
      </c>
      <c r="E70" s="26">
        <f t="shared" si="48"/>
        <v>0</v>
      </c>
      <c r="F70" s="26">
        <f t="shared" si="48"/>
        <v>0</v>
      </c>
      <c r="G70" s="26">
        <f t="shared" si="48"/>
        <v>1.73450623339125</v>
      </c>
      <c r="H70" s="26">
        <f t="shared" si="48"/>
        <v>6.3524437619774998</v>
      </c>
      <c r="I70" s="26">
        <f t="shared" si="48"/>
        <v>6.1851977101529991</v>
      </c>
      <c r="J70" s="26">
        <f t="shared" si="48"/>
        <v>4166.3583850049008</v>
      </c>
      <c r="K70" s="26">
        <f t="shared" si="48"/>
        <v>8716.3119925085521</v>
      </c>
      <c r="L70" s="26">
        <f t="shared" si="48"/>
        <v>5658.8290648681996</v>
      </c>
      <c r="M70" s="26">
        <f t="shared" si="48"/>
        <v>5817.8460888802074</v>
      </c>
      <c r="N70" s="26">
        <f t="shared" si="48"/>
        <v>6263.3722840047967</v>
      </c>
      <c r="O70" s="26">
        <f t="shared" si="48"/>
        <v>6542.5640483308616</v>
      </c>
      <c r="P70" s="26">
        <f t="shared" si="48"/>
        <v>6025.4494497714022</v>
      </c>
      <c r="Q70" s="26">
        <f t="shared" si="48"/>
        <v>6705.5177412435942</v>
      </c>
      <c r="R70" s="26">
        <f t="shared" si="48"/>
        <v>6849.4349638592757</v>
      </c>
      <c r="S70" s="26">
        <f t="shared" si="48"/>
        <v>7476.4341337923961</v>
      </c>
      <c r="T70" s="26">
        <f t="shared" si="48"/>
        <v>13690.820609559634</v>
      </c>
      <c r="U70" s="26">
        <f t="shared" si="48"/>
        <v>-312.66853328479868</v>
      </c>
      <c r="V70" s="26">
        <f t="shared" si="48"/>
        <v>-313.89074334707516</v>
      </c>
      <c r="W70" s="26">
        <f t="shared" si="48"/>
        <v>-292.83739459992478</v>
      </c>
      <c r="X70" s="26">
        <f t="shared" si="48"/>
        <v>-159.20704025915987</v>
      </c>
      <c r="Y70" s="26">
        <f t="shared" si="48"/>
        <v>-155.80682677357922</v>
      </c>
      <c r="Z70" s="26">
        <f t="shared" si="48"/>
        <v>-153.65215974361283</v>
      </c>
      <c r="AA70" s="26">
        <f t="shared" si="48"/>
        <v>-150.94987887955975</v>
      </c>
      <c r="AB70" s="26">
        <f t="shared" si="48"/>
        <v>-137.20060659887773</v>
      </c>
      <c r="AC70" s="26">
        <f t="shared" si="48"/>
        <v>-154.39434384555486</v>
      </c>
      <c r="AD70" s="26">
        <f t="shared" si="48"/>
        <v>-152.23911508650593</v>
      </c>
      <c r="AE70" s="26">
        <f t="shared" si="48"/>
        <v>-162.82756363605318</v>
      </c>
      <c r="AF70" s="26">
        <f t="shared" si="48"/>
        <v>-314.00739534418227</v>
      </c>
      <c r="AG70" s="26">
        <f t="shared" si="48"/>
        <v>-312.66853328479868</v>
      </c>
      <c r="AH70" s="26">
        <f t="shared" si="48"/>
        <v>-313.89074334707516</v>
      </c>
      <c r="AI70" s="26">
        <f t="shared" si="48"/>
        <v>-292.83739459992478</v>
      </c>
      <c r="AJ70" s="26">
        <f t="shared" si="48"/>
        <v>-159.20704025915987</v>
      </c>
      <c r="AK70" s="26">
        <f t="shared" si="48"/>
        <v>-155.80682677357922</v>
      </c>
      <c r="AL70" s="26">
        <f t="shared" si="48"/>
        <v>-153.65215974361283</v>
      </c>
      <c r="AM70" s="26">
        <f t="shared" si="48"/>
        <v>-150.94987887955975</v>
      </c>
    </row>
    <row r="71" spans="1:41" ht="15.5" x14ac:dyDescent="0.35">
      <c r="A71" s="648"/>
      <c r="B71" s="13" t="str">
        <f t="shared" si="35"/>
        <v>Water Heating</v>
      </c>
      <c r="C71" s="26">
        <f t="shared" si="37"/>
        <v>0</v>
      </c>
      <c r="D71" s="26">
        <f t="shared" ref="D71:AM71" si="49">((D17*0.5)+C35-D53)*D90*D105*D$2</f>
        <v>0</v>
      </c>
      <c r="E71" s="26">
        <f t="shared" si="49"/>
        <v>0</v>
      </c>
      <c r="F71" s="26">
        <f t="shared" si="49"/>
        <v>0</v>
      </c>
      <c r="G71" s="26">
        <f t="shared" si="49"/>
        <v>0</v>
      </c>
      <c r="H71" s="26">
        <f t="shared" si="49"/>
        <v>0</v>
      </c>
      <c r="I71" s="26">
        <f t="shared" si="49"/>
        <v>0</v>
      </c>
      <c r="J71" s="26">
        <f t="shared" si="49"/>
        <v>0</v>
      </c>
      <c r="K71" s="26">
        <f t="shared" si="49"/>
        <v>0</v>
      </c>
      <c r="L71" s="26">
        <f t="shared" si="49"/>
        <v>0</v>
      </c>
      <c r="M71" s="26">
        <f t="shared" si="49"/>
        <v>0</v>
      </c>
      <c r="N71" s="26">
        <f t="shared" si="49"/>
        <v>0</v>
      </c>
      <c r="O71" s="26">
        <f t="shared" si="49"/>
        <v>0</v>
      </c>
      <c r="P71" s="26">
        <f t="shared" si="49"/>
        <v>0</v>
      </c>
      <c r="Q71" s="26">
        <f t="shared" si="49"/>
        <v>0</v>
      </c>
      <c r="R71" s="26">
        <f t="shared" si="49"/>
        <v>0</v>
      </c>
      <c r="S71" s="26">
        <f t="shared" si="49"/>
        <v>0</v>
      </c>
      <c r="T71" s="26">
        <f t="shared" si="49"/>
        <v>0</v>
      </c>
      <c r="U71" s="26">
        <f t="shared" si="49"/>
        <v>0</v>
      </c>
      <c r="V71" s="26">
        <f t="shared" si="49"/>
        <v>0</v>
      </c>
      <c r="W71" s="26">
        <f t="shared" si="49"/>
        <v>0</v>
      </c>
      <c r="X71" s="26">
        <f t="shared" si="49"/>
        <v>0</v>
      </c>
      <c r="Y71" s="26">
        <f t="shared" si="49"/>
        <v>0</v>
      </c>
      <c r="Z71" s="26">
        <f t="shared" si="49"/>
        <v>0</v>
      </c>
      <c r="AA71" s="26">
        <f t="shared" si="49"/>
        <v>0</v>
      </c>
      <c r="AB71" s="26">
        <f t="shared" si="49"/>
        <v>0</v>
      </c>
      <c r="AC71" s="26">
        <f t="shared" si="49"/>
        <v>0</v>
      </c>
      <c r="AD71" s="26">
        <f t="shared" si="49"/>
        <v>0</v>
      </c>
      <c r="AE71" s="26">
        <f t="shared" si="49"/>
        <v>0</v>
      </c>
      <c r="AF71" s="26">
        <f t="shared" si="49"/>
        <v>0</v>
      </c>
      <c r="AG71" s="26">
        <f t="shared" si="49"/>
        <v>0</v>
      </c>
      <c r="AH71" s="26">
        <f t="shared" si="49"/>
        <v>0</v>
      </c>
      <c r="AI71" s="26">
        <f t="shared" si="49"/>
        <v>0</v>
      </c>
      <c r="AJ71" s="26">
        <f t="shared" si="49"/>
        <v>0</v>
      </c>
      <c r="AK71" s="26">
        <f t="shared" si="49"/>
        <v>0</v>
      </c>
      <c r="AL71" s="26">
        <f t="shared" si="49"/>
        <v>0</v>
      </c>
      <c r="AM71" s="26">
        <f t="shared" si="49"/>
        <v>0</v>
      </c>
    </row>
    <row r="72" spans="1:41" ht="15.75" customHeight="1" x14ac:dyDescent="0.35">
      <c r="A72" s="648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5">
      <c r="A73" s="648"/>
      <c r="B73" s="237" t="s">
        <v>26</v>
      </c>
      <c r="C73" s="26">
        <f>SUM(C59:C72)</f>
        <v>0</v>
      </c>
      <c r="D73" s="26">
        <f>SUM(D59:D72)</f>
        <v>1022.6071001396309</v>
      </c>
      <c r="E73" s="26">
        <f t="shared" ref="E73:AM73" si="50">SUM(E59:E72)</f>
        <v>3922.283451729108</v>
      </c>
      <c r="F73" s="26">
        <f t="shared" si="50"/>
        <v>14464.996253919393</v>
      </c>
      <c r="G73" s="26">
        <f t="shared" si="50"/>
        <v>32953.211051527651</v>
      </c>
      <c r="H73" s="26">
        <f t="shared" si="50"/>
        <v>114097.74372312069</v>
      </c>
      <c r="I73" s="26">
        <f t="shared" si="50"/>
        <v>159518.79531487761</v>
      </c>
      <c r="J73" s="26">
        <f t="shared" si="50"/>
        <v>170862.51099423249</v>
      </c>
      <c r="K73" s="26">
        <f t="shared" si="50"/>
        <v>139186.80469413046</v>
      </c>
      <c r="L73" s="26">
        <f t="shared" si="50"/>
        <v>85249.83278104385</v>
      </c>
      <c r="M73" s="26">
        <f t="shared" si="50"/>
        <v>98943.735286262498</v>
      </c>
      <c r="N73" s="26">
        <f t="shared" si="50"/>
        <v>166582.18997353598</v>
      </c>
      <c r="O73" s="26">
        <f t="shared" si="50"/>
        <v>217290.81226865182</v>
      </c>
      <c r="P73" s="26">
        <f t="shared" si="50"/>
        <v>180517.42565370453</v>
      </c>
      <c r="Q73" s="26">
        <f t="shared" si="50"/>
        <v>185696.2045250588</v>
      </c>
      <c r="R73" s="26">
        <f t="shared" si="50"/>
        <v>172528.90406161523</v>
      </c>
      <c r="S73" s="26">
        <f t="shared" si="50"/>
        <v>222529.35991736277</v>
      </c>
      <c r="T73" s="26">
        <f t="shared" si="50"/>
        <v>528333.40321537433</v>
      </c>
      <c r="U73" s="26">
        <f t="shared" si="50"/>
        <v>181054.7419311431</v>
      </c>
      <c r="V73" s="26">
        <f t="shared" si="50"/>
        <v>173228.67542888038</v>
      </c>
      <c r="W73" s="26">
        <f t="shared" si="50"/>
        <v>113050.92803620912</v>
      </c>
      <c r="X73" s="26">
        <f t="shared" si="50"/>
        <v>49965.907789784571</v>
      </c>
      <c r="Y73" s="26">
        <f t="shared" si="50"/>
        <v>53382.116879840723</v>
      </c>
      <c r="Z73" s="26">
        <f t="shared" si="50"/>
        <v>61972.038748106381</v>
      </c>
      <c r="AA73" s="26">
        <f t="shared" si="50"/>
        <v>62759.840083029005</v>
      </c>
      <c r="AB73" s="26">
        <f t="shared" si="50"/>
        <v>54465.177399652312</v>
      </c>
      <c r="AC73" s="26">
        <f t="shared" si="50"/>
        <v>55449.668294783209</v>
      </c>
      <c r="AD73" s="26">
        <f t="shared" si="50"/>
        <v>46486.325615011476</v>
      </c>
      <c r="AE73" s="26">
        <f t="shared" si="50"/>
        <v>55654.341757587114</v>
      </c>
      <c r="AF73" s="26">
        <f t="shared" si="50"/>
        <v>156757.72234972741</v>
      </c>
      <c r="AG73" s="26">
        <f t="shared" si="50"/>
        <v>181054.7419311431</v>
      </c>
      <c r="AH73" s="26">
        <f t="shared" si="50"/>
        <v>173228.67542888038</v>
      </c>
      <c r="AI73" s="26">
        <f t="shared" si="50"/>
        <v>113050.92803620912</v>
      </c>
      <c r="AJ73" s="26">
        <f t="shared" si="50"/>
        <v>49965.907789784571</v>
      </c>
      <c r="AK73" s="26">
        <f t="shared" si="50"/>
        <v>53382.116879840723</v>
      </c>
      <c r="AL73" s="26">
        <f t="shared" si="50"/>
        <v>61972.038748106381</v>
      </c>
      <c r="AM73" s="26">
        <f t="shared" si="50"/>
        <v>62759.840083029005</v>
      </c>
    </row>
    <row r="74" spans="1:41" ht="16.5" customHeight="1" thickBot="1" x14ac:dyDescent="0.4">
      <c r="A74" s="649"/>
      <c r="B74" s="138" t="s">
        <v>27</v>
      </c>
      <c r="C74" s="27">
        <f>C73</f>
        <v>0</v>
      </c>
      <c r="D74" s="27">
        <f>C74+D73</f>
        <v>1022.6071001396309</v>
      </c>
      <c r="E74" s="27">
        <f t="shared" ref="E74:AM74" si="51">D74+E73</f>
        <v>4944.8905518687388</v>
      </c>
      <c r="F74" s="27">
        <f t="shared" si="51"/>
        <v>19409.886805788134</v>
      </c>
      <c r="G74" s="27">
        <f t="shared" si="51"/>
        <v>52363.097857315784</v>
      </c>
      <c r="H74" s="27">
        <f t="shared" si="51"/>
        <v>166460.84158043648</v>
      </c>
      <c r="I74" s="27">
        <f t="shared" si="51"/>
        <v>325979.63689531409</v>
      </c>
      <c r="J74" s="27">
        <f t="shared" si="51"/>
        <v>496842.14788954658</v>
      </c>
      <c r="K74" s="27">
        <f t="shared" si="51"/>
        <v>636028.95258367702</v>
      </c>
      <c r="L74" s="27">
        <f t="shared" si="51"/>
        <v>721278.78536472085</v>
      </c>
      <c r="M74" s="27">
        <f t="shared" si="51"/>
        <v>820222.52065098332</v>
      </c>
      <c r="N74" s="27">
        <f t="shared" si="51"/>
        <v>986804.71062451927</v>
      </c>
      <c r="O74" s="27">
        <f t="shared" si="51"/>
        <v>1204095.5228931711</v>
      </c>
      <c r="P74" s="27">
        <f t="shared" si="51"/>
        <v>1384612.9485468755</v>
      </c>
      <c r="Q74" s="27">
        <f t="shared" si="51"/>
        <v>1570309.1530719344</v>
      </c>
      <c r="R74" s="27">
        <f t="shared" si="51"/>
        <v>1742838.0571335496</v>
      </c>
      <c r="S74" s="27">
        <f t="shared" si="51"/>
        <v>1965367.4170509123</v>
      </c>
      <c r="T74" s="27">
        <f t="shared" si="51"/>
        <v>2493700.8202662868</v>
      </c>
      <c r="U74" s="27">
        <f t="shared" si="51"/>
        <v>2674755.5621974301</v>
      </c>
      <c r="V74" s="27">
        <f t="shared" si="51"/>
        <v>2847984.2376263104</v>
      </c>
      <c r="W74" s="27">
        <f t="shared" si="51"/>
        <v>2961035.1656625196</v>
      </c>
      <c r="X74" s="27">
        <f t="shared" si="51"/>
        <v>3011001.0734523041</v>
      </c>
      <c r="Y74" s="27">
        <f t="shared" si="51"/>
        <v>3064383.190332145</v>
      </c>
      <c r="Z74" s="27">
        <f t="shared" si="51"/>
        <v>3126355.2290802514</v>
      </c>
      <c r="AA74" s="27">
        <f t="shared" si="51"/>
        <v>3189115.0691632805</v>
      </c>
      <c r="AB74" s="27">
        <f t="shared" si="51"/>
        <v>3243580.2465629326</v>
      </c>
      <c r="AC74" s="27">
        <f t="shared" si="51"/>
        <v>3299029.9148577158</v>
      </c>
      <c r="AD74" s="27">
        <f t="shared" si="51"/>
        <v>3345516.2404727275</v>
      </c>
      <c r="AE74" s="27">
        <f t="shared" si="51"/>
        <v>3401170.5822303146</v>
      </c>
      <c r="AF74" s="27">
        <f t="shared" si="51"/>
        <v>3557928.3045800421</v>
      </c>
      <c r="AG74" s="27">
        <f t="shared" si="51"/>
        <v>3738983.0465111854</v>
      </c>
      <c r="AH74" s="27">
        <f t="shared" si="51"/>
        <v>3912211.7219400657</v>
      </c>
      <c r="AI74" s="27">
        <f t="shared" si="51"/>
        <v>4025262.6499762749</v>
      </c>
      <c r="AJ74" s="27">
        <f t="shared" si="51"/>
        <v>4075228.5577660594</v>
      </c>
      <c r="AK74" s="27">
        <f t="shared" si="51"/>
        <v>4128610.6746459003</v>
      </c>
      <c r="AL74" s="27">
        <f t="shared" si="51"/>
        <v>4190582.7133940067</v>
      </c>
      <c r="AM74" s="27">
        <f t="shared" si="51"/>
        <v>4253342.5534770358</v>
      </c>
    </row>
    <row r="75" spans="1:41" x14ac:dyDescent="0.35">
      <c r="A75" s="8"/>
      <c r="B75" s="33"/>
      <c r="C75" s="205"/>
      <c r="D75" s="206"/>
      <c r="E75" s="205"/>
      <c r="F75" s="206"/>
      <c r="G75" s="205"/>
      <c r="H75" s="206"/>
      <c r="I75" s="205"/>
      <c r="J75" s="206"/>
      <c r="K75" s="205"/>
      <c r="L75" s="206"/>
      <c r="M75" s="205"/>
      <c r="N75" s="206"/>
      <c r="O75" s="205"/>
      <c r="P75" s="206"/>
      <c r="Q75" s="205"/>
      <c r="R75" s="206"/>
      <c r="S75" s="205"/>
      <c r="T75" s="206"/>
      <c r="U75" s="205"/>
      <c r="V75" s="206"/>
      <c r="W75" s="205"/>
      <c r="X75" s="206"/>
      <c r="Y75" s="205"/>
      <c r="Z75" s="206"/>
      <c r="AA75" s="205"/>
      <c r="AB75" s="206"/>
      <c r="AC75" s="205"/>
      <c r="AD75" s="206"/>
      <c r="AE75" s="205"/>
      <c r="AF75" s="206"/>
      <c r="AG75" s="205"/>
      <c r="AH75" s="206"/>
      <c r="AI75" s="205"/>
      <c r="AJ75" s="206"/>
      <c r="AK75" s="205"/>
      <c r="AL75" s="206"/>
      <c r="AM75" s="205"/>
    </row>
    <row r="76" spans="1:41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93"/>
    </row>
    <row r="77" spans="1:41" ht="16" thickBot="1" x14ac:dyDescent="0.4">
      <c r="A77" s="650" t="s">
        <v>12</v>
      </c>
      <c r="B77" s="17" t="s">
        <v>12</v>
      </c>
      <c r="C77" s="146">
        <f>C$4</f>
        <v>44562</v>
      </c>
      <c r="D77" s="146">
        <f t="shared" ref="D77:AM77" si="52">D$4</f>
        <v>44593</v>
      </c>
      <c r="E77" s="146">
        <f t="shared" si="52"/>
        <v>44621</v>
      </c>
      <c r="F77" s="146">
        <f t="shared" si="52"/>
        <v>44652</v>
      </c>
      <c r="G77" s="146">
        <f t="shared" si="52"/>
        <v>44682</v>
      </c>
      <c r="H77" s="146">
        <f t="shared" si="52"/>
        <v>44713</v>
      </c>
      <c r="I77" s="146">
        <f t="shared" si="52"/>
        <v>44743</v>
      </c>
      <c r="J77" s="146">
        <f t="shared" si="52"/>
        <v>44774</v>
      </c>
      <c r="K77" s="146">
        <f t="shared" si="52"/>
        <v>44805</v>
      </c>
      <c r="L77" s="146">
        <f t="shared" si="52"/>
        <v>44835</v>
      </c>
      <c r="M77" s="146">
        <f t="shared" si="52"/>
        <v>44866</v>
      </c>
      <c r="N77" s="146">
        <f t="shared" si="52"/>
        <v>44896</v>
      </c>
      <c r="O77" s="146">
        <f t="shared" si="52"/>
        <v>44927</v>
      </c>
      <c r="P77" s="146">
        <f t="shared" si="52"/>
        <v>44958</v>
      </c>
      <c r="Q77" s="146">
        <f t="shared" si="52"/>
        <v>44986</v>
      </c>
      <c r="R77" s="146">
        <f t="shared" si="52"/>
        <v>45017</v>
      </c>
      <c r="S77" s="146">
        <f t="shared" si="52"/>
        <v>45047</v>
      </c>
      <c r="T77" s="146">
        <f t="shared" si="52"/>
        <v>45078</v>
      </c>
      <c r="U77" s="146">
        <f t="shared" si="52"/>
        <v>45108</v>
      </c>
      <c r="V77" s="146">
        <f t="shared" si="52"/>
        <v>45139</v>
      </c>
      <c r="W77" s="146">
        <f t="shared" si="52"/>
        <v>45170</v>
      </c>
      <c r="X77" s="146">
        <f t="shared" si="52"/>
        <v>45200</v>
      </c>
      <c r="Y77" s="146">
        <f t="shared" si="52"/>
        <v>45231</v>
      </c>
      <c r="Z77" s="146">
        <f t="shared" si="52"/>
        <v>45261</v>
      </c>
      <c r="AA77" s="146">
        <f t="shared" si="52"/>
        <v>45292</v>
      </c>
      <c r="AB77" s="146">
        <f t="shared" si="52"/>
        <v>45323</v>
      </c>
      <c r="AC77" s="146">
        <f t="shared" si="52"/>
        <v>45352</v>
      </c>
      <c r="AD77" s="146">
        <f t="shared" si="52"/>
        <v>45383</v>
      </c>
      <c r="AE77" s="146">
        <f t="shared" si="52"/>
        <v>45413</v>
      </c>
      <c r="AF77" s="146">
        <f t="shared" si="52"/>
        <v>45444</v>
      </c>
      <c r="AG77" s="146">
        <f t="shared" si="52"/>
        <v>45474</v>
      </c>
      <c r="AH77" s="146">
        <f t="shared" si="52"/>
        <v>45505</v>
      </c>
      <c r="AI77" s="146">
        <f t="shared" si="52"/>
        <v>45536</v>
      </c>
      <c r="AJ77" s="146">
        <f t="shared" si="52"/>
        <v>45566</v>
      </c>
      <c r="AK77" s="146">
        <f t="shared" si="52"/>
        <v>45597</v>
      </c>
      <c r="AL77" s="146">
        <f t="shared" si="52"/>
        <v>45627</v>
      </c>
      <c r="AM77" s="146">
        <f t="shared" si="52"/>
        <v>45658</v>
      </c>
      <c r="AO77" s="195" t="s">
        <v>181</v>
      </c>
    </row>
    <row r="78" spans="1:41" ht="15.75" customHeight="1" x14ac:dyDescent="0.35">
      <c r="A78" s="651"/>
      <c r="B78" s="13" t="str">
        <f>B59</f>
        <v>Air Comp</v>
      </c>
      <c r="C78" s="302">
        <f>'2M - SGS'!C78</f>
        <v>8.5109000000000004E-2</v>
      </c>
      <c r="D78" s="302">
        <f>'2M - SGS'!D78</f>
        <v>7.7715000000000006E-2</v>
      </c>
      <c r="E78" s="302">
        <f>'2M - SGS'!E78</f>
        <v>8.6136000000000004E-2</v>
      </c>
      <c r="F78" s="302">
        <f>'2M - SGS'!F78</f>
        <v>7.9796000000000006E-2</v>
      </c>
      <c r="G78" s="302">
        <f>'2M - SGS'!G78</f>
        <v>8.5334999999999994E-2</v>
      </c>
      <c r="H78" s="302">
        <f>'2M - SGS'!H78</f>
        <v>8.1994999999999998E-2</v>
      </c>
      <c r="I78" s="302">
        <f>'2M - SGS'!I78</f>
        <v>8.4098999999999993E-2</v>
      </c>
      <c r="J78" s="302">
        <f>'2M - SGS'!J78</f>
        <v>8.4198999999999996E-2</v>
      </c>
      <c r="K78" s="302">
        <f>'2M - SGS'!K78</f>
        <v>8.2512000000000002E-2</v>
      </c>
      <c r="L78" s="302">
        <f>'2M - SGS'!L78</f>
        <v>8.5277000000000006E-2</v>
      </c>
      <c r="M78" s="302">
        <f>'2M - SGS'!M78</f>
        <v>8.2588999999999996E-2</v>
      </c>
      <c r="N78" s="302">
        <f>'2M - SGS'!N78</f>
        <v>8.5237999999999994E-2</v>
      </c>
      <c r="O78" s="302">
        <f>'2M - SGS'!O78</f>
        <v>8.5109000000000004E-2</v>
      </c>
      <c r="P78" s="302">
        <f>'2M - SGS'!P78</f>
        <v>7.7715000000000006E-2</v>
      </c>
      <c r="Q78" s="302">
        <f>'2M - SGS'!Q78</f>
        <v>8.6136000000000004E-2</v>
      </c>
      <c r="R78" s="302">
        <f>'2M - SGS'!R78</f>
        <v>7.9796000000000006E-2</v>
      </c>
      <c r="S78" s="302">
        <f>'2M - SGS'!S78</f>
        <v>8.5334999999999994E-2</v>
      </c>
      <c r="T78" s="302">
        <f>'2M - SGS'!T78</f>
        <v>8.1994999999999998E-2</v>
      </c>
      <c r="U78" s="302">
        <f>'2M - SGS'!U78</f>
        <v>8.4098999999999993E-2</v>
      </c>
      <c r="V78" s="302">
        <f>'2M - SGS'!V78</f>
        <v>8.4198999999999996E-2</v>
      </c>
      <c r="W78" s="302">
        <f>'2M - SGS'!W78</f>
        <v>8.2512000000000002E-2</v>
      </c>
      <c r="X78" s="302">
        <f>'2M - SGS'!X78</f>
        <v>8.5277000000000006E-2</v>
      </c>
      <c r="Y78" s="302">
        <f>'2M - SGS'!Y78</f>
        <v>8.2588999999999996E-2</v>
      </c>
      <c r="Z78" s="302">
        <f>'2M - SGS'!Z78</f>
        <v>8.5237999999999994E-2</v>
      </c>
      <c r="AA78" s="302">
        <f>'2M - SGS'!AA78</f>
        <v>8.5109000000000004E-2</v>
      </c>
      <c r="AB78" s="302">
        <f>'2M - SGS'!AB78</f>
        <v>7.7715000000000006E-2</v>
      </c>
      <c r="AC78" s="302">
        <f>'2M - SGS'!AC78</f>
        <v>8.6136000000000004E-2</v>
      </c>
      <c r="AD78" s="302">
        <f>'2M - SGS'!AD78</f>
        <v>7.9796000000000006E-2</v>
      </c>
      <c r="AE78" s="302">
        <f>'2M - SGS'!AE78</f>
        <v>8.5334999999999994E-2</v>
      </c>
      <c r="AF78" s="302">
        <f>'2M - SGS'!AF78</f>
        <v>8.1994999999999998E-2</v>
      </c>
      <c r="AG78" s="302">
        <f>'2M - SGS'!AG78</f>
        <v>8.4098999999999993E-2</v>
      </c>
      <c r="AH78" s="302">
        <f>'2M - SGS'!AH78</f>
        <v>8.4198999999999996E-2</v>
      </c>
      <c r="AI78" s="302">
        <f>'2M - SGS'!AI78</f>
        <v>8.2512000000000002E-2</v>
      </c>
      <c r="AJ78" s="302">
        <f>'2M - SGS'!AJ78</f>
        <v>8.5277000000000006E-2</v>
      </c>
      <c r="AK78" s="302">
        <f>'2M - SGS'!AK78</f>
        <v>8.2588999999999996E-2</v>
      </c>
      <c r="AL78" s="302">
        <f>'2M - SGS'!AL78</f>
        <v>8.5237999999999994E-2</v>
      </c>
      <c r="AM78" s="302">
        <f>'2M - SGS'!AM78</f>
        <v>8.5109000000000004E-2</v>
      </c>
      <c r="AO78" s="209">
        <f t="shared" ref="AO78:AO90" si="53">SUM(C78:N78)</f>
        <v>1.0000000000000002</v>
      </c>
    </row>
    <row r="79" spans="1:41" ht="15.5" x14ac:dyDescent="0.35">
      <c r="A79" s="651"/>
      <c r="B79" s="13" t="str">
        <f t="shared" ref="B79:B90" si="54">B60</f>
        <v>Building Shell</v>
      </c>
      <c r="C79" s="302">
        <f>'2M - SGS'!C79</f>
        <v>0.107824</v>
      </c>
      <c r="D79" s="302">
        <f>'2M - SGS'!D79</f>
        <v>9.1051999999999994E-2</v>
      </c>
      <c r="E79" s="302">
        <f>'2M - SGS'!E79</f>
        <v>7.1135000000000004E-2</v>
      </c>
      <c r="F79" s="302">
        <f>'2M - SGS'!F79</f>
        <v>4.1179E-2</v>
      </c>
      <c r="G79" s="302">
        <f>'2M - SGS'!G79</f>
        <v>4.4423999999999998E-2</v>
      </c>
      <c r="H79" s="302">
        <f>'2M - SGS'!H79</f>
        <v>0.106128</v>
      </c>
      <c r="I79" s="302">
        <f>'2M - SGS'!I79</f>
        <v>0.14288100000000001</v>
      </c>
      <c r="J79" s="302">
        <f>'2M - SGS'!J79</f>
        <v>0.133494</v>
      </c>
      <c r="K79" s="302">
        <f>'2M - SGS'!K79</f>
        <v>5.781E-2</v>
      </c>
      <c r="L79" s="302">
        <f>'2M - SGS'!L79</f>
        <v>3.8018000000000003E-2</v>
      </c>
      <c r="M79" s="302">
        <f>'2M - SGS'!M79</f>
        <v>6.2103999999999999E-2</v>
      </c>
      <c r="N79" s="302">
        <f>'2M - SGS'!N79</f>
        <v>0.10395</v>
      </c>
      <c r="O79" s="302">
        <f>'2M - SGS'!O79</f>
        <v>0.107824</v>
      </c>
      <c r="P79" s="302">
        <f>'2M - SGS'!P79</f>
        <v>9.1051999999999994E-2</v>
      </c>
      <c r="Q79" s="302">
        <f>'2M - SGS'!Q79</f>
        <v>7.1135000000000004E-2</v>
      </c>
      <c r="R79" s="302">
        <f>'2M - SGS'!R79</f>
        <v>4.1179E-2</v>
      </c>
      <c r="S79" s="302">
        <f>'2M - SGS'!S79</f>
        <v>4.4423999999999998E-2</v>
      </c>
      <c r="T79" s="302">
        <f>'2M - SGS'!T79</f>
        <v>0.106128</v>
      </c>
      <c r="U79" s="302">
        <f>'2M - SGS'!U79</f>
        <v>0.14288100000000001</v>
      </c>
      <c r="V79" s="302">
        <f>'2M - SGS'!V79</f>
        <v>0.133494</v>
      </c>
      <c r="W79" s="302">
        <f>'2M - SGS'!W79</f>
        <v>5.781E-2</v>
      </c>
      <c r="X79" s="302">
        <f>'2M - SGS'!X79</f>
        <v>3.8018000000000003E-2</v>
      </c>
      <c r="Y79" s="302">
        <f>'2M - SGS'!Y79</f>
        <v>6.2103999999999999E-2</v>
      </c>
      <c r="Z79" s="302">
        <f>'2M - SGS'!Z79</f>
        <v>0.10395</v>
      </c>
      <c r="AA79" s="302">
        <f>'2M - SGS'!AA79</f>
        <v>0.107824</v>
      </c>
      <c r="AB79" s="302">
        <f>'2M - SGS'!AB79</f>
        <v>9.1051999999999994E-2</v>
      </c>
      <c r="AC79" s="302">
        <f>'2M - SGS'!AC79</f>
        <v>7.1135000000000004E-2</v>
      </c>
      <c r="AD79" s="302">
        <f>'2M - SGS'!AD79</f>
        <v>4.1179E-2</v>
      </c>
      <c r="AE79" s="302">
        <f>'2M - SGS'!AE79</f>
        <v>4.4423999999999998E-2</v>
      </c>
      <c r="AF79" s="302">
        <f>'2M - SGS'!AF79</f>
        <v>0.106128</v>
      </c>
      <c r="AG79" s="302">
        <f>'2M - SGS'!AG79</f>
        <v>0.14288100000000001</v>
      </c>
      <c r="AH79" s="302">
        <f>'2M - SGS'!AH79</f>
        <v>0.133494</v>
      </c>
      <c r="AI79" s="302">
        <f>'2M - SGS'!AI79</f>
        <v>5.781E-2</v>
      </c>
      <c r="AJ79" s="302">
        <f>'2M - SGS'!AJ79</f>
        <v>3.8018000000000003E-2</v>
      </c>
      <c r="AK79" s="302">
        <f>'2M - SGS'!AK79</f>
        <v>6.2103999999999999E-2</v>
      </c>
      <c r="AL79" s="302">
        <f>'2M - SGS'!AL79</f>
        <v>0.10395</v>
      </c>
      <c r="AM79" s="302">
        <f>'2M - SGS'!AM79</f>
        <v>0.107824</v>
      </c>
      <c r="AO79" s="209">
        <f t="shared" si="53"/>
        <v>0.99999900000000008</v>
      </c>
    </row>
    <row r="80" spans="1:41" ht="15.5" x14ac:dyDescent="0.35">
      <c r="A80" s="651"/>
      <c r="B80" s="13" t="str">
        <f t="shared" si="54"/>
        <v>Cooking</v>
      </c>
      <c r="C80" s="302">
        <f>'2M - SGS'!C80</f>
        <v>8.6096000000000006E-2</v>
      </c>
      <c r="D80" s="302">
        <f>'2M - SGS'!D80</f>
        <v>7.8608999999999998E-2</v>
      </c>
      <c r="E80" s="302">
        <f>'2M - SGS'!E80</f>
        <v>8.1547999999999995E-2</v>
      </c>
      <c r="F80" s="302">
        <f>'2M - SGS'!F80</f>
        <v>7.2947999999999999E-2</v>
      </c>
      <c r="G80" s="302">
        <f>'2M - SGS'!G80</f>
        <v>8.6277000000000006E-2</v>
      </c>
      <c r="H80" s="302">
        <f>'2M - SGS'!H80</f>
        <v>8.3294000000000007E-2</v>
      </c>
      <c r="I80" s="302">
        <f>'2M - SGS'!I80</f>
        <v>8.5859000000000005E-2</v>
      </c>
      <c r="J80" s="302">
        <f>'2M - SGS'!J80</f>
        <v>8.5885000000000003E-2</v>
      </c>
      <c r="K80" s="302">
        <f>'2M - SGS'!K80</f>
        <v>8.3474999999999994E-2</v>
      </c>
      <c r="L80" s="302">
        <f>'2M - SGS'!L80</f>
        <v>8.6262000000000005E-2</v>
      </c>
      <c r="M80" s="302">
        <f>'2M - SGS'!M80</f>
        <v>8.3496000000000001E-2</v>
      </c>
      <c r="N80" s="302">
        <f>'2M - SGS'!N80</f>
        <v>8.6250999999999994E-2</v>
      </c>
      <c r="O80" s="302">
        <f>'2M - SGS'!O80</f>
        <v>8.6096000000000006E-2</v>
      </c>
      <c r="P80" s="302">
        <f>'2M - SGS'!P80</f>
        <v>7.8608999999999998E-2</v>
      </c>
      <c r="Q80" s="302">
        <f>'2M - SGS'!Q80</f>
        <v>8.1547999999999995E-2</v>
      </c>
      <c r="R80" s="302">
        <f>'2M - SGS'!R80</f>
        <v>7.2947999999999999E-2</v>
      </c>
      <c r="S80" s="302">
        <f>'2M - SGS'!S80</f>
        <v>8.6277000000000006E-2</v>
      </c>
      <c r="T80" s="302">
        <f>'2M - SGS'!T80</f>
        <v>8.3294000000000007E-2</v>
      </c>
      <c r="U80" s="302">
        <f>'2M - SGS'!U80</f>
        <v>8.5859000000000005E-2</v>
      </c>
      <c r="V80" s="302">
        <f>'2M - SGS'!V80</f>
        <v>8.5885000000000003E-2</v>
      </c>
      <c r="W80" s="302">
        <f>'2M - SGS'!W80</f>
        <v>8.3474999999999994E-2</v>
      </c>
      <c r="X80" s="302">
        <f>'2M - SGS'!X80</f>
        <v>8.6262000000000005E-2</v>
      </c>
      <c r="Y80" s="302">
        <f>'2M - SGS'!Y80</f>
        <v>8.3496000000000001E-2</v>
      </c>
      <c r="Z80" s="302">
        <f>'2M - SGS'!Z80</f>
        <v>8.6250999999999994E-2</v>
      </c>
      <c r="AA80" s="302">
        <f>'2M - SGS'!AA80</f>
        <v>8.6096000000000006E-2</v>
      </c>
      <c r="AB80" s="302">
        <f>'2M - SGS'!AB80</f>
        <v>7.8608999999999998E-2</v>
      </c>
      <c r="AC80" s="302">
        <f>'2M - SGS'!AC80</f>
        <v>8.1547999999999995E-2</v>
      </c>
      <c r="AD80" s="302">
        <f>'2M - SGS'!AD80</f>
        <v>7.2947999999999999E-2</v>
      </c>
      <c r="AE80" s="302">
        <f>'2M - SGS'!AE80</f>
        <v>8.6277000000000006E-2</v>
      </c>
      <c r="AF80" s="302">
        <f>'2M - SGS'!AF80</f>
        <v>8.3294000000000007E-2</v>
      </c>
      <c r="AG80" s="302">
        <f>'2M - SGS'!AG80</f>
        <v>8.5859000000000005E-2</v>
      </c>
      <c r="AH80" s="302">
        <f>'2M - SGS'!AH80</f>
        <v>8.5885000000000003E-2</v>
      </c>
      <c r="AI80" s="302">
        <f>'2M - SGS'!AI80</f>
        <v>8.3474999999999994E-2</v>
      </c>
      <c r="AJ80" s="302">
        <f>'2M - SGS'!AJ80</f>
        <v>8.6262000000000005E-2</v>
      </c>
      <c r="AK80" s="302">
        <f>'2M - SGS'!AK80</f>
        <v>8.3496000000000001E-2</v>
      </c>
      <c r="AL80" s="302">
        <f>'2M - SGS'!AL80</f>
        <v>8.6250999999999994E-2</v>
      </c>
      <c r="AM80" s="302">
        <f>'2M - SGS'!AM80</f>
        <v>8.6096000000000006E-2</v>
      </c>
      <c r="AO80" s="209">
        <f t="shared" si="53"/>
        <v>0.99999999999999989</v>
      </c>
    </row>
    <row r="81" spans="1:41" ht="15.5" x14ac:dyDescent="0.35">
      <c r="A81" s="651"/>
      <c r="B81" s="13" t="str">
        <f t="shared" si="54"/>
        <v>Cooling</v>
      </c>
      <c r="C81" s="302">
        <f>'2M - SGS'!C81</f>
        <v>6.0000000000000002E-6</v>
      </c>
      <c r="D81" s="302">
        <f>'2M - SGS'!D81</f>
        <v>2.4699999999999999E-4</v>
      </c>
      <c r="E81" s="302">
        <f>'2M - SGS'!E81</f>
        <v>7.2360000000000002E-3</v>
      </c>
      <c r="F81" s="302">
        <f>'2M - SGS'!F81</f>
        <v>2.1690999999999998E-2</v>
      </c>
      <c r="G81" s="302">
        <f>'2M - SGS'!G81</f>
        <v>6.2979999999999994E-2</v>
      </c>
      <c r="H81" s="302">
        <f>'2M - SGS'!H81</f>
        <v>0.21317</v>
      </c>
      <c r="I81" s="302">
        <f>'2M - SGS'!I81</f>
        <v>0.29002899999999998</v>
      </c>
      <c r="J81" s="302">
        <f>'2M - SGS'!J81</f>
        <v>0.270206</v>
      </c>
      <c r="K81" s="302">
        <f>'2M - SGS'!K81</f>
        <v>0.108695</v>
      </c>
      <c r="L81" s="302">
        <f>'2M - SGS'!L81</f>
        <v>1.9643000000000001E-2</v>
      </c>
      <c r="M81" s="302">
        <f>'2M - SGS'!M81</f>
        <v>6.0299999999999998E-3</v>
      </c>
      <c r="N81" s="302">
        <f>'2M - SGS'!N81</f>
        <v>6.3999999999999997E-5</v>
      </c>
      <c r="O81" s="302">
        <f>'2M - SGS'!O81</f>
        <v>6.0000000000000002E-6</v>
      </c>
      <c r="P81" s="302">
        <f>'2M - SGS'!P81</f>
        <v>2.4699999999999999E-4</v>
      </c>
      <c r="Q81" s="302">
        <f>'2M - SGS'!Q81</f>
        <v>7.2360000000000002E-3</v>
      </c>
      <c r="R81" s="302">
        <f>'2M - SGS'!R81</f>
        <v>2.1690999999999998E-2</v>
      </c>
      <c r="S81" s="302">
        <f>'2M - SGS'!S81</f>
        <v>6.2979999999999994E-2</v>
      </c>
      <c r="T81" s="302">
        <f>'2M - SGS'!T81</f>
        <v>0.21317</v>
      </c>
      <c r="U81" s="302">
        <f>'2M - SGS'!U81</f>
        <v>0.29002899999999998</v>
      </c>
      <c r="V81" s="302">
        <f>'2M - SGS'!V81</f>
        <v>0.270206</v>
      </c>
      <c r="W81" s="302">
        <f>'2M - SGS'!W81</f>
        <v>0.108695</v>
      </c>
      <c r="X81" s="302">
        <f>'2M - SGS'!X81</f>
        <v>1.9643000000000001E-2</v>
      </c>
      <c r="Y81" s="302">
        <f>'2M - SGS'!Y81</f>
        <v>6.0299999999999998E-3</v>
      </c>
      <c r="Z81" s="302">
        <f>'2M - SGS'!Z81</f>
        <v>6.3999999999999997E-5</v>
      </c>
      <c r="AA81" s="302">
        <f>'2M - SGS'!AA81</f>
        <v>6.0000000000000002E-6</v>
      </c>
      <c r="AB81" s="302">
        <f>'2M - SGS'!AB81</f>
        <v>2.4699999999999999E-4</v>
      </c>
      <c r="AC81" s="302">
        <f>'2M - SGS'!AC81</f>
        <v>7.2360000000000002E-3</v>
      </c>
      <c r="AD81" s="302">
        <f>'2M - SGS'!AD81</f>
        <v>2.1690999999999998E-2</v>
      </c>
      <c r="AE81" s="302">
        <f>'2M - SGS'!AE81</f>
        <v>6.2979999999999994E-2</v>
      </c>
      <c r="AF81" s="302">
        <f>'2M - SGS'!AF81</f>
        <v>0.21317</v>
      </c>
      <c r="AG81" s="302">
        <f>'2M - SGS'!AG81</f>
        <v>0.29002899999999998</v>
      </c>
      <c r="AH81" s="302">
        <f>'2M - SGS'!AH81</f>
        <v>0.270206</v>
      </c>
      <c r="AI81" s="302">
        <f>'2M - SGS'!AI81</f>
        <v>0.108695</v>
      </c>
      <c r="AJ81" s="302">
        <f>'2M - SGS'!AJ81</f>
        <v>1.9643000000000001E-2</v>
      </c>
      <c r="AK81" s="302">
        <f>'2M - SGS'!AK81</f>
        <v>6.0299999999999998E-3</v>
      </c>
      <c r="AL81" s="302">
        <f>'2M - SGS'!AL81</f>
        <v>6.3999999999999997E-5</v>
      </c>
      <c r="AM81" s="302">
        <f>'2M - SGS'!AM81</f>
        <v>6.0000000000000002E-6</v>
      </c>
      <c r="AO81" s="209">
        <f t="shared" si="53"/>
        <v>0.9999969999999998</v>
      </c>
    </row>
    <row r="82" spans="1:41" ht="15.5" x14ac:dyDescent="0.35">
      <c r="A82" s="651"/>
      <c r="B82" s="13" t="str">
        <f t="shared" si="54"/>
        <v>Ext Lighting</v>
      </c>
      <c r="C82" s="302">
        <f>'2M - SGS'!C82</f>
        <v>0.106265</v>
      </c>
      <c r="D82" s="302">
        <f>'2M - SGS'!D82</f>
        <v>8.2161999999999999E-2</v>
      </c>
      <c r="E82" s="302">
        <f>'2M - SGS'!E82</f>
        <v>7.0887000000000006E-2</v>
      </c>
      <c r="F82" s="302">
        <f>'2M - SGS'!F82</f>
        <v>6.8145999999999998E-2</v>
      </c>
      <c r="G82" s="302">
        <f>'2M - SGS'!G82</f>
        <v>8.1852999999999995E-2</v>
      </c>
      <c r="H82" s="302">
        <f>'2M - SGS'!H82</f>
        <v>6.7163E-2</v>
      </c>
      <c r="I82" s="302">
        <f>'2M - SGS'!I82</f>
        <v>8.6751999999999996E-2</v>
      </c>
      <c r="J82" s="302">
        <f>'2M - SGS'!J82</f>
        <v>6.9401000000000004E-2</v>
      </c>
      <c r="K82" s="302">
        <f>'2M - SGS'!K82</f>
        <v>8.2907999999999996E-2</v>
      </c>
      <c r="L82" s="302">
        <f>'2M - SGS'!L82</f>
        <v>0.100507</v>
      </c>
      <c r="M82" s="302">
        <f>'2M - SGS'!M82</f>
        <v>8.7251999999999996E-2</v>
      </c>
      <c r="N82" s="302">
        <f>'2M - SGS'!N82</f>
        <v>9.6703999999999998E-2</v>
      </c>
      <c r="O82" s="302">
        <f>'2M - SGS'!O82</f>
        <v>0.106265</v>
      </c>
      <c r="P82" s="302">
        <f>'2M - SGS'!P82</f>
        <v>8.2161999999999999E-2</v>
      </c>
      <c r="Q82" s="302">
        <f>'2M - SGS'!Q82</f>
        <v>7.0887000000000006E-2</v>
      </c>
      <c r="R82" s="302">
        <f>'2M - SGS'!R82</f>
        <v>6.8145999999999998E-2</v>
      </c>
      <c r="S82" s="302">
        <f>'2M - SGS'!S82</f>
        <v>8.1852999999999995E-2</v>
      </c>
      <c r="T82" s="302">
        <f>'2M - SGS'!T82</f>
        <v>6.7163E-2</v>
      </c>
      <c r="U82" s="302">
        <f>'2M - SGS'!U82</f>
        <v>8.6751999999999996E-2</v>
      </c>
      <c r="V82" s="302">
        <f>'2M - SGS'!V82</f>
        <v>6.9401000000000004E-2</v>
      </c>
      <c r="W82" s="302">
        <f>'2M - SGS'!W82</f>
        <v>8.2907999999999996E-2</v>
      </c>
      <c r="X82" s="302">
        <f>'2M - SGS'!X82</f>
        <v>0.100507</v>
      </c>
      <c r="Y82" s="302">
        <f>'2M - SGS'!Y82</f>
        <v>8.7251999999999996E-2</v>
      </c>
      <c r="Z82" s="302">
        <f>'2M - SGS'!Z82</f>
        <v>9.6703999999999998E-2</v>
      </c>
      <c r="AA82" s="302">
        <f>'2M - SGS'!AA82</f>
        <v>0.106265</v>
      </c>
      <c r="AB82" s="302">
        <f>'2M - SGS'!AB82</f>
        <v>8.2161999999999999E-2</v>
      </c>
      <c r="AC82" s="302">
        <f>'2M - SGS'!AC82</f>
        <v>7.0887000000000006E-2</v>
      </c>
      <c r="AD82" s="302">
        <f>'2M - SGS'!AD82</f>
        <v>6.8145999999999998E-2</v>
      </c>
      <c r="AE82" s="302">
        <f>'2M - SGS'!AE82</f>
        <v>8.1852999999999995E-2</v>
      </c>
      <c r="AF82" s="302">
        <f>'2M - SGS'!AF82</f>
        <v>6.7163E-2</v>
      </c>
      <c r="AG82" s="302">
        <f>'2M - SGS'!AG82</f>
        <v>8.6751999999999996E-2</v>
      </c>
      <c r="AH82" s="302">
        <f>'2M - SGS'!AH82</f>
        <v>6.9401000000000004E-2</v>
      </c>
      <c r="AI82" s="302">
        <f>'2M - SGS'!AI82</f>
        <v>8.2907999999999996E-2</v>
      </c>
      <c r="AJ82" s="302">
        <f>'2M - SGS'!AJ82</f>
        <v>0.100507</v>
      </c>
      <c r="AK82" s="302">
        <f>'2M - SGS'!AK82</f>
        <v>8.7251999999999996E-2</v>
      </c>
      <c r="AL82" s="302">
        <f>'2M - SGS'!AL82</f>
        <v>9.6703999999999998E-2</v>
      </c>
      <c r="AM82" s="302">
        <f>'2M - SGS'!AM82</f>
        <v>0.106265</v>
      </c>
      <c r="AO82" s="209">
        <f t="shared" si="53"/>
        <v>1</v>
      </c>
    </row>
    <row r="83" spans="1:41" ht="15.5" x14ac:dyDescent="0.35">
      <c r="A83" s="651"/>
      <c r="B83" s="13" t="str">
        <f t="shared" si="54"/>
        <v>Heating</v>
      </c>
      <c r="C83" s="302">
        <f>'2M - SGS'!C83</f>
        <v>0.210397</v>
      </c>
      <c r="D83" s="302">
        <f>'2M - SGS'!D83</f>
        <v>0.17743600000000001</v>
      </c>
      <c r="E83" s="302">
        <f>'2M - SGS'!E83</f>
        <v>0.13192400000000001</v>
      </c>
      <c r="F83" s="302">
        <f>'2M - SGS'!F83</f>
        <v>5.9718E-2</v>
      </c>
      <c r="G83" s="302">
        <f>'2M - SGS'!G83</f>
        <v>2.6769000000000001E-2</v>
      </c>
      <c r="H83" s="302">
        <f>'2M - SGS'!H83</f>
        <v>4.2950000000000002E-3</v>
      </c>
      <c r="I83" s="302">
        <f>'2M - SGS'!I83</f>
        <v>2.895E-3</v>
      </c>
      <c r="J83" s="302">
        <f>'2M - SGS'!J83</f>
        <v>3.4320000000000002E-3</v>
      </c>
      <c r="K83" s="302">
        <f>'2M - SGS'!K83</f>
        <v>9.4020000000000006E-3</v>
      </c>
      <c r="L83" s="302">
        <f>'2M - SGS'!L83</f>
        <v>5.5496999999999998E-2</v>
      </c>
      <c r="M83" s="302">
        <f>'2M - SGS'!M83</f>
        <v>0.115452</v>
      </c>
      <c r="N83" s="302">
        <f>'2M - SGS'!N83</f>
        <v>0.20278099999999999</v>
      </c>
      <c r="O83" s="302">
        <f>'2M - SGS'!O83</f>
        <v>0.210397</v>
      </c>
      <c r="P83" s="302">
        <f>'2M - SGS'!P83</f>
        <v>0.17743600000000001</v>
      </c>
      <c r="Q83" s="302">
        <f>'2M - SGS'!Q83</f>
        <v>0.13192400000000001</v>
      </c>
      <c r="R83" s="302">
        <f>'2M - SGS'!R83</f>
        <v>5.9718E-2</v>
      </c>
      <c r="S83" s="302">
        <f>'2M - SGS'!S83</f>
        <v>2.6769000000000001E-2</v>
      </c>
      <c r="T83" s="302">
        <f>'2M - SGS'!T83</f>
        <v>4.2950000000000002E-3</v>
      </c>
      <c r="U83" s="302">
        <f>'2M - SGS'!U83</f>
        <v>2.895E-3</v>
      </c>
      <c r="V83" s="302">
        <f>'2M - SGS'!V83</f>
        <v>3.4320000000000002E-3</v>
      </c>
      <c r="W83" s="302">
        <f>'2M - SGS'!W83</f>
        <v>9.4020000000000006E-3</v>
      </c>
      <c r="X83" s="302">
        <f>'2M - SGS'!X83</f>
        <v>5.5496999999999998E-2</v>
      </c>
      <c r="Y83" s="302">
        <f>'2M - SGS'!Y83</f>
        <v>0.115452</v>
      </c>
      <c r="Z83" s="302">
        <f>'2M - SGS'!Z83</f>
        <v>0.20278099999999999</v>
      </c>
      <c r="AA83" s="302">
        <f>'2M - SGS'!AA83</f>
        <v>0.210397</v>
      </c>
      <c r="AB83" s="302">
        <f>'2M - SGS'!AB83</f>
        <v>0.17743600000000001</v>
      </c>
      <c r="AC83" s="302">
        <f>'2M - SGS'!AC83</f>
        <v>0.13192400000000001</v>
      </c>
      <c r="AD83" s="302">
        <f>'2M - SGS'!AD83</f>
        <v>5.9718E-2</v>
      </c>
      <c r="AE83" s="302">
        <f>'2M - SGS'!AE83</f>
        <v>2.6769000000000001E-2</v>
      </c>
      <c r="AF83" s="302">
        <f>'2M - SGS'!AF83</f>
        <v>4.2950000000000002E-3</v>
      </c>
      <c r="AG83" s="302">
        <f>'2M - SGS'!AG83</f>
        <v>2.895E-3</v>
      </c>
      <c r="AH83" s="302">
        <f>'2M - SGS'!AH83</f>
        <v>3.4320000000000002E-3</v>
      </c>
      <c r="AI83" s="302">
        <f>'2M - SGS'!AI83</f>
        <v>9.4020000000000006E-3</v>
      </c>
      <c r="AJ83" s="302">
        <f>'2M - SGS'!AJ83</f>
        <v>5.5496999999999998E-2</v>
      </c>
      <c r="AK83" s="302">
        <f>'2M - SGS'!AK83</f>
        <v>0.115452</v>
      </c>
      <c r="AL83" s="302">
        <f>'2M - SGS'!AL83</f>
        <v>0.20278099999999999</v>
      </c>
      <c r="AM83" s="302">
        <f>'2M - SGS'!AM83</f>
        <v>0.210397</v>
      </c>
      <c r="AO83" s="209">
        <f t="shared" si="53"/>
        <v>0.99999800000000016</v>
      </c>
    </row>
    <row r="84" spans="1:41" ht="15.5" x14ac:dyDescent="0.35">
      <c r="A84" s="651"/>
      <c r="B84" s="13" t="str">
        <f t="shared" si="54"/>
        <v>HVAC</v>
      </c>
      <c r="C84" s="302">
        <f>'2M - SGS'!C84</f>
        <v>0.107824</v>
      </c>
      <c r="D84" s="302">
        <f>'2M - SGS'!D84</f>
        <v>9.1051999999999994E-2</v>
      </c>
      <c r="E84" s="302">
        <f>'2M - SGS'!E84</f>
        <v>7.1135000000000004E-2</v>
      </c>
      <c r="F84" s="302">
        <f>'2M - SGS'!F84</f>
        <v>4.1179E-2</v>
      </c>
      <c r="G84" s="302">
        <f>'2M - SGS'!G84</f>
        <v>4.4423999999999998E-2</v>
      </c>
      <c r="H84" s="302">
        <f>'2M - SGS'!H84</f>
        <v>0.106128</v>
      </c>
      <c r="I84" s="302">
        <f>'2M - SGS'!I84</f>
        <v>0.14288100000000001</v>
      </c>
      <c r="J84" s="302">
        <f>'2M - SGS'!J84</f>
        <v>0.133494</v>
      </c>
      <c r="K84" s="302">
        <f>'2M - SGS'!K84</f>
        <v>5.781E-2</v>
      </c>
      <c r="L84" s="302">
        <f>'2M - SGS'!L84</f>
        <v>3.8018000000000003E-2</v>
      </c>
      <c r="M84" s="302">
        <f>'2M - SGS'!M84</f>
        <v>6.2103999999999999E-2</v>
      </c>
      <c r="N84" s="302">
        <f>'2M - SGS'!N84</f>
        <v>0.10395</v>
      </c>
      <c r="O84" s="302">
        <f>'2M - SGS'!O84</f>
        <v>0.107824</v>
      </c>
      <c r="P84" s="302">
        <f>'2M - SGS'!P84</f>
        <v>9.1051999999999994E-2</v>
      </c>
      <c r="Q84" s="302">
        <f>'2M - SGS'!Q84</f>
        <v>7.1135000000000004E-2</v>
      </c>
      <c r="R84" s="302">
        <f>'2M - SGS'!R84</f>
        <v>4.1179E-2</v>
      </c>
      <c r="S84" s="302">
        <f>'2M - SGS'!S84</f>
        <v>4.4423999999999998E-2</v>
      </c>
      <c r="T84" s="302">
        <f>'2M - SGS'!T84</f>
        <v>0.106128</v>
      </c>
      <c r="U84" s="302">
        <f>'2M - SGS'!U84</f>
        <v>0.14288100000000001</v>
      </c>
      <c r="V84" s="302">
        <f>'2M - SGS'!V84</f>
        <v>0.133494</v>
      </c>
      <c r="W84" s="302">
        <f>'2M - SGS'!W84</f>
        <v>5.781E-2</v>
      </c>
      <c r="X84" s="302">
        <f>'2M - SGS'!X84</f>
        <v>3.8018000000000003E-2</v>
      </c>
      <c r="Y84" s="302">
        <f>'2M - SGS'!Y84</f>
        <v>6.2103999999999999E-2</v>
      </c>
      <c r="Z84" s="302">
        <f>'2M - SGS'!Z84</f>
        <v>0.10395</v>
      </c>
      <c r="AA84" s="302">
        <f>'2M - SGS'!AA84</f>
        <v>0.107824</v>
      </c>
      <c r="AB84" s="302">
        <f>'2M - SGS'!AB84</f>
        <v>9.1051999999999994E-2</v>
      </c>
      <c r="AC84" s="302">
        <f>'2M - SGS'!AC84</f>
        <v>7.1135000000000004E-2</v>
      </c>
      <c r="AD84" s="302">
        <f>'2M - SGS'!AD84</f>
        <v>4.1179E-2</v>
      </c>
      <c r="AE84" s="302">
        <f>'2M - SGS'!AE84</f>
        <v>4.4423999999999998E-2</v>
      </c>
      <c r="AF84" s="302">
        <f>'2M - SGS'!AF84</f>
        <v>0.106128</v>
      </c>
      <c r="AG84" s="302">
        <f>'2M - SGS'!AG84</f>
        <v>0.14288100000000001</v>
      </c>
      <c r="AH84" s="302">
        <f>'2M - SGS'!AH84</f>
        <v>0.133494</v>
      </c>
      <c r="AI84" s="302">
        <f>'2M - SGS'!AI84</f>
        <v>5.781E-2</v>
      </c>
      <c r="AJ84" s="302">
        <f>'2M - SGS'!AJ84</f>
        <v>3.8018000000000003E-2</v>
      </c>
      <c r="AK84" s="302">
        <f>'2M - SGS'!AK84</f>
        <v>6.2103999999999999E-2</v>
      </c>
      <c r="AL84" s="302">
        <f>'2M - SGS'!AL84</f>
        <v>0.10395</v>
      </c>
      <c r="AM84" s="302">
        <f>'2M - SGS'!AM84</f>
        <v>0.107824</v>
      </c>
      <c r="AO84" s="209">
        <f t="shared" si="53"/>
        <v>0.99999900000000008</v>
      </c>
    </row>
    <row r="85" spans="1:41" ht="15.5" x14ac:dyDescent="0.35">
      <c r="A85" s="651"/>
      <c r="B85" s="13" t="str">
        <f t="shared" si="54"/>
        <v>Lighting</v>
      </c>
      <c r="C85" s="302">
        <f>'2M - SGS'!C85</f>
        <v>9.3563999999999994E-2</v>
      </c>
      <c r="D85" s="302">
        <f>'2M - SGS'!D85</f>
        <v>7.2162000000000004E-2</v>
      </c>
      <c r="E85" s="302">
        <f>'2M - SGS'!E85</f>
        <v>7.8372999999999998E-2</v>
      </c>
      <c r="F85" s="302">
        <f>'2M - SGS'!F85</f>
        <v>7.6534000000000005E-2</v>
      </c>
      <c r="G85" s="302">
        <f>'2M - SGS'!G85</f>
        <v>9.4246999999999997E-2</v>
      </c>
      <c r="H85" s="302">
        <f>'2M - SGS'!H85</f>
        <v>7.5599E-2</v>
      </c>
      <c r="I85" s="302">
        <f>'2M - SGS'!I85</f>
        <v>9.6199999999999994E-2</v>
      </c>
      <c r="J85" s="302">
        <f>'2M - SGS'!J85</f>
        <v>7.7077999999999994E-2</v>
      </c>
      <c r="K85" s="302">
        <f>'2M - SGS'!K85</f>
        <v>8.1374000000000002E-2</v>
      </c>
      <c r="L85" s="302">
        <f>'2M - SGS'!L85</f>
        <v>9.4072000000000003E-2</v>
      </c>
      <c r="M85" s="302">
        <f>'2M - SGS'!M85</f>
        <v>7.6706999999999997E-2</v>
      </c>
      <c r="N85" s="302">
        <f>'2M - SGS'!N85</f>
        <v>8.4089999999999998E-2</v>
      </c>
      <c r="O85" s="302">
        <f>'2M - SGS'!O85</f>
        <v>9.3563999999999994E-2</v>
      </c>
      <c r="P85" s="302">
        <f>'2M - SGS'!P85</f>
        <v>7.2162000000000004E-2</v>
      </c>
      <c r="Q85" s="302">
        <f>'2M - SGS'!Q85</f>
        <v>7.8372999999999998E-2</v>
      </c>
      <c r="R85" s="302">
        <f>'2M - SGS'!R85</f>
        <v>7.6534000000000005E-2</v>
      </c>
      <c r="S85" s="302">
        <f>'2M - SGS'!S85</f>
        <v>9.4246999999999997E-2</v>
      </c>
      <c r="T85" s="302">
        <f>'2M - SGS'!T85</f>
        <v>7.5599E-2</v>
      </c>
      <c r="U85" s="302">
        <f>'2M - SGS'!U85</f>
        <v>9.6199999999999994E-2</v>
      </c>
      <c r="V85" s="302">
        <f>'2M - SGS'!V85</f>
        <v>7.7077999999999994E-2</v>
      </c>
      <c r="W85" s="302">
        <f>'2M - SGS'!W85</f>
        <v>8.1374000000000002E-2</v>
      </c>
      <c r="X85" s="302">
        <f>'2M - SGS'!X85</f>
        <v>9.4072000000000003E-2</v>
      </c>
      <c r="Y85" s="302">
        <f>'2M - SGS'!Y85</f>
        <v>7.6706999999999997E-2</v>
      </c>
      <c r="Z85" s="302">
        <f>'2M - SGS'!Z85</f>
        <v>8.4089999999999998E-2</v>
      </c>
      <c r="AA85" s="302">
        <f>'2M - SGS'!AA85</f>
        <v>9.3563999999999994E-2</v>
      </c>
      <c r="AB85" s="302">
        <f>'2M - SGS'!AB85</f>
        <v>7.2162000000000004E-2</v>
      </c>
      <c r="AC85" s="302">
        <f>'2M - SGS'!AC85</f>
        <v>7.8372999999999998E-2</v>
      </c>
      <c r="AD85" s="302">
        <f>'2M - SGS'!AD85</f>
        <v>7.6534000000000005E-2</v>
      </c>
      <c r="AE85" s="302">
        <f>'2M - SGS'!AE85</f>
        <v>9.4246999999999997E-2</v>
      </c>
      <c r="AF85" s="302">
        <f>'2M - SGS'!AF85</f>
        <v>7.5599E-2</v>
      </c>
      <c r="AG85" s="302">
        <f>'2M - SGS'!AG85</f>
        <v>9.6199999999999994E-2</v>
      </c>
      <c r="AH85" s="302">
        <f>'2M - SGS'!AH85</f>
        <v>7.7077999999999994E-2</v>
      </c>
      <c r="AI85" s="302">
        <f>'2M - SGS'!AI85</f>
        <v>8.1374000000000002E-2</v>
      </c>
      <c r="AJ85" s="302">
        <f>'2M - SGS'!AJ85</f>
        <v>9.4072000000000003E-2</v>
      </c>
      <c r="AK85" s="302">
        <f>'2M - SGS'!AK85</f>
        <v>7.6706999999999997E-2</v>
      </c>
      <c r="AL85" s="302">
        <f>'2M - SGS'!AL85</f>
        <v>8.4089999999999998E-2</v>
      </c>
      <c r="AM85" s="302">
        <f>'2M - SGS'!AM85</f>
        <v>9.3563999999999994E-2</v>
      </c>
      <c r="AO85" s="209">
        <f t="shared" si="53"/>
        <v>1</v>
      </c>
    </row>
    <row r="86" spans="1:41" ht="15.5" x14ac:dyDescent="0.35">
      <c r="A86" s="651"/>
      <c r="B86" s="13" t="str">
        <f t="shared" si="54"/>
        <v>Miscellaneous</v>
      </c>
      <c r="C86" s="302">
        <f>'2M - SGS'!C86</f>
        <v>8.5109000000000004E-2</v>
      </c>
      <c r="D86" s="302">
        <f>'2M - SGS'!D86</f>
        <v>7.7715000000000006E-2</v>
      </c>
      <c r="E86" s="302">
        <f>'2M - SGS'!E86</f>
        <v>8.6136000000000004E-2</v>
      </c>
      <c r="F86" s="302">
        <f>'2M - SGS'!F86</f>
        <v>7.9796000000000006E-2</v>
      </c>
      <c r="G86" s="302">
        <f>'2M - SGS'!G86</f>
        <v>8.5334999999999994E-2</v>
      </c>
      <c r="H86" s="302">
        <f>'2M - SGS'!H86</f>
        <v>8.1994999999999998E-2</v>
      </c>
      <c r="I86" s="302">
        <f>'2M - SGS'!I86</f>
        <v>8.4098999999999993E-2</v>
      </c>
      <c r="J86" s="302">
        <f>'2M - SGS'!J86</f>
        <v>8.4198999999999996E-2</v>
      </c>
      <c r="K86" s="302">
        <f>'2M - SGS'!K86</f>
        <v>8.2512000000000002E-2</v>
      </c>
      <c r="L86" s="302">
        <f>'2M - SGS'!L86</f>
        <v>8.5277000000000006E-2</v>
      </c>
      <c r="M86" s="302">
        <f>'2M - SGS'!M86</f>
        <v>8.2588999999999996E-2</v>
      </c>
      <c r="N86" s="302">
        <f>'2M - SGS'!N86</f>
        <v>8.5237999999999994E-2</v>
      </c>
      <c r="O86" s="302">
        <f>'2M - SGS'!O86</f>
        <v>8.5109000000000004E-2</v>
      </c>
      <c r="P86" s="302">
        <f>'2M - SGS'!P86</f>
        <v>7.7715000000000006E-2</v>
      </c>
      <c r="Q86" s="302">
        <f>'2M - SGS'!Q86</f>
        <v>8.6136000000000004E-2</v>
      </c>
      <c r="R86" s="302">
        <f>'2M - SGS'!R86</f>
        <v>7.9796000000000006E-2</v>
      </c>
      <c r="S86" s="302">
        <f>'2M - SGS'!S86</f>
        <v>8.5334999999999994E-2</v>
      </c>
      <c r="T86" s="302">
        <f>'2M - SGS'!T86</f>
        <v>8.1994999999999998E-2</v>
      </c>
      <c r="U86" s="302">
        <f>'2M - SGS'!U86</f>
        <v>8.4098999999999993E-2</v>
      </c>
      <c r="V86" s="302">
        <f>'2M - SGS'!V86</f>
        <v>8.4198999999999996E-2</v>
      </c>
      <c r="W86" s="302">
        <f>'2M - SGS'!W86</f>
        <v>8.2512000000000002E-2</v>
      </c>
      <c r="X86" s="302">
        <f>'2M - SGS'!X86</f>
        <v>8.5277000000000006E-2</v>
      </c>
      <c r="Y86" s="302">
        <f>'2M - SGS'!Y86</f>
        <v>8.2588999999999996E-2</v>
      </c>
      <c r="Z86" s="302">
        <f>'2M - SGS'!Z86</f>
        <v>8.5237999999999994E-2</v>
      </c>
      <c r="AA86" s="302">
        <f>'2M - SGS'!AA86</f>
        <v>8.5109000000000004E-2</v>
      </c>
      <c r="AB86" s="302">
        <f>'2M - SGS'!AB86</f>
        <v>7.7715000000000006E-2</v>
      </c>
      <c r="AC86" s="302">
        <f>'2M - SGS'!AC86</f>
        <v>8.6136000000000004E-2</v>
      </c>
      <c r="AD86" s="302">
        <f>'2M - SGS'!AD86</f>
        <v>7.9796000000000006E-2</v>
      </c>
      <c r="AE86" s="302">
        <f>'2M - SGS'!AE86</f>
        <v>8.5334999999999994E-2</v>
      </c>
      <c r="AF86" s="302">
        <f>'2M - SGS'!AF86</f>
        <v>8.1994999999999998E-2</v>
      </c>
      <c r="AG86" s="302">
        <f>'2M - SGS'!AG86</f>
        <v>8.4098999999999993E-2</v>
      </c>
      <c r="AH86" s="302">
        <f>'2M - SGS'!AH86</f>
        <v>8.4198999999999996E-2</v>
      </c>
      <c r="AI86" s="302">
        <f>'2M - SGS'!AI86</f>
        <v>8.2512000000000002E-2</v>
      </c>
      <c r="AJ86" s="302">
        <f>'2M - SGS'!AJ86</f>
        <v>8.5277000000000006E-2</v>
      </c>
      <c r="AK86" s="302">
        <f>'2M - SGS'!AK86</f>
        <v>8.2588999999999996E-2</v>
      </c>
      <c r="AL86" s="302">
        <f>'2M - SGS'!AL86</f>
        <v>8.5237999999999994E-2</v>
      </c>
      <c r="AM86" s="302">
        <f>'2M - SGS'!AM86</f>
        <v>8.5109000000000004E-2</v>
      </c>
      <c r="AO86" s="209">
        <f t="shared" si="53"/>
        <v>1.0000000000000002</v>
      </c>
    </row>
    <row r="87" spans="1:41" ht="15.5" x14ac:dyDescent="0.35">
      <c r="A87" s="651"/>
      <c r="B87" s="13" t="str">
        <f t="shared" si="54"/>
        <v>Motors</v>
      </c>
      <c r="C87" s="302">
        <f>'2M - SGS'!C87</f>
        <v>8.5109000000000004E-2</v>
      </c>
      <c r="D87" s="302">
        <f>'2M - SGS'!D87</f>
        <v>7.7715000000000006E-2</v>
      </c>
      <c r="E87" s="302">
        <f>'2M - SGS'!E87</f>
        <v>8.6136000000000004E-2</v>
      </c>
      <c r="F87" s="302">
        <f>'2M - SGS'!F87</f>
        <v>7.9796000000000006E-2</v>
      </c>
      <c r="G87" s="302">
        <f>'2M - SGS'!G87</f>
        <v>8.5334999999999994E-2</v>
      </c>
      <c r="H87" s="302">
        <f>'2M - SGS'!H87</f>
        <v>8.1994999999999998E-2</v>
      </c>
      <c r="I87" s="302">
        <f>'2M - SGS'!I87</f>
        <v>8.4098999999999993E-2</v>
      </c>
      <c r="J87" s="302">
        <f>'2M - SGS'!J87</f>
        <v>8.4198999999999996E-2</v>
      </c>
      <c r="K87" s="302">
        <f>'2M - SGS'!K87</f>
        <v>8.2512000000000002E-2</v>
      </c>
      <c r="L87" s="302">
        <f>'2M - SGS'!L87</f>
        <v>8.5277000000000006E-2</v>
      </c>
      <c r="M87" s="302">
        <f>'2M - SGS'!M87</f>
        <v>8.2588999999999996E-2</v>
      </c>
      <c r="N87" s="302">
        <f>'2M - SGS'!N87</f>
        <v>8.5237999999999994E-2</v>
      </c>
      <c r="O87" s="302">
        <f>'2M - SGS'!O87</f>
        <v>8.5109000000000004E-2</v>
      </c>
      <c r="P87" s="302">
        <f>'2M - SGS'!P87</f>
        <v>7.7715000000000006E-2</v>
      </c>
      <c r="Q87" s="302">
        <f>'2M - SGS'!Q87</f>
        <v>8.6136000000000004E-2</v>
      </c>
      <c r="R87" s="302">
        <f>'2M - SGS'!R87</f>
        <v>7.9796000000000006E-2</v>
      </c>
      <c r="S87" s="302">
        <f>'2M - SGS'!S87</f>
        <v>8.5334999999999994E-2</v>
      </c>
      <c r="T87" s="302">
        <f>'2M - SGS'!T87</f>
        <v>8.1994999999999998E-2</v>
      </c>
      <c r="U87" s="302">
        <f>'2M - SGS'!U87</f>
        <v>8.4098999999999993E-2</v>
      </c>
      <c r="V87" s="302">
        <f>'2M - SGS'!V87</f>
        <v>8.4198999999999996E-2</v>
      </c>
      <c r="W87" s="302">
        <f>'2M - SGS'!W87</f>
        <v>8.2512000000000002E-2</v>
      </c>
      <c r="X87" s="302">
        <f>'2M - SGS'!X87</f>
        <v>8.5277000000000006E-2</v>
      </c>
      <c r="Y87" s="302">
        <f>'2M - SGS'!Y87</f>
        <v>8.2588999999999996E-2</v>
      </c>
      <c r="Z87" s="302">
        <f>'2M - SGS'!Z87</f>
        <v>8.5237999999999994E-2</v>
      </c>
      <c r="AA87" s="302">
        <f>'2M - SGS'!AA87</f>
        <v>8.5109000000000004E-2</v>
      </c>
      <c r="AB87" s="302">
        <f>'2M - SGS'!AB87</f>
        <v>7.7715000000000006E-2</v>
      </c>
      <c r="AC87" s="302">
        <f>'2M - SGS'!AC87</f>
        <v>8.6136000000000004E-2</v>
      </c>
      <c r="AD87" s="302">
        <f>'2M - SGS'!AD87</f>
        <v>7.9796000000000006E-2</v>
      </c>
      <c r="AE87" s="302">
        <f>'2M - SGS'!AE87</f>
        <v>8.5334999999999994E-2</v>
      </c>
      <c r="AF87" s="302">
        <f>'2M - SGS'!AF87</f>
        <v>8.1994999999999998E-2</v>
      </c>
      <c r="AG87" s="302">
        <f>'2M - SGS'!AG87</f>
        <v>8.4098999999999993E-2</v>
      </c>
      <c r="AH87" s="302">
        <f>'2M - SGS'!AH87</f>
        <v>8.4198999999999996E-2</v>
      </c>
      <c r="AI87" s="302">
        <f>'2M - SGS'!AI87</f>
        <v>8.2512000000000002E-2</v>
      </c>
      <c r="AJ87" s="302">
        <f>'2M - SGS'!AJ87</f>
        <v>8.5277000000000006E-2</v>
      </c>
      <c r="AK87" s="302">
        <f>'2M - SGS'!AK87</f>
        <v>8.2588999999999996E-2</v>
      </c>
      <c r="AL87" s="302">
        <f>'2M - SGS'!AL87</f>
        <v>8.5237999999999994E-2</v>
      </c>
      <c r="AM87" s="302">
        <f>'2M - SGS'!AM87</f>
        <v>8.5109000000000004E-2</v>
      </c>
      <c r="AO87" s="209">
        <f t="shared" si="53"/>
        <v>1.0000000000000002</v>
      </c>
    </row>
    <row r="88" spans="1:41" ht="15.5" x14ac:dyDescent="0.35">
      <c r="A88" s="651"/>
      <c r="B88" s="13" t="str">
        <f t="shared" si="54"/>
        <v>Process</v>
      </c>
      <c r="C88" s="302">
        <f>'2M - SGS'!C88</f>
        <v>8.5109000000000004E-2</v>
      </c>
      <c r="D88" s="302">
        <f>'2M - SGS'!D88</f>
        <v>7.7715000000000006E-2</v>
      </c>
      <c r="E88" s="302">
        <f>'2M - SGS'!E88</f>
        <v>8.6136000000000004E-2</v>
      </c>
      <c r="F88" s="302">
        <f>'2M - SGS'!F88</f>
        <v>7.9796000000000006E-2</v>
      </c>
      <c r="G88" s="302">
        <f>'2M - SGS'!G88</f>
        <v>8.5334999999999994E-2</v>
      </c>
      <c r="H88" s="302">
        <f>'2M - SGS'!H88</f>
        <v>8.1994999999999998E-2</v>
      </c>
      <c r="I88" s="302">
        <f>'2M - SGS'!I88</f>
        <v>8.4098999999999993E-2</v>
      </c>
      <c r="J88" s="302">
        <f>'2M - SGS'!J88</f>
        <v>8.4198999999999996E-2</v>
      </c>
      <c r="K88" s="302">
        <f>'2M - SGS'!K88</f>
        <v>8.2512000000000002E-2</v>
      </c>
      <c r="L88" s="302">
        <f>'2M - SGS'!L88</f>
        <v>8.5277000000000006E-2</v>
      </c>
      <c r="M88" s="302">
        <f>'2M - SGS'!M88</f>
        <v>8.2588999999999996E-2</v>
      </c>
      <c r="N88" s="302">
        <f>'2M - SGS'!N88</f>
        <v>8.5237999999999994E-2</v>
      </c>
      <c r="O88" s="302">
        <f>'2M - SGS'!O88</f>
        <v>8.5109000000000004E-2</v>
      </c>
      <c r="P88" s="302">
        <f>'2M - SGS'!P88</f>
        <v>7.7715000000000006E-2</v>
      </c>
      <c r="Q88" s="302">
        <f>'2M - SGS'!Q88</f>
        <v>8.6136000000000004E-2</v>
      </c>
      <c r="R88" s="302">
        <f>'2M - SGS'!R88</f>
        <v>7.9796000000000006E-2</v>
      </c>
      <c r="S88" s="302">
        <f>'2M - SGS'!S88</f>
        <v>8.5334999999999994E-2</v>
      </c>
      <c r="T88" s="302">
        <f>'2M - SGS'!T88</f>
        <v>8.1994999999999998E-2</v>
      </c>
      <c r="U88" s="302">
        <f>'2M - SGS'!U88</f>
        <v>8.4098999999999993E-2</v>
      </c>
      <c r="V88" s="302">
        <f>'2M - SGS'!V88</f>
        <v>8.4198999999999996E-2</v>
      </c>
      <c r="W88" s="302">
        <f>'2M - SGS'!W88</f>
        <v>8.2512000000000002E-2</v>
      </c>
      <c r="X88" s="302">
        <f>'2M - SGS'!X88</f>
        <v>8.5277000000000006E-2</v>
      </c>
      <c r="Y88" s="302">
        <f>'2M - SGS'!Y88</f>
        <v>8.2588999999999996E-2</v>
      </c>
      <c r="Z88" s="302">
        <f>'2M - SGS'!Z88</f>
        <v>8.5237999999999994E-2</v>
      </c>
      <c r="AA88" s="302">
        <f>'2M - SGS'!AA88</f>
        <v>8.5109000000000004E-2</v>
      </c>
      <c r="AB88" s="302">
        <f>'2M - SGS'!AB88</f>
        <v>7.7715000000000006E-2</v>
      </c>
      <c r="AC88" s="302">
        <f>'2M - SGS'!AC88</f>
        <v>8.6136000000000004E-2</v>
      </c>
      <c r="AD88" s="302">
        <f>'2M - SGS'!AD88</f>
        <v>7.9796000000000006E-2</v>
      </c>
      <c r="AE88" s="302">
        <f>'2M - SGS'!AE88</f>
        <v>8.5334999999999994E-2</v>
      </c>
      <c r="AF88" s="302">
        <f>'2M - SGS'!AF88</f>
        <v>8.1994999999999998E-2</v>
      </c>
      <c r="AG88" s="302">
        <f>'2M - SGS'!AG88</f>
        <v>8.4098999999999993E-2</v>
      </c>
      <c r="AH88" s="302">
        <f>'2M - SGS'!AH88</f>
        <v>8.4198999999999996E-2</v>
      </c>
      <c r="AI88" s="302">
        <f>'2M - SGS'!AI88</f>
        <v>8.2512000000000002E-2</v>
      </c>
      <c r="AJ88" s="302">
        <f>'2M - SGS'!AJ88</f>
        <v>8.5277000000000006E-2</v>
      </c>
      <c r="AK88" s="302">
        <f>'2M - SGS'!AK88</f>
        <v>8.2588999999999996E-2</v>
      </c>
      <c r="AL88" s="302">
        <f>'2M - SGS'!AL88</f>
        <v>8.5237999999999994E-2</v>
      </c>
      <c r="AM88" s="302">
        <f>'2M - SGS'!AM88</f>
        <v>8.5109000000000004E-2</v>
      </c>
      <c r="AO88" s="209">
        <f t="shared" si="53"/>
        <v>1.0000000000000002</v>
      </c>
    </row>
    <row r="89" spans="1:41" ht="15.5" x14ac:dyDescent="0.35">
      <c r="A89" s="651"/>
      <c r="B89" s="13" t="str">
        <f t="shared" si="54"/>
        <v>Refrigeration</v>
      </c>
      <c r="C89" s="302">
        <f>'2M - SGS'!C89</f>
        <v>8.3486000000000005E-2</v>
      </c>
      <c r="D89" s="302">
        <f>'2M - SGS'!D89</f>
        <v>7.6158000000000003E-2</v>
      </c>
      <c r="E89" s="302">
        <f>'2M - SGS'!E89</f>
        <v>8.3346000000000003E-2</v>
      </c>
      <c r="F89" s="302">
        <f>'2M - SGS'!F89</f>
        <v>8.0782999999999994E-2</v>
      </c>
      <c r="G89" s="302">
        <f>'2M - SGS'!G89</f>
        <v>8.5133E-2</v>
      </c>
      <c r="H89" s="302">
        <f>'2M - SGS'!H89</f>
        <v>8.4294999999999995E-2</v>
      </c>
      <c r="I89" s="302">
        <f>'2M - SGS'!I89</f>
        <v>8.7456999999999993E-2</v>
      </c>
      <c r="J89" s="302">
        <f>'2M - SGS'!J89</f>
        <v>8.7230000000000002E-2</v>
      </c>
      <c r="K89" s="302">
        <f>'2M - SGS'!K89</f>
        <v>8.3319000000000004E-2</v>
      </c>
      <c r="L89" s="302">
        <f>'2M - SGS'!L89</f>
        <v>8.4562999999999999E-2</v>
      </c>
      <c r="M89" s="302">
        <f>'2M - SGS'!M89</f>
        <v>8.1112000000000004E-2</v>
      </c>
      <c r="N89" s="302">
        <f>'2M - SGS'!N89</f>
        <v>8.3118999999999998E-2</v>
      </c>
      <c r="O89" s="302">
        <f>'2M - SGS'!O89</f>
        <v>8.3486000000000005E-2</v>
      </c>
      <c r="P89" s="302">
        <f>'2M - SGS'!P89</f>
        <v>7.6158000000000003E-2</v>
      </c>
      <c r="Q89" s="302">
        <f>'2M - SGS'!Q89</f>
        <v>8.3346000000000003E-2</v>
      </c>
      <c r="R89" s="302">
        <f>'2M - SGS'!R89</f>
        <v>8.0782999999999994E-2</v>
      </c>
      <c r="S89" s="302">
        <f>'2M - SGS'!S89</f>
        <v>8.5133E-2</v>
      </c>
      <c r="T89" s="302">
        <f>'2M - SGS'!T89</f>
        <v>8.4294999999999995E-2</v>
      </c>
      <c r="U89" s="302">
        <f>'2M - SGS'!U89</f>
        <v>8.7456999999999993E-2</v>
      </c>
      <c r="V89" s="302">
        <f>'2M - SGS'!V89</f>
        <v>8.7230000000000002E-2</v>
      </c>
      <c r="W89" s="302">
        <f>'2M - SGS'!W89</f>
        <v>8.3319000000000004E-2</v>
      </c>
      <c r="X89" s="302">
        <f>'2M - SGS'!X89</f>
        <v>8.4562999999999999E-2</v>
      </c>
      <c r="Y89" s="302">
        <f>'2M - SGS'!Y89</f>
        <v>8.1112000000000004E-2</v>
      </c>
      <c r="Z89" s="302">
        <f>'2M - SGS'!Z89</f>
        <v>8.3118999999999998E-2</v>
      </c>
      <c r="AA89" s="302">
        <f>'2M - SGS'!AA89</f>
        <v>8.3486000000000005E-2</v>
      </c>
      <c r="AB89" s="302">
        <f>'2M - SGS'!AB89</f>
        <v>7.6158000000000003E-2</v>
      </c>
      <c r="AC89" s="302">
        <f>'2M - SGS'!AC89</f>
        <v>8.3346000000000003E-2</v>
      </c>
      <c r="AD89" s="302">
        <f>'2M - SGS'!AD89</f>
        <v>8.0782999999999994E-2</v>
      </c>
      <c r="AE89" s="302">
        <f>'2M - SGS'!AE89</f>
        <v>8.5133E-2</v>
      </c>
      <c r="AF89" s="302">
        <f>'2M - SGS'!AF89</f>
        <v>8.4294999999999995E-2</v>
      </c>
      <c r="AG89" s="302">
        <f>'2M - SGS'!AG89</f>
        <v>8.7456999999999993E-2</v>
      </c>
      <c r="AH89" s="302">
        <f>'2M - SGS'!AH89</f>
        <v>8.7230000000000002E-2</v>
      </c>
      <c r="AI89" s="302">
        <f>'2M - SGS'!AI89</f>
        <v>8.3319000000000004E-2</v>
      </c>
      <c r="AJ89" s="302">
        <f>'2M - SGS'!AJ89</f>
        <v>8.4562999999999999E-2</v>
      </c>
      <c r="AK89" s="302">
        <f>'2M - SGS'!AK89</f>
        <v>8.1112000000000004E-2</v>
      </c>
      <c r="AL89" s="302">
        <f>'2M - SGS'!AL89</f>
        <v>8.3118999999999998E-2</v>
      </c>
      <c r="AM89" s="302">
        <f>'2M - SGS'!AM89</f>
        <v>8.3486000000000005E-2</v>
      </c>
      <c r="AO89" s="209">
        <f t="shared" si="53"/>
        <v>1.0000010000000001</v>
      </c>
    </row>
    <row r="90" spans="1:41" ht="16" thickBot="1" x14ac:dyDescent="0.4">
      <c r="A90" s="652"/>
      <c r="B90" s="14" t="str">
        <f t="shared" si="54"/>
        <v>Water Heating</v>
      </c>
      <c r="C90" s="303">
        <f>'2M - SGS'!C90</f>
        <v>0.108255</v>
      </c>
      <c r="D90" s="303">
        <f>'2M - SGS'!D90</f>
        <v>9.1078000000000006E-2</v>
      </c>
      <c r="E90" s="303">
        <f>'2M - SGS'!E90</f>
        <v>8.5239999999999996E-2</v>
      </c>
      <c r="F90" s="303">
        <f>'2M - SGS'!F90</f>
        <v>7.2980000000000003E-2</v>
      </c>
      <c r="G90" s="303">
        <f>'2M - SGS'!G90</f>
        <v>7.9849000000000003E-2</v>
      </c>
      <c r="H90" s="303">
        <f>'2M - SGS'!H90</f>
        <v>7.2720999999999994E-2</v>
      </c>
      <c r="I90" s="303">
        <f>'2M - SGS'!I90</f>
        <v>7.4929999999999997E-2</v>
      </c>
      <c r="J90" s="303">
        <f>'2M - SGS'!J90</f>
        <v>7.5861999999999999E-2</v>
      </c>
      <c r="K90" s="303">
        <f>'2M - SGS'!K90</f>
        <v>7.5733999999999996E-2</v>
      </c>
      <c r="L90" s="303">
        <f>'2M - SGS'!L90</f>
        <v>8.2808000000000007E-2</v>
      </c>
      <c r="M90" s="303">
        <f>'2M - SGS'!M90</f>
        <v>8.6345000000000005E-2</v>
      </c>
      <c r="N90" s="303">
        <f>'2M - SGS'!N90</f>
        <v>9.4200000000000006E-2</v>
      </c>
      <c r="O90" s="303">
        <f>'2M - SGS'!O90</f>
        <v>0.108255</v>
      </c>
      <c r="P90" s="303">
        <f>'2M - SGS'!P90</f>
        <v>9.1078000000000006E-2</v>
      </c>
      <c r="Q90" s="303">
        <f>'2M - SGS'!Q90</f>
        <v>8.5239999999999996E-2</v>
      </c>
      <c r="R90" s="303">
        <f>'2M - SGS'!R90</f>
        <v>7.2980000000000003E-2</v>
      </c>
      <c r="S90" s="303">
        <f>'2M - SGS'!S90</f>
        <v>7.9849000000000003E-2</v>
      </c>
      <c r="T90" s="303">
        <f>'2M - SGS'!T90</f>
        <v>7.2720999999999994E-2</v>
      </c>
      <c r="U90" s="303">
        <f>'2M - SGS'!U90</f>
        <v>7.4929999999999997E-2</v>
      </c>
      <c r="V90" s="303">
        <f>'2M - SGS'!V90</f>
        <v>7.5861999999999999E-2</v>
      </c>
      <c r="W90" s="303">
        <f>'2M - SGS'!W90</f>
        <v>7.5733999999999996E-2</v>
      </c>
      <c r="X90" s="303">
        <f>'2M - SGS'!X90</f>
        <v>8.2808000000000007E-2</v>
      </c>
      <c r="Y90" s="303">
        <f>'2M - SGS'!Y90</f>
        <v>8.6345000000000005E-2</v>
      </c>
      <c r="Z90" s="303">
        <f>'2M - SGS'!Z90</f>
        <v>9.4200000000000006E-2</v>
      </c>
      <c r="AA90" s="303">
        <f>'2M - SGS'!AA90</f>
        <v>0.108255</v>
      </c>
      <c r="AB90" s="303">
        <f>'2M - SGS'!AB90</f>
        <v>9.1078000000000006E-2</v>
      </c>
      <c r="AC90" s="303">
        <f>'2M - SGS'!AC90</f>
        <v>8.5239999999999996E-2</v>
      </c>
      <c r="AD90" s="303">
        <f>'2M - SGS'!AD90</f>
        <v>7.2980000000000003E-2</v>
      </c>
      <c r="AE90" s="303">
        <f>'2M - SGS'!AE90</f>
        <v>7.9849000000000003E-2</v>
      </c>
      <c r="AF90" s="303">
        <f>'2M - SGS'!AF90</f>
        <v>7.2720999999999994E-2</v>
      </c>
      <c r="AG90" s="303">
        <f>'2M - SGS'!AG90</f>
        <v>7.4929999999999997E-2</v>
      </c>
      <c r="AH90" s="303">
        <f>'2M - SGS'!AH90</f>
        <v>7.5861999999999999E-2</v>
      </c>
      <c r="AI90" s="303">
        <f>'2M - SGS'!AI90</f>
        <v>7.5733999999999996E-2</v>
      </c>
      <c r="AJ90" s="303">
        <f>'2M - SGS'!AJ90</f>
        <v>8.2808000000000007E-2</v>
      </c>
      <c r="AK90" s="303">
        <f>'2M - SGS'!AK90</f>
        <v>8.6345000000000005E-2</v>
      </c>
      <c r="AL90" s="303">
        <f>'2M - SGS'!AL90</f>
        <v>9.4200000000000006E-2</v>
      </c>
      <c r="AM90" s="303">
        <f>'2M - SGS'!AM90</f>
        <v>0.108255</v>
      </c>
      <c r="AO90" s="209">
        <f t="shared" si="53"/>
        <v>1.0000020000000001</v>
      </c>
    </row>
    <row r="91" spans="1:41" ht="15" thickBot="1" x14ac:dyDescent="0.4">
      <c r="AO91" s="195" t="s">
        <v>185</v>
      </c>
    </row>
    <row r="92" spans="1:41" ht="15" customHeight="1" thickBot="1" x14ac:dyDescent="0.4">
      <c r="A92" s="653" t="s">
        <v>28</v>
      </c>
      <c r="B92" s="238" t="s">
        <v>31</v>
      </c>
      <c r="C92" s="146">
        <f>C$4</f>
        <v>44562</v>
      </c>
      <c r="D92" s="146">
        <f t="shared" ref="D92:AM92" si="55">D$4</f>
        <v>44593</v>
      </c>
      <c r="E92" s="146">
        <f t="shared" si="55"/>
        <v>44621</v>
      </c>
      <c r="F92" s="146">
        <f t="shared" si="55"/>
        <v>44652</v>
      </c>
      <c r="G92" s="146">
        <f t="shared" si="55"/>
        <v>44682</v>
      </c>
      <c r="H92" s="146">
        <f t="shared" si="55"/>
        <v>44713</v>
      </c>
      <c r="I92" s="146">
        <f t="shared" si="55"/>
        <v>44743</v>
      </c>
      <c r="J92" s="146">
        <f t="shared" si="55"/>
        <v>44774</v>
      </c>
      <c r="K92" s="146">
        <f t="shared" si="55"/>
        <v>44805</v>
      </c>
      <c r="L92" s="146">
        <f t="shared" si="55"/>
        <v>44835</v>
      </c>
      <c r="M92" s="146">
        <f t="shared" si="55"/>
        <v>44866</v>
      </c>
      <c r="N92" s="146">
        <f t="shared" si="55"/>
        <v>44896</v>
      </c>
      <c r="O92" s="146">
        <f t="shared" si="55"/>
        <v>44927</v>
      </c>
      <c r="P92" s="146">
        <f t="shared" si="55"/>
        <v>44958</v>
      </c>
      <c r="Q92" s="146">
        <f t="shared" si="55"/>
        <v>44986</v>
      </c>
      <c r="R92" s="146">
        <f t="shared" si="55"/>
        <v>45017</v>
      </c>
      <c r="S92" s="146">
        <f t="shared" si="55"/>
        <v>45047</v>
      </c>
      <c r="T92" s="146">
        <f t="shared" si="55"/>
        <v>45078</v>
      </c>
      <c r="U92" s="146">
        <f t="shared" si="55"/>
        <v>45108</v>
      </c>
      <c r="V92" s="146">
        <f t="shared" si="55"/>
        <v>45139</v>
      </c>
      <c r="W92" s="146">
        <f t="shared" si="55"/>
        <v>45170</v>
      </c>
      <c r="X92" s="146">
        <f t="shared" si="55"/>
        <v>45200</v>
      </c>
      <c r="Y92" s="146">
        <f t="shared" si="55"/>
        <v>45231</v>
      </c>
      <c r="Z92" s="146">
        <f t="shared" si="55"/>
        <v>45261</v>
      </c>
      <c r="AA92" s="146">
        <f t="shared" si="55"/>
        <v>45292</v>
      </c>
      <c r="AB92" s="146">
        <f t="shared" si="55"/>
        <v>45323</v>
      </c>
      <c r="AC92" s="146">
        <f t="shared" si="55"/>
        <v>45352</v>
      </c>
      <c r="AD92" s="146">
        <f t="shared" si="55"/>
        <v>45383</v>
      </c>
      <c r="AE92" s="146">
        <f t="shared" si="55"/>
        <v>45413</v>
      </c>
      <c r="AF92" s="146">
        <f t="shared" si="55"/>
        <v>45444</v>
      </c>
      <c r="AG92" s="146">
        <f t="shared" si="55"/>
        <v>45474</v>
      </c>
      <c r="AH92" s="146">
        <f t="shared" si="55"/>
        <v>45505</v>
      </c>
      <c r="AI92" s="146">
        <f t="shared" si="55"/>
        <v>45536</v>
      </c>
      <c r="AJ92" s="146">
        <f t="shared" si="55"/>
        <v>45566</v>
      </c>
      <c r="AK92" s="146">
        <f t="shared" si="55"/>
        <v>45597</v>
      </c>
      <c r="AL92" s="146">
        <f t="shared" si="55"/>
        <v>45627</v>
      </c>
      <c r="AM92" s="146">
        <f t="shared" si="55"/>
        <v>45658</v>
      </c>
    </row>
    <row r="93" spans="1:41" x14ac:dyDescent="0.35">
      <c r="A93" s="654"/>
      <c r="B93" s="11" t="s">
        <v>20</v>
      </c>
      <c r="C93" s="290">
        <v>3.2899999999999999E-2</v>
      </c>
      <c r="D93" s="290">
        <v>3.3628999999999999E-2</v>
      </c>
      <c r="E93" s="360">
        <v>3.8399999999999997E-2</v>
      </c>
      <c r="F93" s="360">
        <v>3.9986000000000001E-2</v>
      </c>
      <c r="G93" s="360">
        <v>4.1888000000000002E-2</v>
      </c>
      <c r="H93" s="360">
        <v>7.8059000000000003E-2</v>
      </c>
      <c r="I93" s="360">
        <v>7.3399000000000006E-2</v>
      </c>
      <c r="J93" s="360">
        <v>7.5392000000000001E-2</v>
      </c>
      <c r="K93" s="360">
        <v>7.4381000000000003E-2</v>
      </c>
      <c r="L93" s="360">
        <v>4.0177999999999998E-2</v>
      </c>
      <c r="M93" s="360">
        <v>4.0493000000000001E-2</v>
      </c>
      <c r="N93" s="360">
        <v>3.8906999999999997E-2</v>
      </c>
      <c r="O93" s="360">
        <v>3.7309000000000002E-2</v>
      </c>
      <c r="P93" s="360">
        <v>3.7734999999999998E-2</v>
      </c>
      <c r="Q93" s="360">
        <v>3.8399999999999997E-2</v>
      </c>
      <c r="R93" s="360">
        <v>3.9986000000000001E-2</v>
      </c>
      <c r="S93" s="360">
        <v>4.1888000000000002E-2</v>
      </c>
      <c r="T93" s="360">
        <v>7.8059000000000003E-2</v>
      </c>
      <c r="U93" s="455">
        <v>7.9558000000000004E-2</v>
      </c>
      <c r="V93" s="455">
        <v>7.9958000000000001E-2</v>
      </c>
      <c r="W93" s="455">
        <v>7.8107999999999997E-2</v>
      </c>
      <c r="X93" s="455">
        <v>4.1531999999999999E-2</v>
      </c>
      <c r="Y93" s="455">
        <v>4.2438999999999998E-2</v>
      </c>
      <c r="Z93" s="455">
        <v>4.0814000000000003E-2</v>
      </c>
      <c r="AA93" s="455">
        <v>3.9933000000000003E-2</v>
      </c>
      <c r="AB93" s="455">
        <v>3.9878999999999998E-2</v>
      </c>
      <c r="AC93" s="455">
        <v>4.1041000000000001E-2</v>
      </c>
      <c r="AD93" s="455">
        <v>4.1168000000000003E-2</v>
      </c>
      <c r="AE93" s="455">
        <v>4.2222999999999997E-2</v>
      </c>
      <c r="AF93" s="455">
        <v>8.2789000000000001E-2</v>
      </c>
      <c r="AG93" s="455">
        <v>7.9558000000000004E-2</v>
      </c>
      <c r="AH93" s="455">
        <v>7.9958000000000001E-2</v>
      </c>
      <c r="AI93" s="455">
        <v>7.8107999999999997E-2</v>
      </c>
      <c r="AJ93" s="455">
        <v>4.1531999999999999E-2</v>
      </c>
      <c r="AK93" s="455">
        <v>4.2438999999999998E-2</v>
      </c>
      <c r="AL93" s="455">
        <v>4.0814000000000003E-2</v>
      </c>
      <c r="AM93" s="455">
        <v>3.9933000000000003E-2</v>
      </c>
      <c r="AO93" s="195" t="s">
        <v>186</v>
      </c>
    </row>
    <row r="94" spans="1:41" x14ac:dyDescent="0.35">
      <c r="A94" s="654"/>
      <c r="B94" s="11" t="s">
        <v>0</v>
      </c>
      <c r="C94" s="290">
        <v>3.4639999999999997E-2</v>
      </c>
      <c r="D94" s="290">
        <v>3.6375999999999999E-2</v>
      </c>
      <c r="E94" s="360">
        <v>4.2527000000000002E-2</v>
      </c>
      <c r="F94" s="360">
        <v>4.2639999999999997E-2</v>
      </c>
      <c r="G94" s="360">
        <v>4.7012999999999999E-2</v>
      </c>
      <c r="H94" s="360">
        <v>9.5856999999999998E-2</v>
      </c>
      <c r="I94" s="360">
        <v>8.7961999999999999E-2</v>
      </c>
      <c r="J94" s="360">
        <v>9.2041999999999999E-2</v>
      </c>
      <c r="K94" s="360">
        <v>9.3056E-2</v>
      </c>
      <c r="L94" s="360">
        <v>4.3665000000000002E-2</v>
      </c>
      <c r="M94" s="360">
        <v>4.4187999999999998E-2</v>
      </c>
      <c r="N94" s="360">
        <v>4.1578999999999998E-2</v>
      </c>
      <c r="O94" s="360">
        <v>4.0160000000000001E-2</v>
      </c>
      <c r="P94" s="360">
        <v>4.1161999999999997E-2</v>
      </c>
      <c r="Q94" s="360">
        <v>4.2527000000000002E-2</v>
      </c>
      <c r="R94" s="360">
        <v>4.2639999999999997E-2</v>
      </c>
      <c r="S94" s="360">
        <v>4.7012999999999999E-2</v>
      </c>
      <c r="T94" s="360">
        <v>9.5856999999999998E-2</v>
      </c>
      <c r="U94" s="455">
        <v>9.7295999999999994E-2</v>
      </c>
      <c r="V94" s="455">
        <v>9.9751999999999993E-2</v>
      </c>
      <c r="W94" s="455">
        <v>0.10033300000000001</v>
      </c>
      <c r="X94" s="455">
        <v>4.6997999999999998E-2</v>
      </c>
      <c r="Y94" s="455">
        <v>4.7978E-2</v>
      </c>
      <c r="Z94" s="455">
        <v>4.4889999999999999E-2</v>
      </c>
      <c r="AA94" s="455">
        <v>4.4352999999999997E-2</v>
      </c>
      <c r="AB94" s="455">
        <v>4.4898E-2</v>
      </c>
      <c r="AC94" s="455">
        <v>4.7189000000000002E-2</v>
      </c>
      <c r="AD94" s="455">
        <v>4.5560000000000003E-2</v>
      </c>
      <c r="AE94" s="455">
        <v>4.9112000000000003E-2</v>
      </c>
      <c r="AF94" s="455">
        <v>0.104393</v>
      </c>
      <c r="AG94" s="455">
        <v>9.7295999999999994E-2</v>
      </c>
      <c r="AH94" s="455">
        <v>9.9751999999999993E-2</v>
      </c>
      <c r="AI94" s="455">
        <v>0.10033300000000001</v>
      </c>
      <c r="AJ94" s="455">
        <v>4.6997999999999998E-2</v>
      </c>
      <c r="AK94" s="455">
        <v>4.7978E-2</v>
      </c>
      <c r="AL94" s="455">
        <v>4.4889999999999999E-2</v>
      </c>
      <c r="AM94" s="455">
        <v>4.4352999999999997E-2</v>
      </c>
      <c r="AO94" s="195" t="s">
        <v>193</v>
      </c>
    </row>
    <row r="95" spans="1:41" x14ac:dyDescent="0.35">
      <c r="A95" s="654"/>
      <c r="B95" s="11" t="s">
        <v>21</v>
      </c>
      <c r="C95" s="290">
        <v>3.3316999999999999E-2</v>
      </c>
      <c r="D95" s="290">
        <v>3.3644E-2</v>
      </c>
      <c r="E95" s="360">
        <v>3.9269999999999999E-2</v>
      </c>
      <c r="F95" s="360">
        <v>4.2201000000000002E-2</v>
      </c>
      <c r="G95" s="360">
        <v>4.3770000000000003E-2</v>
      </c>
      <c r="H95" s="360">
        <v>8.3545999999999995E-2</v>
      </c>
      <c r="I95" s="360">
        <v>7.8423999999999994E-2</v>
      </c>
      <c r="J95" s="360">
        <v>8.0908999999999995E-2</v>
      </c>
      <c r="K95" s="360">
        <v>7.8895000000000007E-2</v>
      </c>
      <c r="L95" s="360">
        <v>4.1924000000000003E-2</v>
      </c>
      <c r="M95" s="360">
        <v>4.1909000000000002E-2</v>
      </c>
      <c r="N95" s="360">
        <v>4.0132000000000001E-2</v>
      </c>
      <c r="O95" s="360">
        <v>3.8309000000000003E-2</v>
      </c>
      <c r="P95" s="360">
        <v>3.8567999999999998E-2</v>
      </c>
      <c r="Q95" s="360">
        <v>3.9269999999999999E-2</v>
      </c>
      <c r="R95" s="360">
        <v>4.2201000000000002E-2</v>
      </c>
      <c r="S95" s="360">
        <v>4.3770000000000003E-2</v>
      </c>
      <c r="T95" s="360">
        <v>8.3545999999999995E-2</v>
      </c>
      <c r="U95" s="455">
        <v>8.5671999999999998E-2</v>
      </c>
      <c r="V95" s="455">
        <v>8.6513999999999994E-2</v>
      </c>
      <c r="W95" s="455">
        <v>8.3474000000000007E-2</v>
      </c>
      <c r="X95" s="455">
        <v>4.3712000000000001E-2</v>
      </c>
      <c r="Y95" s="455">
        <v>4.4333999999999998E-2</v>
      </c>
      <c r="Z95" s="455">
        <v>4.2470000000000001E-2</v>
      </c>
      <c r="AA95" s="455">
        <v>4.1343999999999999E-2</v>
      </c>
      <c r="AB95" s="455">
        <v>4.1013000000000001E-2</v>
      </c>
      <c r="AC95" s="455">
        <v>4.2275E-2</v>
      </c>
      <c r="AD95" s="455">
        <v>4.3936999999999997E-2</v>
      </c>
      <c r="AE95" s="455">
        <v>4.4505000000000003E-2</v>
      </c>
      <c r="AF95" s="455">
        <v>8.9441000000000007E-2</v>
      </c>
      <c r="AG95" s="455">
        <v>8.5671999999999998E-2</v>
      </c>
      <c r="AH95" s="455">
        <v>8.6513999999999994E-2</v>
      </c>
      <c r="AI95" s="455">
        <v>8.3474000000000007E-2</v>
      </c>
      <c r="AJ95" s="455">
        <v>4.3712000000000001E-2</v>
      </c>
      <c r="AK95" s="455">
        <v>4.4333999999999998E-2</v>
      </c>
      <c r="AL95" s="455">
        <v>4.2470000000000001E-2</v>
      </c>
      <c r="AM95" s="455">
        <v>4.1343999999999999E-2</v>
      </c>
      <c r="AO95" s="195" t="s">
        <v>233</v>
      </c>
    </row>
    <row r="96" spans="1:41" x14ac:dyDescent="0.35">
      <c r="A96" s="654"/>
      <c r="B96" s="11" t="s">
        <v>1</v>
      </c>
      <c r="C96" s="290">
        <v>2.5860999999999999E-2</v>
      </c>
      <c r="D96" s="290">
        <v>2.6527999999999999E-2</v>
      </c>
      <c r="E96" s="360">
        <v>3.9697000000000003E-2</v>
      </c>
      <c r="F96" s="360">
        <v>4.7393999999999999E-2</v>
      </c>
      <c r="G96" s="360">
        <v>5.3057E-2</v>
      </c>
      <c r="H96" s="360">
        <v>9.6768999999999994E-2</v>
      </c>
      <c r="I96" s="360">
        <v>8.8381000000000001E-2</v>
      </c>
      <c r="J96" s="360">
        <v>9.2607999999999996E-2</v>
      </c>
      <c r="K96" s="360">
        <v>9.6897999999999998E-2</v>
      </c>
      <c r="L96" s="360">
        <v>4.8348000000000002E-2</v>
      </c>
      <c r="M96" s="360">
        <v>4.7794999999999997E-2</v>
      </c>
      <c r="N96" s="360">
        <v>4.0001000000000002E-2</v>
      </c>
      <c r="O96" s="360">
        <v>3.7989000000000002E-2</v>
      </c>
      <c r="P96" s="360">
        <v>3.8843999999999997E-2</v>
      </c>
      <c r="Q96" s="360">
        <v>3.9697000000000003E-2</v>
      </c>
      <c r="R96" s="360">
        <v>4.7393999999999999E-2</v>
      </c>
      <c r="S96" s="360">
        <v>5.3057E-2</v>
      </c>
      <c r="T96" s="360">
        <v>9.6768999999999994E-2</v>
      </c>
      <c r="U96" s="455">
        <v>9.7806000000000004E-2</v>
      </c>
      <c r="V96" s="455">
        <v>0.100427</v>
      </c>
      <c r="W96" s="455">
        <v>0.10491499999999999</v>
      </c>
      <c r="X96" s="455">
        <v>5.3839999999999999E-2</v>
      </c>
      <c r="Y96" s="455">
        <v>5.3623999999999998E-2</v>
      </c>
      <c r="Z96" s="455">
        <v>4.3708999999999998E-2</v>
      </c>
      <c r="AA96" s="455">
        <v>4.2347000000000003E-2</v>
      </c>
      <c r="AB96" s="455">
        <v>4.2303E-2</v>
      </c>
      <c r="AC96" s="455">
        <v>4.4350000000000001E-2</v>
      </c>
      <c r="AD96" s="455">
        <v>5.2475000000000001E-2</v>
      </c>
      <c r="AE96" s="455">
        <v>5.7162999999999999E-2</v>
      </c>
      <c r="AF96" s="455">
        <v>0.105501</v>
      </c>
      <c r="AG96" s="455">
        <v>9.7806000000000004E-2</v>
      </c>
      <c r="AH96" s="455">
        <v>0.100427</v>
      </c>
      <c r="AI96" s="455">
        <v>0.10491499999999999</v>
      </c>
      <c r="AJ96" s="455">
        <v>5.3839999999999999E-2</v>
      </c>
      <c r="AK96" s="455">
        <v>5.3623999999999998E-2</v>
      </c>
      <c r="AL96" s="455">
        <v>4.3708999999999998E-2</v>
      </c>
      <c r="AM96" s="455">
        <v>4.2347000000000003E-2</v>
      </c>
    </row>
    <row r="97" spans="1:39" x14ac:dyDescent="0.35">
      <c r="A97" s="654"/>
      <c r="B97" s="11" t="s">
        <v>22</v>
      </c>
      <c r="C97" s="290">
        <v>2.5881000000000001E-2</v>
      </c>
      <c r="D97" s="290">
        <v>2.6544000000000002E-2</v>
      </c>
      <c r="E97" s="360">
        <v>3.0325999999999999E-2</v>
      </c>
      <c r="F97" s="360">
        <v>3.1985E-2</v>
      </c>
      <c r="G97" s="360">
        <v>3.2126000000000002E-2</v>
      </c>
      <c r="H97" s="360">
        <v>5.2953E-2</v>
      </c>
      <c r="I97" s="360">
        <v>4.9581E-2</v>
      </c>
      <c r="J97" s="360">
        <v>5.0102000000000001E-2</v>
      </c>
      <c r="K97" s="360">
        <v>5.1368999999999998E-2</v>
      </c>
      <c r="L97" s="360">
        <v>3.1073E-2</v>
      </c>
      <c r="M97" s="360">
        <v>3.1452000000000001E-2</v>
      </c>
      <c r="N97" s="360">
        <v>3.0643E-2</v>
      </c>
      <c r="O97" s="360">
        <v>2.9585E-2</v>
      </c>
      <c r="P97" s="360">
        <v>2.9943000000000001E-2</v>
      </c>
      <c r="Q97" s="360">
        <v>3.0325999999999999E-2</v>
      </c>
      <c r="R97" s="360">
        <v>3.1985E-2</v>
      </c>
      <c r="S97" s="360">
        <v>3.2126000000000002E-2</v>
      </c>
      <c r="T97" s="360">
        <v>5.2953E-2</v>
      </c>
      <c r="U97" s="455">
        <v>5.0639000000000003E-2</v>
      </c>
      <c r="V97" s="455">
        <v>4.9979999999999997E-2</v>
      </c>
      <c r="W97" s="455">
        <v>5.0804000000000002E-2</v>
      </c>
      <c r="X97" s="455">
        <v>3.0172000000000001E-2</v>
      </c>
      <c r="Y97" s="455">
        <v>3.0644999999999999E-2</v>
      </c>
      <c r="Z97" s="455">
        <v>2.9829000000000001E-2</v>
      </c>
      <c r="AA97" s="455">
        <v>2.9302000000000002E-2</v>
      </c>
      <c r="AB97" s="455">
        <v>2.9326000000000001E-2</v>
      </c>
      <c r="AC97" s="455">
        <v>2.9966E-2</v>
      </c>
      <c r="AD97" s="455">
        <v>3.1091000000000001E-2</v>
      </c>
      <c r="AE97" s="455">
        <v>3.0398999999999999E-2</v>
      </c>
      <c r="AF97" s="455">
        <v>5.2363E-2</v>
      </c>
      <c r="AG97" s="455">
        <v>5.0639000000000003E-2</v>
      </c>
      <c r="AH97" s="455">
        <v>4.9979999999999997E-2</v>
      </c>
      <c r="AI97" s="455">
        <v>5.0804000000000002E-2</v>
      </c>
      <c r="AJ97" s="455">
        <v>3.0172000000000001E-2</v>
      </c>
      <c r="AK97" s="455">
        <v>3.0644999999999999E-2</v>
      </c>
      <c r="AL97" s="455">
        <v>2.9829000000000001E-2</v>
      </c>
      <c r="AM97" s="455">
        <v>2.9302000000000002E-2</v>
      </c>
    </row>
    <row r="98" spans="1:39" x14ac:dyDescent="0.35">
      <c r="A98" s="654"/>
      <c r="B98" s="11" t="s">
        <v>9</v>
      </c>
      <c r="C98" s="290">
        <v>3.4639999999999997E-2</v>
      </c>
      <c r="D98" s="290">
        <v>3.6391E-2</v>
      </c>
      <c r="E98" s="360">
        <v>4.0448999999999999E-2</v>
      </c>
      <c r="F98" s="360">
        <v>4.1125000000000002E-2</v>
      </c>
      <c r="G98" s="360">
        <v>4.1331E-2</v>
      </c>
      <c r="H98" s="360">
        <v>5.2465999999999999E-2</v>
      </c>
      <c r="I98" s="360">
        <v>4.9121999999999999E-2</v>
      </c>
      <c r="J98" s="360">
        <v>4.9611000000000002E-2</v>
      </c>
      <c r="K98" s="360">
        <v>7.6652999999999999E-2</v>
      </c>
      <c r="L98" s="360">
        <v>4.0395E-2</v>
      </c>
      <c r="M98" s="360">
        <v>4.1298000000000001E-2</v>
      </c>
      <c r="N98" s="360">
        <v>3.9198999999999998E-2</v>
      </c>
      <c r="O98" s="360">
        <v>3.8060999999999998E-2</v>
      </c>
      <c r="P98" s="360">
        <v>3.8934000000000003E-2</v>
      </c>
      <c r="Q98" s="360">
        <v>4.0448999999999999E-2</v>
      </c>
      <c r="R98" s="360">
        <v>4.1125000000000002E-2</v>
      </c>
      <c r="S98" s="360">
        <v>4.1331E-2</v>
      </c>
      <c r="T98" s="360">
        <v>5.2465999999999999E-2</v>
      </c>
      <c r="U98" s="455">
        <v>5.0083999999999997E-2</v>
      </c>
      <c r="V98" s="455">
        <v>4.9399999999999999E-2</v>
      </c>
      <c r="W98" s="455">
        <v>8.0808000000000005E-2</v>
      </c>
      <c r="X98" s="455">
        <v>4.1339000000000001E-2</v>
      </c>
      <c r="Y98" s="455">
        <v>4.3160999999999998E-2</v>
      </c>
      <c r="Z98" s="455">
        <v>4.1070000000000002E-2</v>
      </c>
      <c r="AA98" s="455">
        <v>4.0834000000000002E-2</v>
      </c>
      <c r="AB98" s="455">
        <v>4.1431000000000003E-2</v>
      </c>
      <c r="AC98" s="455">
        <v>4.3621E-2</v>
      </c>
      <c r="AD98" s="455">
        <v>4.3447E-2</v>
      </c>
      <c r="AE98" s="455">
        <v>4.1350999999999999E-2</v>
      </c>
      <c r="AF98" s="455">
        <v>5.1774000000000001E-2</v>
      </c>
      <c r="AG98" s="455">
        <v>5.0083999999999997E-2</v>
      </c>
      <c r="AH98" s="455">
        <v>4.9399999999999999E-2</v>
      </c>
      <c r="AI98" s="455">
        <v>8.0808000000000005E-2</v>
      </c>
      <c r="AJ98" s="455">
        <v>4.1339000000000001E-2</v>
      </c>
      <c r="AK98" s="455">
        <v>4.3160999999999998E-2</v>
      </c>
      <c r="AL98" s="455">
        <v>4.1070000000000002E-2</v>
      </c>
      <c r="AM98" s="455">
        <v>4.0834000000000002E-2</v>
      </c>
    </row>
    <row r="99" spans="1:39" x14ac:dyDescent="0.35">
      <c r="A99" s="654"/>
      <c r="B99" s="11" t="s">
        <v>3</v>
      </c>
      <c r="C99" s="290">
        <v>3.4639999999999997E-2</v>
      </c>
      <c r="D99" s="290">
        <v>3.6375999999999999E-2</v>
      </c>
      <c r="E99" s="360">
        <v>4.2527000000000002E-2</v>
      </c>
      <c r="F99" s="360">
        <v>4.2639999999999997E-2</v>
      </c>
      <c r="G99" s="360">
        <v>4.7012999999999999E-2</v>
      </c>
      <c r="H99" s="360">
        <v>9.5856999999999998E-2</v>
      </c>
      <c r="I99" s="360">
        <v>8.7961999999999999E-2</v>
      </c>
      <c r="J99" s="360">
        <v>9.2041999999999999E-2</v>
      </c>
      <c r="K99" s="360">
        <v>9.3056E-2</v>
      </c>
      <c r="L99" s="360">
        <v>4.3665000000000002E-2</v>
      </c>
      <c r="M99" s="360">
        <v>4.4187999999999998E-2</v>
      </c>
      <c r="N99" s="360">
        <v>4.1578999999999998E-2</v>
      </c>
      <c r="O99" s="360">
        <v>4.0160000000000001E-2</v>
      </c>
      <c r="P99" s="360">
        <v>4.1161999999999997E-2</v>
      </c>
      <c r="Q99" s="360">
        <v>4.2527000000000002E-2</v>
      </c>
      <c r="R99" s="360">
        <v>4.2639999999999997E-2</v>
      </c>
      <c r="S99" s="360">
        <v>4.7012999999999999E-2</v>
      </c>
      <c r="T99" s="360">
        <v>9.5856999999999998E-2</v>
      </c>
      <c r="U99" s="455">
        <v>9.7295999999999994E-2</v>
      </c>
      <c r="V99" s="455">
        <v>9.9751999999999993E-2</v>
      </c>
      <c r="W99" s="455">
        <v>0.10033300000000001</v>
      </c>
      <c r="X99" s="455">
        <v>4.6997999999999998E-2</v>
      </c>
      <c r="Y99" s="455">
        <v>4.7978E-2</v>
      </c>
      <c r="Z99" s="455">
        <v>4.4889999999999999E-2</v>
      </c>
      <c r="AA99" s="455">
        <v>4.4352999999999997E-2</v>
      </c>
      <c r="AB99" s="455">
        <v>4.4898E-2</v>
      </c>
      <c r="AC99" s="455">
        <v>4.7189000000000002E-2</v>
      </c>
      <c r="AD99" s="455">
        <v>4.5560000000000003E-2</v>
      </c>
      <c r="AE99" s="455">
        <v>4.9112000000000003E-2</v>
      </c>
      <c r="AF99" s="455">
        <v>0.104393</v>
      </c>
      <c r="AG99" s="455">
        <v>9.7295999999999994E-2</v>
      </c>
      <c r="AH99" s="455">
        <v>9.9751999999999993E-2</v>
      </c>
      <c r="AI99" s="455">
        <v>0.10033300000000001</v>
      </c>
      <c r="AJ99" s="455">
        <v>4.6997999999999998E-2</v>
      </c>
      <c r="AK99" s="455">
        <v>4.7978E-2</v>
      </c>
      <c r="AL99" s="455">
        <v>4.4889999999999999E-2</v>
      </c>
      <c r="AM99" s="455">
        <v>4.4352999999999997E-2</v>
      </c>
    </row>
    <row r="100" spans="1:39" x14ac:dyDescent="0.35">
      <c r="A100" s="654"/>
      <c r="B100" s="11" t="s">
        <v>4</v>
      </c>
      <c r="C100" s="290">
        <v>3.4153999999999997E-2</v>
      </c>
      <c r="D100" s="290">
        <v>3.4536999999999998E-2</v>
      </c>
      <c r="E100" s="360">
        <v>3.9933000000000003E-2</v>
      </c>
      <c r="F100" s="360">
        <v>4.2049000000000003E-2</v>
      </c>
      <c r="G100" s="360">
        <v>4.4006999999999998E-2</v>
      </c>
      <c r="H100" s="360">
        <v>8.2470000000000002E-2</v>
      </c>
      <c r="I100" s="360">
        <v>7.7552999999999997E-2</v>
      </c>
      <c r="J100" s="360">
        <v>7.9729999999999995E-2</v>
      </c>
      <c r="K100" s="360">
        <v>7.6447000000000001E-2</v>
      </c>
      <c r="L100" s="360">
        <v>4.2173000000000002E-2</v>
      </c>
      <c r="M100" s="360">
        <v>4.2111999999999997E-2</v>
      </c>
      <c r="N100" s="360">
        <v>4.0072999999999998E-2</v>
      </c>
      <c r="O100" s="360">
        <v>3.8844999999999998E-2</v>
      </c>
      <c r="P100" s="360">
        <v>3.9109999999999999E-2</v>
      </c>
      <c r="Q100" s="360">
        <v>3.9933000000000003E-2</v>
      </c>
      <c r="R100" s="360">
        <v>4.2049000000000003E-2</v>
      </c>
      <c r="S100" s="360">
        <v>4.4006999999999998E-2</v>
      </c>
      <c r="T100" s="360">
        <v>8.2470000000000002E-2</v>
      </c>
      <c r="U100" s="455">
        <v>8.4611000000000006E-2</v>
      </c>
      <c r="V100" s="455">
        <v>8.5112999999999994E-2</v>
      </c>
      <c r="W100" s="455">
        <v>8.0562999999999996E-2</v>
      </c>
      <c r="X100" s="455">
        <v>4.4019000000000003E-2</v>
      </c>
      <c r="Y100" s="455">
        <v>4.4610999999999998E-2</v>
      </c>
      <c r="Z100" s="455">
        <v>4.2421E-2</v>
      </c>
      <c r="AA100" s="455">
        <v>4.2067E-2</v>
      </c>
      <c r="AB100" s="455">
        <v>4.1753999999999999E-2</v>
      </c>
      <c r="AC100" s="455">
        <v>4.3166999999999997E-2</v>
      </c>
      <c r="AD100" s="455">
        <v>4.3825000000000003E-2</v>
      </c>
      <c r="AE100" s="455">
        <v>4.4803999999999997E-2</v>
      </c>
      <c r="AF100" s="455">
        <v>8.8136000000000006E-2</v>
      </c>
      <c r="AG100" s="455">
        <v>8.4611000000000006E-2</v>
      </c>
      <c r="AH100" s="455">
        <v>8.5112999999999994E-2</v>
      </c>
      <c r="AI100" s="455">
        <v>8.0562999999999996E-2</v>
      </c>
      <c r="AJ100" s="455">
        <v>4.4019000000000003E-2</v>
      </c>
      <c r="AK100" s="455">
        <v>4.4610999999999998E-2</v>
      </c>
      <c r="AL100" s="455">
        <v>4.2421E-2</v>
      </c>
      <c r="AM100" s="455">
        <v>4.2067E-2</v>
      </c>
    </row>
    <row r="101" spans="1:39" x14ac:dyDescent="0.35">
      <c r="A101" s="654"/>
      <c r="B101" s="11" t="s">
        <v>5</v>
      </c>
      <c r="C101" s="290">
        <v>3.2899999999999999E-2</v>
      </c>
      <c r="D101" s="290">
        <v>3.3628999999999999E-2</v>
      </c>
      <c r="E101" s="360">
        <v>3.8399999999999997E-2</v>
      </c>
      <c r="F101" s="360">
        <v>3.9986000000000001E-2</v>
      </c>
      <c r="G101" s="360">
        <v>4.1888000000000002E-2</v>
      </c>
      <c r="H101" s="360">
        <v>7.8059000000000003E-2</v>
      </c>
      <c r="I101" s="360">
        <v>7.3399000000000006E-2</v>
      </c>
      <c r="J101" s="360">
        <v>7.5392000000000001E-2</v>
      </c>
      <c r="K101" s="360">
        <v>7.4381000000000003E-2</v>
      </c>
      <c r="L101" s="360">
        <v>4.0177999999999998E-2</v>
      </c>
      <c r="M101" s="360">
        <v>4.0493000000000001E-2</v>
      </c>
      <c r="N101" s="360">
        <v>3.8906999999999997E-2</v>
      </c>
      <c r="O101" s="360">
        <v>3.7309000000000002E-2</v>
      </c>
      <c r="P101" s="360">
        <v>3.7734999999999998E-2</v>
      </c>
      <c r="Q101" s="360">
        <v>3.8399999999999997E-2</v>
      </c>
      <c r="R101" s="360">
        <v>3.9986000000000001E-2</v>
      </c>
      <c r="S101" s="360">
        <v>4.1888000000000002E-2</v>
      </c>
      <c r="T101" s="360">
        <v>7.8059000000000003E-2</v>
      </c>
      <c r="U101" s="455">
        <v>7.9558000000000004E-2</v>
      </c>
      <c r="V101" s="455">
        <v>7.9958000000000001E-2</v>
      </c>
      <c r="W101" s="455">
        <v>7.8107999999999997E-2</v>
      </c>
      <c r="X101" s="455">
        <v>4.1531999999999999E-2</v>
      </c>
      <c r="Y101" s="455">
        <v>4.2438999999999998E-2</v>
      </c>
      <c r="Z101" s="455">
        <v>4.0814000000000003E-2</v>
      </c>
      <c r="AA101" s="455">
        <v>3.9933000000000003E-2</v>
      </c>
      <c r="AB101" s="455">
        <v>3.9878999999999998E-2</v>
      </c>
      <c r="AC101" s="455">
        <v>4.1041000000000001E-2</v>
      </c>
      <c r="AD101" s="455">
        <v>4.1168000000000003E-2</v>
      </c>
      <c r="AE101" s="455">
        <v>4.2222999999999997E-2</v>
      </c>
      <c r="AF101" s="455">
        <v>8.2789000000000001E-2</v>
      </c>
      <c r="AG101" s="455">
        <v>7.9558000000000004E-2</v>
      </c>
      <c r="AH101" s="455">
        <v>7.9958000000000001E-2</v>
      </c>
      <c r="AI101" s="455">
        <v>7.8107999999999997E-2</v>
      </c>
      <c r="AJ101" s="455">
        <v>4.1531999999999999E-2</v>
      </c>
      <c r="AK101" s="455">
        <v>4.2438999999999998E-2</v>
      </c>
      <c r="AL101" s="455">
        <v>4.0814000000000003E-2</v>
      </c>
      <c r="AM101" s="455">
        <v>3.9933000000000003E-2</v>
      </c>
    </row>
    <row r="102" spans="1:39" x14ac:dyDescent="0.35">
      <c r="A102" s="654"/>
      <c r="B102" s="11" t="s">
        <v>23</v>
      </c>
      <c r="C102" s="290">
        <v>3.2899999999999999E-2</v>
      </c>
      <c r="D102" s="290">
        <v>3.3628999999999999E-2</v>
      </c>
      <c r="E102" s="360">
        <v>3.8399999999999997E-2</v>
      </c>
      <c r="F102" s="360">
        <v>3.9986000000000001E-2</v>
      </c>
      <c r="G102" s="360">
        <v>4.1888000000000002E-2</v>
      </c>
      <c r="H102" s="360">
        <v>7.8059000000000003E-2</v>
      </c>
      <c r="I102" s="360">
        <v>7.3399000000000006E-2</v>
      </c>
      <c r="J102" s="360">
        <v>7.5392000000000001E-2</v>
      </c>
      <c r="K102" s="360">
        <v>7.4381000000000003E-2</v>
      </c>
      <c r="L102" s="360">
        <v>4.0177999999999998E-2</v>
      </c>
      <c r="M102" s="360">
        <v>4.0493000000000001E-2</v>
      </c>
      <c r="N102" s="360">
        <v>3.8906999999999997E-2</v>
      </c>
      <c r="O102" s="360">
        <v>3.7309000000000002E-2</v>
      </c>
      <c r="P102" s="360">
        <v>3.7734999999999998E-2</v>
      </c>
      <c r="Q102" s="360">
        <v>3.8399999999999997E-2</v>
      </c>
      <c r="R102" s="360">
        <v>3.9986000000000001E-2</v>
      </c>
      <c r="S102" s="360">
        <v>4.1888000000000002E-2</v>
      </c>
      <c r="T102" s="360">
        <v>7.8059000000000003E-2</v>
      </c>
      <c r="U102" s="455">
        <v>7.9558000000000004E-2</v>
      </c>
      <c r="V102" s="455">
        <v>7.9958000000000001E-2</v>
      </c>
      <c r="W102" s="455">
        <v>7.8107999999999997E-2</v>
      </c>
      <c r="X102" s="455">
        <v>4.1531999999999999E-2</v>
      </c>
      <c r="Y102" s="455">
        <v>4.2438999999999998E-2</v>
      </c>
      <c r="Z102" s="455">
        <v>4.0814000000000003E-2</v>
      </c>
      <c r="AA102" s="455">
        <v>3.9933000000000003E-2</v>
      </c>
      <c r="AB102" s="455">
        <v>3.9878999999999998E-2</v>
      </c>
      <c r="AC102" s="455">
        <v>4.1041000000000001E-2</v>
      </c>
      <c r="AD102" s="455">
        <v>4.1168000000000003E-2</v>
      </c>
      <c r="AE102" s="455">
        <v>4.2222999999999997E-2</v>
      </c>
      <c r="AF102" s="455">
        <v>8.2789000000000001E-2</v>
      </c>
      <c r="AG102" s="455">
        <v>7.9558000000000004E-2</v>
      </c>
      <c r="AH102" s="455">
        <v>7.9958000000000001E-2</v>
      </c>
      <c r="AI102" s="455">
        <v>7.8107999999999997E-2</v>
      </c>
      <c r="AJ102" s="455">
        <v>4.1531999999999999E-2</v>
      </c>
      <c r="AK102" s="455">
        <v>4.2438999999999998E-2</v>
      </c>
      <c r="AL102" s="455">
        <v>4.0814000000000003E-2</v>
      </c>
      <c r="AM102" s="455">
        <v>3.9933000000000003E-2</v>
      </c>
    </row>
    <row r="103" spans="1:39" x14ac:dyDescent="0.35">
      <c r="A103" s="654"/>
      <c r="B103" s="11" t="s">
        <v>24</v>
      </c>
      <c r="C103" s="290">
        <v>3.2899999999999999E-2</v>
      </c>
      <c r="D103" s="290">
        <v>3.3628999999999999E-2</v>
      </c>
      <c r="E103" s="360">
        <v>3.8399999999999997E-2</v>
      </c>
      <c r="F103" s="360">
        <v>3.9986000000000001E-2</v>
      </c>
      <c r="G103" s="360">
        <v>4.1888000000000002E-2</v>
      </c>
      <c r="H103" s="360">
        <v>7.8059000000000003E-2</v>
      </c>
      <c r="I103" s="360">
        <v>7.3399000000000006E-2</v>
      </c>
      <c r="J103" s="360">
        <v>7.5392000000000001E-2</v>
      </c>
      <c r="K103" s="360">
        <v>7.4381000000000003E-2</v>
      </c>
      <c r="L103" s="360">
        <v>4.0177999999999998E-2</v>
      </c>
      <c r="M103" s="360">
        <v>4.0493000000000001E-2</v>
      </c>
      <c r="N103" s="360">
        <v>3.8906999999999997E-2</v>
      </c>
      <c r="O103" s="360">
        <v>3.7309000000000002E-2</v>
      </c>
      <c r="P103" s="360">
        <v>3.7734999999999998E-2</v>
      </c>
      <c r="Q103" s="360">
        <v>3.8399999999999997E-2</v>
      </c>
      <c r="R103" s="360">
        <v>3.9986000000000001E-2</v>
      </c>
      <c r="S103" s="360">
        <v>4.1888000000000002E-2</v>
      </c>
      <c r="T103" s="360">
        <v>7.8059000000000003E-2</v>
      </c>
      <c r="U103" s="455">
        <v>7.9558000000000004E-2</v>
      </c>
      <c r="V103" s="455">
        <v>7.9958000000000001E-2</v>
      </c>
      <c r="W103" s="455">
        <v>7.8107999999999997E-2</v>
      </c>
      <c r="X103" s="455">
        <v>4.1531999999999999E-2</v>
      </c>
      <c r="Y103" s="455">
        <v>4.2438999999999998E-2</v>
      </c>
      <c r="Z103" s="455">
        <v>4.0814000000000003E-2</v>
      </c>
      <c r="AA103" s="455">
        <v>3.9933000000000003E-2</v>
      </c>
      <c r="AB103" s="455">
        <v>3.9878999999999998E-2</v>
      </c>
      <c r="AC103" s="455">
        <v>4.1041000000000001E-2</v>
      </c>
      <c r="AD103" s="455">
        <v>4.1168000000000003E-2</v>
      </c>
      <c r="AE103" s="455">
        <v>4.2222999999999997E-2</v>
      </c>
      <c r="AF103" s="455">
        <v>8.2789000000000001E-2</v>
      </c>
      <c r="AG103" s="455">
        <v>7.9558000000000004E-2</v>
      </c>
      <c r="AH103" s="455">
        <v>7.9958000000000001E-2</v>
      </c>
      <c r="AI103" s="455">
        <v>7.8107999999999997E-2</v>
      </c>
      <c r="AJ103" s="455">
        <v>4.1531999999999999E-2</v>
      </c>
      <c r="AK103" s="455">
        <v>4.2438999999999998E-2</v>
      </c>
      <c r="AL103" s="455">
        <v>4.0814000000000003E-2</v>
      </c>
      <c r="AM103" s="455">
        <v>3.9933000000000003E-2</v>
      </c>
    </row>
    <row r="104" spans="1:39" x14ac:dyDescent="0.35">
      <c r="A104" s="654"/>
      <c r="B104" s="11" t="s">
        <v>7</v>
      </c>
      <c r="C104" s="290">
        <v>3.1757000000000001E-2</v>
      </c>
      <c r="D104" s="290">
        <v>3.2323999999999999E-2</v>
      </c>
      <c r="E104" s="360">
        <v>3.7088999999999997E-2</v>
      </c>
      <c r="F104" s="360">
        <v>3.9086999999999997E-2</v>
      </c>
      <c r="G104" s="360">
        <v>4.0485E-2</v>
      </c>
      <c r="H104" s="360">
        <v>7.4872999999999995E-2</v>
      </c>
      <c r="I104" s="360">
        <v>7.0265999999999995E-2</v>
      </c>
      <c r="J104" s="360">
        <v>7.2264999999999996E-2</v>
      </c>
      <c r="K104" s="360">
        <v>7.1319999999999995E-2</v>
      </c>
      <c r="L104" s="360">
        <v>3.8855000000000001E-2</v>
      </c>
      <c r="M104" s="360">
        <v>3.9156999999999997E-2</v>
      </c>
      <c r="N104" s="360">
        <v>3.7668E-2</v>
      </c>
      <c r="O104" s="360">
        <v>3.6126999999999999E-2</v>
      </c>
      <c r="P104" s="360">
        <v>3.6472999999999998E-2</v>
      </c>
      <c r="Q104" s="360">
        <v>3.7088999999999997E-2</v>
      </c>
      <c r="R104" s="360">
        <v>3.9086999999999997E-2</v>
      </c>
      <c r="S104" s="360">
        <v>4.0485E-2</v>
      </c>
      <c r="T104" s="360">
        <v>7.4872999999999995E-2</v>
      </c>
      <c r="U104" s="455">
        <v>7.5749999999999998E-2</v>
      </c>
      <c r="V104" s="455">
        <v>7.6244000000000006E-2</v>
      </c>
      <c r="W104" s="455">
        <v>7.4468999999999994E-2</v>
      </c>
      <c r="X104" s="455">
        <v>3.9891000000000003E-2</v>
      </c>
      <c r="Y104" s="455">
        <v>4.07E-2</v>
      </c>
      <c r="Z104" s="455">
        <v>3.9168000000000001E-2</v>
      </c>
      <c r="AA104" s="455">
        <v>3.8309999999999997E-2</v>
      </c>
      <c r="AB104" s="455">
        <v>3.8170999999999997E-2</v>
      </c>
      <c r="AC104" s="455">
        <v>3.925E-2</v>
      </c>
      <c r="AD104" s="455">
        <v>3.993E-2</v>
      </c>
      <c r="AE104" s="455">
        <v>4.0524999999999999E-2</v>
      </c>
      <c r="AF104" s="455">
        <v>7.8927999999999998E-2</v>
      </c>
      <c r="AG104" s="455">
        <v>7.5749999999999998E-2</v>
      </c>
      <c r="AH104" s="455">
        <v>7.6244000000000006E-2</v>
      </c>
      <c r="AI104" s="455">
        <v>7.4468999999999994E-2</v>
      </c>
      <c r="AJ104" s="455">
        <v>3.9891000000000003E-2</v>
      </c>
      <c r="AK104" s="455">
        <v>4.07E-2</v>
      </c>
      <c r="AL104" s="455">
        <v>3.9168000000000001E-2</v>
      </c>
      <c r="AM104" s="455">
        <v>3.8309999999999997E-2</v>
      </c>
    </row>
    <row r="105" spans="1:39" ht="15" thickBot="1" x14ac:dyDescent="0.4">
      <c r="A105" s="655"/>
      <c r="B105" s="15" t="s">
        <v>8</v>
      </c>
      <c r="C105" s="289">
        <v>3.3896000000000003E-2</v>
      </c>
      <c r="D105" s="289">
        <v>3.3889000000000002E-2</v>
      </c>
      <c r="E105" s="359">
        <v>3.8561999999999999E-2</v>
      </c>
      <c r="F105" s="359">
        <v>4.1709000000000003E-2</v>
      </c>
      <c r="G105" s="359">
        <v>4.3366000000000002E-2</v>
      </c>
      <c r="H105" s="359">
        <v>8.3459000000000005E-2</v>
      </c>
      <c r="I105" s="359">
        <v>7.8425999999999996E-2</v>
      </c>
      <c r="J105" s="359">
        <v>8.0837000000000006E-2</v>
      </c>
      <c r="K105" s="359">
        <v>7.7883999999999995E-2</v>
      </c>
      <c r="L105" s="359">
        <v>4.1547000000000001E-2</v>
      </c>
      <c r="M105" s="359">
        <v>4.1628999999999999E-2</v>
      </c>
      <c r="N105" s="359">
        <v>3.9898000000000003E-2</v>
      </c>
      <c r="O105" s="359">
        <v>3.7960000000000001E-2</v>
      </c>
      <c r="P105" s="359">
        <v>3.8075999999999999E-2</v>
      </c>
      <c r="Q105" s="359">
        <v>3.8561999999999999E-2</v>
      </c>
      <c r="R105" s="359">
        <v>4.1709000000000003E-2</v>
      </c>
      <c r="S105" s="359">
        <v>4.3366000000000002E-2</v>
      </c>
      <c r="T105" s="359">
        <v>8.3459000000000005E-2</v>
      </c>
      <c r="U105" s="454">
        <v>8.5674E-2</v>
      </c>
      <c r="V105" s="454">
        <v>8.6429000000000006E-2</v>
      </c>
      <c r="W105" s="454">
        <v>8.2271999999999998E-2</v>
      </c>
      <c r="X105" s="454">
        <v>4.3230999999999999E-2</v>
      </c>
      <c r="Y105" s="454">
        <v>4.3944999999999998E-2</v>
      </c>
      <c r="Z105" s="454">
        <v>4.2141999999999999E-2</v>
      </c>
      <c r="AA105" s="454">
        <v>4.0855000000000002E-2</v>
      </c>
      <c r="AB105" s="454">
        <v>4.0336999999999998E-2</v>
      </c>
      <c r="AC105" s="454">
        <v>4.1315999999999999E-2</v>
      </c>
      <c r="AD105" s="454">
        <v>4.3313999999999998E-2</v>
      </c>
      <c r="AE105" s="454">
        <v>4.4001999999999999E-2</v>
      </c>
      <c r="AF105" s="454">
        <v>8.9335999999999999E-2</v>
      </c>
      <c r="AG105" s="454">
        <v>8.5674E-2</v>
      </c>
      <c r="AH105" s="454">
        <v>8.6429000000000006E-2</v>
      </c>
      <c r="AI105" s="454">
        <v>8.2271999999999998E-2</v>
      </c>
      <c r="AJ105" s="454">
        <v>4.3230999999999999E-2</v>
      </c>
      <c r="AK105" s="454">
        <v>4.3944999999999998E-2</v>
      </c>
      <c r="AL105" s="454">
        <v>4.2141999999999999E-2</v>
      </c>
      <c r="AM105" s="454">
        <v>4.0855000000000002E-2</v>
      </c>
    </row>
    <row r="106" spans="1:39" x14ac:dyDescent="0.35">
      <c r="E106" s="358" t="s">
        <v>232</v>
      </c>
      <c r="U106" s="453" t="s">
        <v>255</v>
      </c>
    </row>
    <row r="107" spans="1:39" ht="18" hidden="1" customHeight="1" x14ac:dyDescent="0.35">
      <c r="A107" s="656" t="s">
        <v>120</v>
      </c>
      <c r="B107" s="660" t="s">
        <v>121</v>
      </c>
      <c r="C107" s="661"/>
      <c r="D107" s="661"/>
      <c r="E107" s="661"/>
      <c r="F107" s="661"/>
      <c r="G107" s="661"/>
      <c r="H107" s="661"/>
      <c r="I107" s="661"/>
      <c r="J107" s="661"/>
      <c r="K107" s="661"/>
      <c r="L107" s="661"/>
      <c r="M107" s="661"/>
      <c r="N107" s="661"/>
      <c r="O107" s="667" t="s">
        <v>121</v>
      </c>
      <c r="P107" s="668"/>
      <c r="Q107" s="668"/>
      <c r="R107" s="668"/>
      <c r="S107" s="668"/>
      <c r="T107" s="668"/>
      <c r="U107" s="668"/>
      <c r="V107" s="668"/>
      <c r="W107" s="668"/>
      <c r="X107" s="668"/>
      <c r="Y107" s="668"/>
      <c r="Z107" s="669"/>
      <c r="AA107" s="668" t="s">
        <v>121</v>
      </c>
      <c r="AB107" s="668"/>
      <c r="AC107" s="668"/>
      <c r="AD107" s="668"/>
      <c r="AE107" s="668"/>
      <c r="AF107" s="668"/>
      <c r="AG107" s="668"/>
      <c r="AH107" s="668"/>
      <c r="AI107" s="668"/>
      <c r="AJ107" s="668"/>
      <c r="AK107" s="668"/>
      <c r="AL107" s="668"/>
      <c r="AM107" s="122" t="s">
        <v>121</v>
      </c>
    </row>
    <row r="108" spans="1:39" ht="15" hidden="1" thickBot="1" x14ac:dyDescent="0.4">
      <c r="A108" s="657"/>
      <c r="B108" s="662" t="s">
        <v>234</v>
      </c>
      <c r="C108" s="663"/>
      <c r="D108" s="663"/>
      <c r="E108" s="663"/>
      <c r="F108" s="663"/>
      <c r="G108" s="663"/>
      <c r="H108" s="663"/>
      <c r="I108" s="663"/>
      <c r="J108" s="663"/>
      <c r="K108" s="663"/>
      <c r="L108" s="663"/>
      <c r="M108" s="663"/>
      <c r="N108" s="663"/>
      <c r="O108" s="664" t="s">
        <v>234</v>
      </c>
      <c r="P108" s="665"/>
      <c r="Q108" s="665"/>
      <c r="R108" s="665"/>
      <c r="S108" s="665"/>
      <c r="T108" s="665"/>
      <c r="U108" s="665"/>
      <c r="V108" s="665"/>
      <c r="W108" s="665"/>
      <c r="X108" s="665"/>
      <c r="Y108" s="665"/>
      <c r="Z108" s="666"/>
      <c r="AA108" s="664" t="s">
        <v>234</v>
      </c>
      <c r="AB108" s="665"/>
      <c r="AC108" s="665"/>
      <c r="AD108" s="665"/>
      <c r="AE108" s="665"/>
      <c r="AF108" s="665"/>
      <c r="AG108" s="665"/>
      <c r="AH108" s="665"/>
      <c r="AI108" s="665"/>
      <c r="AJ108" s="665"/>
      <c r="AK108" s="665"/>
      <c r="AL108" s="666"/>
      <c r="AM108" s="534" t="s">
        <v>234</v>
      </c>
    </row>
    <row r="109" spans="1:39" ht="16" hidden="1" thickBot="1" x14ac:dyDescent="0.4">
      <c r="A109" s="658"/>
      <c r="B109" s="239" t="s">
        <v>123</v>
      </c>
      <c r="C109" s="146">
        <f>C$4</f>
        <v>44562</v>
      </c>
      <c r="D109" s="146">
        <f t="shared" ref="D109:AM109" si="56">D$4</f>
        <v>44593</v>
      </c>
      <c r="E109" s="146">
        <f t="shared" si="56"/>
        <v>44621</v>
      </c>
      <c r="F109" s="146">
        <f t="shared" si="56"/>
        <v>44652</v>
      </c>
      <c r="G109" s="146">
        <f t="shared" si="56"/>
        <v>44682</v>
      </c>
      <c r="H109" s="146">
        <f t="shared" si="56"/>
        <v>44713</v>
      </c>
      <c r="I109" s="146">
        <f t="shared" si="56"/>
        <v>44743</v>
      </c>
      <c r="J109" s="146">
        <f t="shared" si="56"/>
        <v>44774</v>
      </c>
      <c r="K109" s="146">
        <f t="shared" si="56"/>
        <v>44805</v>
      </c>
      <c r="L109" s="146">
        <f t="shared" si="56"/>
        <v>44835</v>
      </c>
      <c r="M109" s="146">
        <f t="shared" si="56"/>
        <v>44866</v>
      </c>
      <c r="N109" s="146">
        <f t="shared" si="56"/>
        <v>44896</v>
      </c>
      <c r="O109" s="146">
        <f t="shared" si="56"/>
        <v>44927</v>
      </c>
      <c r="P109" s="146">
        <f t="shared" si="56"/>
        <v>44958</v>
      </c>
      <c r="Q109" s="146">
        <f t="shared" si="56"/>
        <v>44986</v>
      </c>
      <c r="R109" s="146">
        <f t="shared" si="56"/>
        <v>45017</v>
      </c>
      <c r="S109" s="146">
        <f t="shared" si="56"/>
        <v>45047</v>
      </c>
      <c r="T109" s="146">
        <f t="shared" si="56"/>
        <v>45078</v>
      </c>
      <c r="U109" s="146">
        <f t="shared" si="56"/>
        <v>45108</v>
      </c>
      <c r="V109" s="146">
        <f t="shared" si="56"/>
        <v>45139</v>
      </c>
      <c r="W109" s="146">
        <f t="shared" si="56"/>
        <v>45170</v>
      </c>
      <c r="X109" s="146">
        <f t="shared" si="56"/>
        <v>45200</v>
      </c>
      <c r="Y109" s="146">
        <f t="shared" si="56"/>
        <v>45231</v>
      </c>
      <c r="Z109" s="146">
        <f t="shared" si="56"/>
        <v>45261</v>
      </c>
      <c r="AA109" s="146">
        <f t="shared" si="56"/>
        <v>45292</v>
      </c>
      <c r="AB109" s="146">
        <f t="shared" si="56"/>
        <v>45323</v>
      </c>
      <c r="AC109" s="146">
        <f t="shared" si="56"/>
        <v>45352</v>
      </c>
      <c r="AD109" s="146">
        <f t="shared" si="56"/>
        <v>45383</v>
      </c>
      <c r="AE109" s="146">
        <f t="shared" si="56"/>
        <v>45413</v>
      </c>
      <c r="AF109" s="146">
        <f t="shared" si="56"/>
        <v>45444</v>
      </c>
      <c r="AG109" s="146">
        <f t="shared" si="56"/>
        <v>45474</v>
      </c>
      <c r="AH109" s="146">
        <f t="shared" si="56"/>
        <v>45505</v>
      </c>
      <c r="AI109" s="146">
        <f t="shared" si="56"/>
        <v>45536</v>
      </c>
      <c r="AJ109" s="146">
        <f t="shared" si="56"/>
        <v>45566</v>
      </c>
      <c r="AK109" s="146">
        <f t="shared" si="56"/>
        <v>45597</v>
      </c>
      <c r="AL109" s="146">
        <f t="shared" si="56"/>
        <v>45627</v>
      </c>
      <c r="AM109" s="146">
        <f t="shared" si="56"/>
        <v>45658</v>
      </c>
    </row>
    <row r="110" spans="1:39" hidden="1" x14ac:dyDescent="0.35">
      <c r="A110" s="658"/>
      <c r="B110" s="240" t="s">
        <v>20</v>
      </c>
      <c r="C110" s="292">
        <v>3.0047435906328628E-2</v>
      </c>
      <c r="D110" s="292">
        <v>3.0682951773254422E-2</v>
      </c>
      <c r="E110" s="361">
        <v>3.5906635980963289E-2</v>
      </c>
      <c r="F110" s="361">
        <v>3.7660138895450668E-2</v>
      </c>
      <c r="G110" s="361">
        <v>3.9158772240397544E-2</v>
      </c>
      <c r="H110" s="361">
        <v>6.9056840546810022E-2</v>
      </c>
      <c r="I110" s="361">
        <v>6.5496930490854602E-2</v>
      </c>
      <c r="J110" s="361">
        <v>6.6832935753978404E-2</v>
      </c>
      <c r="K110" s="361">
        <v>6.6446179190966334E-2</v>
      </c>
      <c r="L110" s="361">
        <v>3.7220325784703655E-2</v>
      </c>
      <c r="M110" s="361">
        <v>3.7524010624888422E-2</v>
      </c>
      <c r="N110" s="361">
        <v>3.6464323899900848E-2</v>
      </c>
      <c r="O110" s="361">
        <v>3.5019662668601133E-2</v>
      </c>
      <c r="P110" s="361">
        <v>3.5403272321110998E-2</v>
      </c>
      <c r="Q110" s="361">
        <v>3.5906635980963289E-2</v>
      </c>
      <c r="R110" s="361">
        <v>3.7660138895450668E-2</v>
      </c>
      <c r="S110" s="361">
        <v>3.9158772240397544E-2</v>
      </c>
      <c r="T110" s="361">
        <v>6.9056840546810022E-2</v>
      </c>
      <c r="U110" s="456">
        <v>7.0945278641579762E-2</v>
      </c>
      <c r="V110" s="456">
        <v>7.0982747983774006E-2</v>
      </c>
      <c r="W110" s="456">
        <v>6.9689736519992149E-2</v>
      </c>
      <c r="X110" s="456">
        <v>3.8465921545063383E-2</v>
      </c>
      <c r="Y110" s="456">
        <v>3.936801638570829E-2</v>
      </c>
      <c r="Z110" s="456">
        <v>3.8318634945053449E-2</v>
      </c>
      <c r="AA110" s="456">
        <v>3.7441349140650192E-2</v>
      </c>
      <c r="AB110" s="456">
        <v>3.7429249600920422E-2</v>
      </c>
      <c r="AC110" s="456">
        <v>3.8354723959286061E-2</v>
      </c>
      <c r="AD110" s="456">
        <v>3.9317515370260341E-2</v>
      </c>
      <c r="AE110" s="456">
        <v>3.9956418570678262E-2</v>
      </c>
      <c r="AF110" s="456">
        <v>7.3052660356480309E-2</v>
      </c>
      <c r="AG110" s="456">
        <v>7.0945278641579762E-2</v>
      </c>
      <c r="AH110" s="456">
        <v>7.0982747983774006E-2</v>
      </c>
      <c r="AI110" s="456">
        <v>6.9689736519992149E-2</v>
      </c>
      <c r="AJ110" s="456">
        <v>3.8465921545063383E-2</v>
      </c>
      <c r="AK110" s="456">
        <v>3.936801638570829E-2</v>
      </c>
      <c r="AL110" s="456">
        <v>3.8318634945053449E-2</v>
      </c>
      <c r="AM110" s="456">
        <v>3.7441349140650192E-2</v>
      </c>
    </row>
    <row r="111" spans="1:39" hidden="1" x14ac:dyDescent="0.35">
      <c r="A111" s="658"/>
      <c r="B111" s="240" t="s">
        <v>0</v>
      </c>
      <c r="C111" s="292">
        <v>3.1088718298159661E-2</v>
      </c>
      <c r="D111" s="292">
        <v>3.2310141385779451E-2</v>
      </c>
      <c r="E111" s="361">
        <v>3.8639690503277153E-2</v>
      </c>
      <c r="F111" s="361">
        <v>4.020234994736669E-2</v>
      </c>
      <c r="G111" s="361">
        <v>4.2431896418072129E-2</v>
      </c>
      <c r="H111" s="361">
        <v>8.0517978960174888E-2</v>
      </c>
      <c r="I111" s="361">
        <v>7.5221853230883803E-2</v>
      </c>
      <c r="J111" s="361">
        <v>7.7823571600405109E-2</v>
      </c>
      <c r="K111" s="361">
        <v>7.8672130694541126E-2</v>
      </c>
      <c r="L111" s="361">
        <v>4.0653156764930434E-2</v>
      </c>
      <c r="M111" s="361">
        <v>4.0517872128990426E-2</v>
      </c>
      <c r="N111" s="361">
        <v>3.8838582336457171E-2</v>
      </c>
      <c r="O111" s="361">
        <v>3.7302146763977473E-2</v>
      </c>
      <c r="P111" s="361">
        <v>3.7923461910284076E-2</v>
      </c>
      <c r="Q111" s="361">
        <v>3.8639690503277153E-2</v>
      </c>
      <c r="R111" s="361">
        <v>4.020234994736669E-2</v>
      </c>
      <c r="S111" s="361">
        <v>4.2431896418072129E-2</v>
      </c>
      <c r="T111" s="361">
        <v>8.0517978960174888E-2</v>
      </c>
      <c r="U111" s="456">
        <v>8.3115482222942821E-2</v>
      </c>
      <c r="V111" s="456">
        <v>8.4519356113417099E-2</v>
      </c>
      <c r="W111" s="456">
        <v>8.4685619189997327E-2</v>
      </c>
      <c r="X111" s="456">
        <v>4.3771535634283605E-2</v>
      </c>
      <c r="Y111" s="456">
        <v>4.4072115891515086E-2</v>
      </c>
      <c r="Z111" s="456">
        <v>4.2021266117095453E-2</v>
      </c>
      <c r="AA111" s="456">
        <v>4.1160476479958422E-2</v>
      </c>
      <c r="AB111" s="456">
        <v>4.14017286346514E-2</v>
      </c>
      <c r="AC111" s="456">
        <v>4.2874473574818231E-2</v>
      </c>
      <c r="AD111" s="456">
        <v>4.3567351875307025E-2</v>
      </c>
      <c r="AE111" s="456">
        <v>4.5203207673382241E-2</v>
      </c>
      <c r="AF111" s="456">
        <v>8.7375949566271344E-2</v>
      </c>
      <c r="AG111" s="456">
        <v>8.3115482222942821E-2</v>
      </c>
      <c r="AH111" s="456">
        <v>8.4519356113417099E-2</v>
      </c>
      <c r="AI111" s="456">
        <v>8.4685619189997327E-2</v>
      </c>
      <c r="AJ111" s="456">
        <v>4.3771535634283605E-2</v>
      </c>
      <c r="AK111" s="456">
        <v>4.4072115891515086E-2</v>
      </c>
      <c r="AL111" s="456">
        <v>4.2021266117095453E-2</v>
      </c>
      <c r="AM111" s="456">
        <v>4.1160476479958422E-2</v>
      </c>
    </row>
    <row r="112" spans="1:39" hidden="1" x14ac:dyDescent="0.35">
      <c r="A112" s="658"/>
      <c r="B112" s="240" t="s">
        <v>21</v>
      </c>
      <c r="C112" s="292">
        <v>3.029705946816429E-2</v>
      </c>
      <c r="D112" s="292">
        <v>3.0692206516073458E-2</v>
      </c>
      <c r="E112" s="361">
        <v>3.6780597823695457E-2</v>
      </c>
      <c r="F112" s="361">
        <v>3.899666314606854E-2</v>
      </c>
      <c r="G112" s="361">
        <v>4.0518006421632537E-2</v>
      </c>
      <c r="H112" s="361">
        <v>7.2592711079720179E-2</v>
      </c>
      <c r="I112" s="361">
        <v>6.8856908727372268E-2</v>
      </c>
      <c r="J112" s="361">
        <v>7.0480555386223664E-2</v>
      </c>
      <c r="K112" s="361">
        <v>6.9407157099301828E-2</v>
      </c>
      <c r="L112" s="361">
        <v>3.8410304283112082E-2</v>
      </c>
      <c r="M112" s="361">
        <v>3.8650065014687034E-2</v>
      </c>
      <c r="N112" s="361">
        <v>3.7457745221103705E-2</v>
      </c>
      <c r="O112" s="361">
        <v>3.5883229561628725E-2</v>
      </c>
      <c r="P112" s="361">
        <v>3.6232421772460818E-2</v>
      </c>
      <c r="Q112" s="361">
        <v>3.6780597823695457E-2</v>
      </c>
      <c r="R112" s="361">
        <v>3.899666314606854E-2</v>
      </c>
      <c r="S112" s="361">
        <v>4.0518006421632537E-2</v>
      </c>
      <c r="T112" s="361">
        <v>7.2592711079720179E-2</v>
      </c>
      <c r="U112" s="456">
        <v>7.5160055010362714E-2</v>
      </c>
      <c r="V112" s="456">
        <v>7.5489415013257136E-2</v>
      </c>
      <c r="W112" s="456">
        <v>7.3337364897793161E-2</v>
      </c>
      <c r="X112" s="456">
        <v>4.0033797585901781E-2</v>
      </c>
      <c r="Y112" s="456">
        <v>4.0929944863121244E-2</v>
      </c>
      <c r="Z112" s="456">
        <v>3.9712308948747624E-2</v>
      </c>
      <c r="AA112" s="456">
        <v>3.8681006913950738E-2</v>
      </c>
      <c r="AB112" s="456">
        <v>3.8540231176964271E-2</v>
      </c>
      <c r="AC112" s="456">
        <v>3.9571908998964601E-2</v>
      </c>
      <c r="AD112" s="456">
        <v>4.1357283311798561E-2</v>
      </c>
      <c r="AE112" s="456">
        <v>4.1776210121445938E-2</v>
      </c>
      <c r="AF112" s="456">
        <v>7.7489258063776892E-2</v>
      </c>
      <c r="AG112" s="456">
        <v>7.5160055010362714E-2</v>
      </c>
      <c r="AH112" s="456">
        <v>7.5489415013257136E-2</v>
      </c>
      <c r="AI112" s="456">
        <v>7.3337364897793161E-2</v>
      </c>
      <c r="AJ112" s="456">
        <v>4.0033797585901781E-2</v>
      </c>
      <c r="AK112" s="456">
        <v>4.0929944863121244E-2</v>
      </c>
      <c r="AL112" s="456">
        <v>3.9712308948747624E-2</v>
      </c>
      <c r="AM112" s="456">
        <v>3.8681006913950738E-2</v>
      </c>
    </row>
    <row r="113" spans="1:39" hidden="1" x14ac:dyDescent="0.35">
      <c r="A113" s="658"/>
      <c r="B113" s="240" t="s">
        <v>1</v>
      </c>
      <c r="C113" s="292">
        <v>2.5860572795162531E-2</v>
      </c>
      <c r="D113" s="292">
        <v>2.652833230827558E-2</v>
      </c>
      <c r="E113" s="361">
        <v>3.9696816372568701E-2</v>
      </c>
      <c r="F113" s="361">
        <v>4.3681512217985115E-2</v>
      </c>
      <c r="G113" s="361">
        <v>4.6404049103856412E-2</v>
      </c>
      <c r="H113" s="361">
        <v>8.1104985181427364E-2</v>
      </c>
      <c r="I113" s="361">
        <v>7.5501379793671927E-2</v>
      </c>
      <c r="J113" s="361">
        <v>7.8196746103962156E-2</v>
      </c>
      <c r="K113" s="361">
        <v>8.118203560272079E-2</v>
      </c>
      <c r="L113" s="361">
        <v>4.4554093069508312E-2</v>
      </c>
      <c r="M113" s="361">
        <v>4.3912185866003588E-2</v>
      </c>
      <c r="N113" s="361">
        <v>4.0001422883648899E-2</v>
      </c>
      <c r="O113" s="361">
        <v>3.7988674494240669E-2</v>
      </c>
      <c r="P113" s="361">
        <v>3.8843753189873799E-2</v>
      </c>
      <c r="Q113" s="361">
        <v>3.9696816372568701E-2</v>
      </c>
      <c r="R113" s="361">
        <v>4.3681512217985115E-2</v>
      </c>
      <c r="S113" s="361">
        <v>4.6404049103856412E-2</v>
      </c>
      <c r="T113" s="361">
        <v>8.1104985181427364E-2</v>
      </c>
      <c r="U113" s="456">
        <v>8.3462932305408757E-2</v>
      </c>
      <c r="V113" s="456">
        <v>8.4977911619780744E-2</v>
      </c>
      <c r="W113" s="456">
        <v>8.7747976690638094E-2</v>
      </c>
      <c r="X113" s="456">
        <v>4.9657375060733117E-2</v>
      </c>
      <c r="Y113" s="456">
        <v>4.9379139452495391E-2</v>
      </c>
      <c r="Z113" s="456">
        <v>4.3708999999999998E-2</v>
      </c>
      <c r="AA113" s="456">
        <v>4.2347000000000003E-2</v>
      </c>
      <c r="AB113" s="456">
        <v>4.2303E-2</v>
      </c>
      <c r="AC113" s="456">
        <v>4.4350000000000001E-2</v>
      </c>
      <c r="AD113" s="456">
        <v>4.9352782874207732E-2</v>
      </c>
      <c r="AE113" s="456">
        <v>5.1340815851987277E-2</v>
      </c>
      <c r="AF113" s="456">
        <v>8.8104771255734377E-2</v>
      </c>
      <c r="AG113" s="456">
        <v>8.3462932305408757E-2</v>
      </c>
      <c r="AH113" s="456">
        <v>8.4977911619780744E-2</v>
      </c>
      <c r="AI113" s="456">
        <v>8.7747976690638094E-2</v>
      </c>
      <c r="AJ113" s="456">
        <v>4.9657375060733117E-2</v>
      </c>
      <c r="AK113" s="456">
        <v>4.9379139452495391E-2</v>
      </c>
      <c r="AL113" s="456">
        <v>4.3708999999999998E-2</v>
      </c>
      <c r="AM113" s="456">
        <v>4.2347000000000003E-2</v>
      </c>
    </row>
    <row r="114" spans="1:39" hidden="1" x14ac:dyDescent="0.35">
      <c r="A114" s="658"/>
      <c r="B114" s="240" t="s">
        <v>22</v>
      </c>
      <c r="C114" s="292">
        <v>2.5875926900525859E-2</v>
      </c>
      <c r="D114" s="292">
        <v>2.6540537748047474E-2</v>
      </c>
      <c r="E114" s="361">
        <v>3.0319948908436645E-2</v>
      </c>
      <c r="F114" s="361">
        <v>3.1635349441329765E-2</v>
      </c>
      <c r="G114" s="361">
        <v>3.2068328289533564E-2</v>
      </c>
      <c r="H114" s="361">
        <v>5.2784608815079209E-2</v>
      </c>
      <c r="I114" s="361">
        <v>4.9435090756376747E-2</v>
      </c>
      <c r="J114" s="361">
        <v>4.9943425283982497E-2</v>
      </c>
      <c r="K114" s="361">
        <v>5.1209965410206566E-2</v>
      </c>
      <c r="L114" s="361">
        <v>3.1022648382747212E-2</v>
      </c>
      <c r="M114" s="361">
        <v>3.1399474329779152E-2</v>
      </c>
      <c r="N114" s="361">
        <v>3.0592507118538847E-2</v>
      </c>
      <c r="O114" s="361">
        <v>2.957819256942195E-2</v>
      </c>
      <c r="P114" s="361">
        <v>2.9938472201453955E-2</v>
      </c>
      <c r="Q114" s="361">
        <v>3.0319948908436645E-2</v>
      </c>
      <c r="R114" s="361">
        <v>3.1635349441329765E-2</v>
      </c>
      <c r="S114" s="361">
        <v>3.2068328289533564E-2</v>
      </c>
      <c r="T114" s="361">
        <v>5.2784608815079209E-2</v>
      </c>
      <c r="U114" s="456">
        <v>5.0489724771027894E-2</v>
      </c>
      <c r="V114" s="456">
        <v>4.9823722342538804E-2</v>
      </c>
      <c r="W114" s="456">
        <v>5.0644353965207362E-2</v>
      </c>
      <c r="X114" s="456">
        <v>3.0122999041826495E-2</v>
      </c>
      <c r="Y114" s="456">
        <v>3.0594358925164721E-2</v>
      </c>
      <c r="Z114" s="456">
        <v>2.9781145367565039E-2</v>
      </c>
      <c r="AA114" s="456">
        <v>2.9295408494876111E-2</v>
      </c>
      <c r="AB114" s="456">
        <v>2.9321405491105949E-2</v>
      </c>
      <c r="AC114" s="456">
        <v>2.9959589922715364E-2</v>
      </c>
      <c r="AD114" s="456">
        <v>3.083146106079096E-2</v>
      </c>
      <c r="AE114" s="456">
        <v>3.0354620609130651E-2</v>
      </c>
      <c r="AF114" s="456">
        <v>5.2192876606583817E-2</v>
      </c>
      <c r="AG114" s="456">
        <v>5.0489724771027894E-2</v>
      </c>
      <c r="AH114" s="456">
        <v>4.9823722342538804E-2</v>
      </c>
      <c r="AI114" s="456">
        <v>5.0644353965207362E-2</v>
      </c>
      <c r="AJ114" s="456">
        <v>3.0122999041826495E-2</v>
      </c>
      <c r="AK114" s="456">
        <v>3.0594358925164721E-2</v>
      </c>
      <c r="AL114" s="456">
        <v>2.9781145367565039E-2</v>
      </c>
      <c r="AM114" s="456">
        <v>2.9295408494876111E-2</v>
      </c>
    </row>
    <row r="115" spans="1:39" hidden="1" x14ac:dyDescent="0.35">
      <c r="A115" s="658"/>
      <c r="B115" s="77" t="s">
        <v>9</v>
      </c>
      <c r="C115" s="292">
        <v>3.108900830684997E-2</v>
      </c>
      <c r="D115" s="292">
        <v>3.2318880451583896E-2</v>
      </c>
      <c r="E115" s="361">
        <v>3.6400767098975467E-2</v>
      </c>
      <c r="F115" s="361">
        <v>3.7848285731954548E-2</v>
      </c>
      <c r="G115" s="361">
        <v>3.8948323804880183E-2</v>
      </c>
      <c r="H115" s="361">
        <v>5.2466370982798598E-2</v>
      </c>
      <c r="I115" s="361">
        <v>4.912191546048067E-2</v>
      </c>
      <c r="J115" s="361">
        <v>4.96108789210708E-2</v>
      </c>
      <c r="K115" s="361">
        <v>6.7936946255137187E-2</v>
      </c>
      <c r="L115" s="361">
        <v>3.6755220612435184E-2</v>
      </c>
      <c r="M115" s="361">
        <v>3.7425420963378073E-2</v>
      </c>
      <c r="N115" s="361">
        <v>3.6449119197947369E-2</v>
      </c>
      <c r="O115" s="361">
        <v>3.5192695733945137E-2</v>
      </c>
      <c r="P115" s="361">
        <v>3.5680635634363397E-2</v>
      </c>
      <c r="Q115" s="361">
        <v>3.6400767098975467E-2</v>
      </c>
      <c r="R115" s="361">
        <v>3.7848285731954548E-2</v>
      </c>
      <c r="S115" s="361">
        <v>3.8948323804880183E-2</v>
      </c>
      <c r="T115" s="361">
        <v>5.2466370982798598E-2</v>
      </c>
      <c r="U115" s="456">
        <v>5.0083999999999997E-2</v>
      </c>
      <c r="V115" s="456">
        <v>4.9399999999999999E-2</v>
      </c>
      <c r="W115" s="456">
        <v>7.1527406725958434E-2</v>
      </c>
      <c r="X115" s="456">
        <v>3.7588976619675196E-2</v>
      </c>
      <c r="Y115" s="456">
        <v>3.9162225761818222E-2</v>
      </c>
      <c r="Z115" s="456">
        <v>3.8262010655701909E-2</v>
      </c>
      <c r="AA115" s="456">
        <v>3.7705982306050004E-2</v>
      </c>
      <c r="AB115" s="456">
        <v>3.7997810710593702E-2</v>
      </c>
      <c r="AC115" s="456">
        <v>3.9229413066205268E-2</v>
      </c>
      <c r="AD115" s="456">
        <v>4.0820550666763995E-2</v>
      </c>
      <c r="AE115" s="456">
        <v>3.937743396502278E-2</v>
      </c>
      <c r="AF115" s="456">
        <v>5.1774000000000001E-2</v>
      </c>
      <c r="AG115" s="456">
        <v>5.0083999999999997E-2</v>
      </c>
      <c r="AH115" s="456">
        <v>4.9399999999999999E-2</v>
      </c>
      <c r="AI115" s="456">
        <v>7.1527406725958434E-2</v>
      </c>
      <c r="AJ115" s="456">
        <v>3.7588976619675196E-2</v>
      </c>
      <c r="AK115" s="456">
        <v>3.9162225761818222E-2</v>
      </c>
      <c r="AL115" s="456">
        <v>3.8262010655701909E-2</v>
      </c>
      <c r="AM115" s="456">
        <v>3.7705982306050004E-2</v>
      </c>
    </row>
    <row r="116" spans="1:39" hidden="1" x14ac:dyDescent="0.35">
      <c r="A116" s="658"/>
      <c r="B116" s="77" t="s">
        <v>3</v>
      </c>
      <c r="C116" s="292">
        <v>3.1088718298159661E-2</v>
      </c>
      <c r="D116" s="292">
        <v>3.2310141385779451E-2</v>
      </c>
      <c r="E116" s="361">
        <v>3.8639690503277153E-2</v>
      </c>
      <c r="F116" s="361">
        <v>4.020234994736669E-2</v>
      </c>
      <c r="G116" s="361">
        <v>4.2431896418072129E-2</v>
      </c>
      <c r="H116" s="361">
        <v>8.0517978960174888E-2</v>
      </c>
      <c r="I116" s="361">
        <v>7.5221853230883803E-2</v>
      </c>
      <c r="J116" s="361">
        <v>7.7823571600405109E-2</v>
      </c>
      <c r="K116" s="361">
        <v>7.8672130694541126E-2</v>
      </c>
      <c r="L116" s="361">
        <v>4.0653156764930434E-2</v>
      </c>
      <c r="M116" s="361">
        <v>4.0517872128990426E-2</v>
      </c>
      <c r="N116" s="361">
        <v>3.8838582336457171E-2</v>
      </c>
      <c r="O116" s="361">
        <v>3.7302146763977473E-2</v>
      </c>
      <c r="P116" s="361">
        <v>3.7923461910284076E-2</v>
      </c>
      <c r="Q116" s="361">
        <v>3.8639690503277153E-2</v>
      </c>
      <c r="R116" s="361">
        <v>4.020234994736669E-2</v>
      </c>
      <c r="S116" s="361">
        <v>4.2431896418072129E-2</v>
      </c>
      <c r="T116" s="361">
        <v>8.0517978960174888E-2</v>
      </c>
      <c r="U116" s="456">
        <v>8.3115482222942821E-2</v>
      </c>
      <c r="V116" s="456">
        <v>8.4519356113417099E-2</v>
      </c>
      <c r="W116" s="456">
        <v>8.4685619189997327E-2</v>
      </c>
      <c r="X116" s="456">
        <v>4.3771535634283605E-2</v>
      </c>
      <c r="Y116" s="456">
        <v>4.4072115891515086E-2</v>
      </c>
      <c r="Z116" s="456">
        <v>4.2021266117095453E-2</v>
      </c>
      <c r="AA116" s="456">
        <v>4.1160476479958422E-2</v>
      </c>
      <c r="AB116" s="456">
        <v>4.14017286346514E-2</v>
      </c>
      <c r="AC116" s="456">
        <v>4.2874473574818231E-2</v>
      </c>
      <c r="AD116" s="456">
        <v>4.3567351875307025E-2</v>
      </c>
      <c r="AE116" s="456">
        <v>4.5203207673382241E-2</v>
      </c>
      <c r="AF116" s="456">
        <v>8.7375949566271344E-2</v>
      </c>
      <c r="AG116" s="456">
        <v>8.3115482222942821E-2</v>
      </c>
      <c r="AH116" s="456">
        <v>8.4519356113417099E-2</v>
      </c>
      <c r="AI116" s="456">
        <v>8.4685619189997327E-2</v>
      </c>
      <c r="AJ116" s="456">
        <v>4.3771535634283605E-2</v>
      </c>
      <c r="AK116" s="456">
        <v>4.4072115891515086E-2</v>
      </c>
      <c r="AL116" s="456">
        <v>4.2021266117095453E-2</v>
      </c>
      <c r="AM116" s="456">
        <v>4.1160476479958422E-2</v>
      </c>
    </row>
    <row r="117" spans="1:39" hidden="1" x14ac:dyDescent="0.35">
      <c r="A117" s="658"/>
      <c r="B117" s="77" t="s">
        <v>4</v>
      </c>
      <c r="C117" s="292">
        <v>3.0797422272452961E-2</v>
      </c>
      <c r="D117" s="292">
        <v>3.1219753394793454E-2</v>
      </c>
      <c r="E117" s="361">
        <v>3.7049230219279729E-2</v>
      </c>
      <c r="F117" s="361">
        <v>3.9051866704395241E-2</v>
      </c>
      <c r="G117" s="361">
        <v>4.0690297123983706E-2</v>
      </c>
      <c r="H117" s="361">
        <v>7.1899556421210098E-2</v>
      </c>
      <c r="I117" s="361">
        <v>6.8274761889770774E-2</v>
      </c>
      <c r="J117" s="361">
        <v>6.9701879474373354E-2</v>
      </c>
      <c r="K117" s="361">
        <v>6.7801434323069176E-2</v>
      </c>
      <c r="L117" s="361">
        <v>3.8548708571414597E-2</v>
      </c>
      <c r="M117" s="361">
        <v>3.8791642320262422E-2</v>
      </c>
      <c r="N117" s="361">
        <v>3.7502333750820419E-2</v>
      </c>
      <c r="O117" s="361">
        <v>3.614187145517387E-2</v>
      </c>
      <c r="P117" s="361">
        <v>3.647828090499923E-2</v>
      </c>
      <c r="Q117" s="361">
        <v>3.7049230219279729E-2</v>
      </c>
      <c r="R117" s="361">
        <v>3.9051866704395241E-2</v>
      </c>
      <c r="S117" s="361">
        <v>4.0690297123983706E-2</v>
      </c>
      <c r="T117" s="361">
        <v>7.1899556421210098E-2</v>
      </c>
      <c r="U117" s="456">
        <v>7.4430286609139598E-2</v>
      </c>
      <c r="V117" s="456">
        <v>7.4528658888898328E-2</v>
      </c>
      <c r="W117" s="456">
        <v>7.136095383056372E-2</v>
      </c>
      <c r="X117" s="456">
        <v>4.0219809439126487E-2</v>
      </c>
      <c r="Y117" s="456">
        <v>4.1139074920618877E-2</v>
      </c>
      <c r="Z117" s="456">
        <v>3.9768929651506212E-2</v>
      </c>
      <c r="AA117" s="456">
        <v>3.9090658161332052E-2</v>
      </c>
      <c r="AB117" s="456">
        <v>3.8959385759828123E-2</v>
      </c>
      <c r="AC117" s="456">
        <v>4.0025279769655239E-2</v>
      </c>
      <c r="AD117" s="456">
        <v>4.1410236318959487E-2</v>
      </c>
      <c r="AE117" s="456">
        <v>4.2017312166569717E-2</v>
      </c>
      <c r="AF117" s="456">
        <v>7.6621145285147949E-2</v>
      </c>
      <c r="AG117" s="456">
        <v>7.4430286609139598E-2</v>
      </c>
      <c r="AH117" s="456">
        <v>7.4528658888898328E-2</v>
      </c>
      <c r="AI117" s="456">
        <v>7.136095383056372E-2</v>
      </c>
      <c r="AJ117" s="456">
        <v>4.0219809439126487E-2</v>
      </c>
      <c r="AK117" s="456">
        <v>4.1139074920618877E-2</v>
      </c>
      <c r="AL117" s="456">
        <v>3.9768929651506212E-2</v>
      </c>
      <c r="AM117" s="456">
        <v>3.9090658161332052E-2</v>
      </c>
    </row>
    <row r="118" spans="1:39" hidden="1" x14ac:dyDescent="0.35">
      <c r="A118" s="658"/>
      <c r="B118" s="77" t="s">
        <v>5</v>
      </c>
      <c r="C118" s="292">
        <v>3.0047435906328628E-2</v>
      </c>
      <c r="D118" s="292">
        <v>3.0682951773254422E-2</v>
      </c>
      <c r="E118" s="361">
        <v>3.5906635980963289E-2</v>
      </c>
      <c r="F118" s="361">
        <v>3.7660138895450668E-2</v>
      </c>
      <c r="G118" s="361">
        <v>3.9158772240397544E-2</v>
      </c>
      <c r="H118" s="361">
        <v>6.9056840546810022E-2</v>
      </c>
      <c r="I118" s="361">
        <v>6.5496930490854602E-2</v>
      </c>
      <c r="J118" s="361">
        <v>6.6832935753978404E-2</v>
      </c>
      <c r="K118" s="361">
        <v>6.6446179190966334E-2</v>
      </c>
      <c r="L118" s="361">
        <v>3.7220325784703655E-2</v>
      </c>
      <c r="M118" s="361">
        <v>3.7524010624888422E-2</v>
      </c>
      <c r="N118" s="361">
        <v>3.6464323899900848E-2</v>
      </c>
      <c r="O118" s="361">
        <v>3.5019662668601133E-2</v>
      </c>
      <c r="P118" s="361">
        <v>3.5403272321110998E-2</v>
      </c>
      <c r="Q118" s="361">
        <v>3.5906635980963289E-2</v>
      </c>
      <c r="R118" s="361">
        <v>3.7660138895450668E-2</v>
      </c>
      <c r="S118" s="361">
        <v>3.9158772240397544E-2</v>
      </c>
      <c r="T118" s="361">
        <v>6.9056840546810022E-2</v>
      </c>
      <c r="U118" s="456">
        <v>7.0945278641579762E-2</v>
      </c>
      <c r="V118" s="456">
        <v>7.0982747983774006E-2</v>
      </c>
      <c r="W118" s="456">
        <v>6.9689736519992149E-2</v>
      </c>
      <c r="X118" s="456">
        <v>3.8465921545063383E-2</v>
      </c>
      <c r="Y118" s="456">
        <v>3.936801638570829E-2</v>
      </c>
      <c r="Z118" s="456">
        <v>3.8318634945053449E-2</v>
      </c>
      <c r="AA118" s="456">
        <v>3.7441349140650192E-2</v>
      </c>
      <c r="AB118" s="456">
        <v>3.7429249600920422E-2</v>
      </c>
      <c r="AC118" s="456">
        <v>3.8354723959286061E-2</v>
      </c>
      <c r="AD118" s="456">
        <v>3.9317515370260341E-2</v>
      </c>
      <c r="AE118" s="456">
        <v>3.9956418570678262E-2</v>
      </c>
      <c r="AF118" s="456">
        <v>7.3052660356480309E-2</v>
      </c>
      <c r="AG118" s="456">
        <v>7.0945278641579762E-2</v>
      </c>
      <c r="AH118" s="456">
        <v>7.0982747983774006E-2</v>
      </c>
      <c r="AI118" s="456">
        <v>6.9689736519992149E-2</v>
      </c>
      <c r="AJ118" s="456">
        <v>3.8465921545063383E-2</v>
      </c>
      <c r="AK118" s="456">
        <v>3.936801638570829E-2</v>
      </c>
      <c r="AL118" s="456">
        <v>3.8318634945053449E-2</v>
      </c>
      <c r="AM118" s="456">
        <v>3.7441349140650192E-2</v>
      </c>
    </row>
    <row r="119" spans="1:39" hidden="1" x14ac:dyDescent="0.35">
      <c r="A119" s="658"/>
      <c r="B119" s="77" t="s">
        <v>23</v>
      </c>
      <c r="C119" s="292">
        <v>3.0047435906328628E-2</v>
      </c>
      <c r="D119" s="292">
        <v>3.0682951773254422E-2</v>
      </c>
      <c r="E119" s="361">
        <v>3.5906635980963289E-2</v>
      </c>
      <c r="F119" s="361">
        <v>3.7660138895450668E-2</v>
      </c>
      <c r="G119" s="361">
        <v>3.9158772240397544E-2</v>
      </c>
      <c r="H119" s="361">
        <v>6.9056840546810022E-2</v>
      </c>
      <c r="I119" s="361">
        <v>6.5496930490854602E-2</v>
      </c>
      <c r="J119" s="361">
        <v>6.6832935753978404E-2</v>
      </c>
      <c r="K119" s="361">
        <v>6.6446179190966334E-2</v>
      </c>
      <c r="L119" s="361">
        <v>3.7220325784703655E-2</v>
      </c>
      <c r="M119" s="361">
        <v>3.7524010624888422E-2</v>
      </c>
      <c r="N119" s="361">
        <v>3.6464323899900848E-2</v>
      </c>
      <c r="O119" s="361">
        <v>3.5019662668601133E-2</v>
      </c>
      <c r="P119" s="361">
        <v>3.5403272321110998E-2</v>
      </c>
      <c r="Q119" s="361">
        <v>3.5906635980963289E-2</v>
      </c>
      <c r="R119" s="361">
        <v>3.7660138895450668E-2</v>
      </c>
      <c r="S119" s="361">
        <v>3.9158772240397544E-2</v>
      </c>
      <c r="T119" s="361">
        <v>6.9056840546810022E-2</v>
      </c>
      <c r="U119" s="456">
        <v>7.0945278641579762E-2</v>
      </c>
      <c r="V119" s="456">
        <v>7.0982747983774006E-2</v>
      </c>
      <c r="W119" s="456">
        <v>6.9689736519992149E-2</v>
      </c>
      <c r="X119" s="456">
        <v>3.8465921545063383E-2</v>
      </c>
      <c r="Y119" s="456">
        <v>3.936801638570829E-2</v>
      </c>
      <c r="Z119" s="456">
        <v>3.8318634945053449E-2</v>
      </c>
      <c r="AA119" s="456">
        <v>3.7441349140650192E-2</v>
      </c>
      <c r="AB119" s="456">
        <v>3.7429249600920422E-2</v>
      </c>
      <c r="AC119" s="456">
        <v>3.8354723959286061E-2</v>
      </c>
      <c r="AD119" s="456">
        <v>3.9317515370260341E-2</v>
      </c>
      <c r="AE119" s="456">
        <v>3.9956418570678262E-2</v>
      </c>
      <c r="AF119" s="456">
        <v>7.3052660356480309E-2</v>
      </c>
      <c r="AG119" s="456">
        <v>7.0945278641579762E-2</v>
      </c>
      <c r="AH119" s="456">
        <v>7.0982747983774006E-2</v>
      </c>
      <c r="AI119" s="456">
        <v>6.9689736519992149E-2</v>
      </c>
      <c r="AJ119" s="456">
        <v>3.8465921545063383E-2</v>
      </c>
      <c r="AK119" s="456">
        <v>3.936801638570829E-2</v>
      </c>
      <c r="AL119" s="456">
        <v>3.8318634945053449E-2</v>
      </c>
      <c r="AM119" s="456">
        <v>3.7441349140650192E-2</v>
      </c>
    </row>
    <row r="120" spans="1:39" hidden="1" x14ac:dyDescent="0.35">
      <c r="A120" s="658"/>
      <c r="B120" s="77" t="s">
        <v>24</v>
      </c>
      <c r="C120" s="292">
        <v>3.0047435906328628E-2</v>
      </c>
      <c r="D120" s="292">
        <v>3.0682951773254422E-2</v>
      </c>
      <c r="E120" s="361">
        <v>3.5906635980963289E-2</v>
      </c>
      <c r="F120" s="361">
        <v>3.7660138895450668E-2</v>
      </c>
      <c r="G120" s="361">
        <v>3.9158772240397544E-2</v>
      </c>
      <c r="H120" s="361">
        <v>6.9056840546810022E-2</v>
      </c>
      <c r="I120" s="361">
        <v>6.5496930490854602E-2</v>
      </c>
      <c r="J120" s="361">
        <v>6.6832935753978404E-2</v>
      </c>
      <c r="K120" s="361">
        <v>6.6446179190966334E-2</v>
      </c>
      <c r="L120" s="361">
        <v>3.7220325784703655E-2</v>
      </c>
      <c r="M120" s="361">
        <v>3.7524010624888422E-2</v>
      </c>
      <c r="N120" s="361">
        <v>3.6464323899900848E-2</v>
      </c>
      <c r="O120" s="361">
        <v>3.5019662668601133E-2</v>
      </c>
      <c r="P120" s="361">
        <v>3.5403272321110998E-2</v>
      </c>
      <c r="Q120" s="361">
        <v>3.5906635980963289E-2</v>
      </c>
      <c r="R120" s="361">
        <v>3.7660138895450668E-2</v>
      </c>
      <c r="S120" s="361">
        <v>3.9158772240397544E-2</v>
      </c>
      <c r="T120" s="361">
        <v>6.9056840546810022E-2</v>
      </c>
      <c r="U120" s="456">
        <v>7.0945278641579762E-2</v>
      </c>
      <c r="V120" s="456">
        <v>7.0982747983774006E-2</v>
      </c>
      <c r="W120" s="456">
        <v>6.9689736519992149E-2</v>
      </c>
      <c r="X120" s="456">
        <v>3.8465921545063383E-2</v>
      </c>
      <c r="Y120" s="456">
        <v>3.936801638570829E-2</v>
      </c>
      <c r="Z120" s="456">
        <v>3.8318634945053449E-2</v>
      </c>
      <c r="AA120" s="456">
        <v>3.7441349140650192E-2</v>
      </c>
      <c r="AB120" s="456">
        <v>3.7429249600920422E-2</v>
      </c>
      <c r="AC120" s="456">
        <v>3.8354723959286061E-2</v>
      </c>
      <c r="AD120" s="456">
        <v>3.9317515370260341E-2</v>
      </c>
      <c r="AE120" s="456">
        <v>3.9956418570678262E-2</v>
      </c>
      <c r="AF120" s="456">
        <v>7.3052660356480309E-2</v>
      </c>
      <c r="AG120" s="456">
        <v>7.0945278641579762E-2</v>
      </c>
      <c r="AH120" s="456">
        <v>7.0982747983774006E-2</v>
      </c>
      <c r="AI120" s="456">
        <v>6.9689736519992149E-2</v>
      </c>
      <c r="AJ120" s="456">
        <v>3.8465921545063383E-2</v>
      </c>
      <c r="AK120" s="456">
        <v>3.936801638570829E-2</v>
      </c>
      <c r="AL120" s="456">
        <v>3.8318634945053449E-2</v>
      </c>
      <c r="AM120" s="456">
        <v>3.7441349140650192E-2</v>
      </c>
    </row>
    <row r="121" spans="1:39" hidden="1" x14ac:dyDescent="0.35">
      <c r="A121" s="658"/>
      <c r="B121" s="77" t="s">
        <v>7</v>
      </c>
      <c r="C121" s="292">
        <v>2.9364297074451706E-2</v>
      </c>
      <c r="D121" s="292">
        <v>2.9913555412812067E-2</v>
      </c>
      <c r="E121" s="361">
        <v>3.5061431576083546E-2</v>
      </c>
      <c r="F121" s="361">
        <v>3.6858393115802489E-2</v>
      </c>
      <c r="G121" s="361">
        <v>3.814043843518504E-2</v>
      </c>
      <c r="H121" s="361">
        <v>6.7002654059300587E-2</v>
      </c>
      <c r="I121" s="361">
        <v>6.3398620985951407E-2</v>
      </c>
      <c r="J121" s="361">
        <v>6.4761982417728445E-2</v>
      </c>
      <c r="K121" s="361">
        <v>6.4435501508817036E-2</v>
      </c>
      <c r="L121" s="361">
        <v>3.6336241480288786E-2</v>
      </c>
      <c r="M121" s="361">
        <v>3.6641736962948618E-2</v>
      </c>
      <c r="N121" s="361">
        <v>3.5604102049023527E-2</v>
      </c>
      <c r="O121" s="361">
        <v>3.4212935019954011E-2</v>
      </c>
      <c r="P121" s="361">
        <v>3.4573174658425673E-2</v>
      </c>
      <c r="Q121" s="361">
        <v>3.5061431576083546E-2</v>
      </c>
      <c r="R121" s="361">
        <v>3.6858393115802489E-2</v>
      </c>
      <c r="S121" s="361">
        <v>3.814043843518504E-2</v>
      </c>
      <c r="T121" s="361">
        <v>6.7002654059300587E-2</v>
      </c>
      <c r="U121" s="456">
        <v>6.8306736324093592E-2</v>
      </c>
      <c r="V121" s="456">
        <v>6.8416742339354783E-2</v>
      </c>
      <c r="W121" s="456">
        <v>6.7203767027659775E-2</v>
      </c>
      <c r="X121" s="456">
        <v>3.7300529860763189E-2</v>
      </c>
      <c r="Y121" s="456">
        <v>3.8120776644651931E-2</v>
      </c>
      <c r="Z121" s="456">
        <v>3.7079071688786033E-2</v>
      </c>
      <c r="AA121" s="456">
        <v>3.6245984750808875E-2</v>
      </c>
      <c r="AB121" s="456">
        <v>3.6193703698225145E-2</v>
      </c>
      <c r="AC121" s="456">
        <v>3.7086667780013495E-2</v>
      </c>
      <c r="AD121" s="456">
        <v>3.8171627509572349E-2</v>
      </c>
      <c r="AE121" s="456">
        <v>3.8593958761605734E-2</v>
      </c>
      <c r="AF121" s="456">
        <v>7.0463780553378111E-2</v>
      </c>
      <c r="AG121" s="456">
        <v>6.8306736324093592E-2</v>
      </c>
      <c r="AH121" s="456">
        <v>6.8416742339354783E-2</v>
      </c>
      <c r="AI121" s="456">
        <v>6.7203767027659775E-2</v>
      </c>
      <c r="AJ121" s="456">
        <v>3.7300529860763189E-2</v>
      </c>
      <c r="AK121" s="456">
        <v>3.8120776644651931E-2</v>
      </c>
      <c r="AL121" s="456">
        <v>3.7079071688786033E-2</v>
      </c>
      <c r="AM121" s="456">
        <v>3.6245984750808875E-2</v>
      </c>
    </row>
    <row r="122" spans="1:39" ht="15" hidden="1" thickBot="1" x14ac:dyDescent="0.4">
      <c r="A122" s="659"/>
      <c r="B122" s="79" t="s">
        <v>8</v>
      </c>
      <c r="C122" s="292">
        <v>3.1017221923380616E-2</v>
      </c>
      <c r="D122" s="292">
        <v>3.1200685692449472E-2</v>
      </c>
      <c r="E122" s="361">
        <v>3.644375681733069E-2</v>
      </c>
      <c r="F122" s="361">
        <v>3.8707877456505356E-2</v>
      </c>
      <c r="G122" s="361">
        <v>4.0230004035839192E-2</v>
      </c>
      <c r="H122" s="361">
        <v>7.2536866721180329E-2</v>
      </c>
      <c r="I122" s="361">
        <v>6.8857735898560701E-2</v>
      </c>
      <c r="J122" s="361">
        <v>7.0433023609080589E-2</v>
      </c>
      <c r="K122" s="361">
        <v>6.8744197587997838E-2</v>
      </c>
      <c r="L122" s="361">
        <v>3.8156392815314528E-2</v>
      </c>
      <c r="M122" s="361">
        <v>3.8411934304495646E-2</v>
      </c>
      <c r="N122" s="361">
        <v>3.7256320372029528E-2</v>
      </c>
      <c r="O122" s="361">
        <v>3.5649855515331237E-2</v>
      </c>
      <c r="P122" s="361">
        <v>3.5953018154389928E-2</v>
      </c>
      <c r="Q122" s="361">
        <v>3.644375681733069E-2</v>
      </c>
      <c r="R122" s="361">
        <v>3.8707877456505356E-2</v>
      </c>
      <c r="S122" s="361">
        <v>4.0230004035839192E-2</v>
      </c>
      <c r="T122" s="361">
        <v>7.2536866721180329E-2</v>
      </c>
      <c r="U122" s="456">
        <v>7.5161523351541415E-2</v>
      </c>
      <c r="V122" s="456">
        <v>7.5431260863154562E-2</v>
      </c>
      <c r="W122" s="456">
        <v>7.2522025163075515E-2</v>
      </c>
      <c r="X122" s="456">
        <v>3.9688777653336546E-2</v>
      </c>
      <c r="Y122" s="456">
        <v>4.0591960718796005E-2</v>
      </c>
      <c r="Z122" s="456">
        <v>3.9423224025525838E-2</v>
      </c>
      <c r="AA122" s="456">
        <v>3.8325519266981398E-2</v>
      </c>
      <c r="AB122" s="456">
        <v>3.8097015707161286E-2</v>
      </c>
      <c r="AC122" s="456">
        <v>3.9024322120354706E-2</v>
      </c>
      <c r="AD122" s="456">
        <v>4.090411042839532E-2</v>
      </c>
      <c r="AE122" s="456">
        <v>4.1376731917408906E-2</v>
      </c>
      <c r="AF122" s="456">
        <v>7.7419480223343495E-2</v>
      </c>
      <c r="AG122" s="456">
        <v>7.5161523351541415E-2</v>
      </c>
      <c r="AH122" s="456">
        <v>7.5431260863154562E-2</v>
      </c>
      <c r="AI122" s="456">
        <v>7.2522025163075515E-2</v>
      </c>
      <c r="AJ122" s="456">
        <v>3.9688777653336546E-2</v>
      </c>
      <c r="AK122" s="456">
        <v>4.0591960718796005E-2</v>
      </c>
      <c r="AL122" s="456">
        <v>3.9423224025525838E-2</v>
      </c>
      <c r="AM122" s="456">
        <v>3.8325519266981398E-2</v>
      </c>
    </row>
    <row r="123" spans="1:39" hidden="1" x14ac:dyDescent="0.35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1"/>
    </row>
    <row r="124" spans="1:39" ht="15" hidden="1" thickBot="1" x14ac:dyDescent="0.4"/>
    <row r="125" spans="1:39" ht="15" hidden="1" thickBot="1" x14ac:dyDescent="0.4">
      <c r="C125" s="674" t="s">
        <v>124</v>
      </c>
      <c r="D125" s="671"/>
      <c r="E125" s="671"/>
      <c r="F125" s="671"/>
      <c r="G125" s="671"/>
      <c r="H125" s="671"/>
      <c r="I125" s="671"/>
      <c r="J125" s="671"/>
      <c r="K125" s="671"/>
      <c r="L125" s="671"/>
      <c r="M125" s="671"/>
      <c r="N125" s="672"/>
      <c r="O125" s="670" t="s">
        <v>124</v>
      </c>
      <c r="P125" s="671"/>
      <c r="Q125" s="671"/>
      <c r="R125" s="671"/>
      <c r="S125" s="671"/>
      <c r="T125" s="671"/>
      <c r="U125" s="671"/>
      <c r="V125" s="671"/>
      <c r="W125" s="671"/>
      <c r="X125" s="671"/>
      <c r="Y125" s="671"/>
      <c r="Z125" s="672"/>
      <c r="AA125" s="670" t="s">
        <v>124</v>
      </c>
      <c r="AB125" s="671"/>
      <c r="AC125" s="671"/>
      <c r="AD125" s="671"/>
      <c r="AE125" s="671"/>
      <c r="AF125" s="671"/>
      <c r="AG125" s="671"/>
      <c r="AH125" s="671"/>
      <c r="AI125" s="671"/>
      <c r="AJ125" s="671"/>
      <c r="AK125" s="671"/>
      <c r="AL125" s="672"/>
      <c r="AM125" s="535" t="s">
        <v>124</v>
      </c>
    </row>
    <row r="126" spans="1:39" ht="15" hidden="1" customHeight="1" thickBot="1" x14ac:dyDescent="0.4">
      <c r="A126" s="673" t="s">
        <v>125</v>
      </c>
      <c r="B126" s="239" t="s">
        <v>123</v>
      </c>
      <c r="C126" s="146">
        <f>C$4</f>
        <v>44562</v>
      </c>
      <c r="D126" s="146">
        <f t="shared" ref="D126:AM126" si="57">D$4</f>
        <v>44593</v>
      </c>
      <c r="E126" s="146">
        <f t="shared" si="57"/>
        <v>44621</v>
      </c>
      <c r="F126" s="146">
        <f t="shared" si="57"/>
        <v>44652</v>
      </c>
      <c r="G126" s="146">
        <f t="shared" si="57"/>
        <v>44682</v>
      </c>
      <c r="H126" s="146">
        <f t="shared" si="57"/>
        <v>44713</v>
      </c>
      <c r="I126" s="146">
        <f t="shared" si="57"/>
        <v>44743</v>
      </c>
      <c r="J126" s="146">
        <f t="shared" si="57"/>
        <v>44774</v>
      </c>
      <c r="K126" s="146">
        <f t="shared" si="57"/>
        <v>44805</v>
      </c>
      <c r="L126" s="146">
        <f t="shared" si="57"/>
        <v>44835</v>
      </c>
      <c r="M126" s="146">
        <f t="shared" si="57"/>
        <v>44866</v>
      </c>
      <c r="N126" s="146">
        <f t="shared" si="57"/>
        <v>44896</v>
      </c>
      <c r="O126" s="146">
        <f t="shared" si="57"/>
        <v>44927</v>
      </c>
      <c r="P126" s="146">
        <f t="shared" si="57"/>
        <v>44958</v>
      </c>
      <c r="Q126" s="146">
        <f t="shared" si="57"/>
        <v>44986</v>
      </c>
      <c r="R126" s="146">
        <f t="shared" si="57"/>
        <v>45017</v>
      </c>
      <c r="S126" s="146">
        <f t="shared" si="57"/>
        <v>45047</v>
      </c>
      <c r="T126" s="146">
        <f t="shared" si="57"/>
        <v>45078</v>
      </c>
      <c r="U126" s="146">
        <f t="shared" si="57"/>
        <v>45108</v>
      </c>
      <c r="V126" s="146">
        <f t="shared" si="57"/>
        <v>45139</v>
      </c>
      <c r="W126" s="146">
        <f t="shared" si="57"/>
        <v>45170</v>
      </c>
      <c r="X126" s="146">
        <f t="shared" si="57"/>
        <v>45200</v>
      </c>
      <c r="Y126" s="146">
        <f t="shared" si="57"/>
        <v>45231</v>
      </c>
      <c r="Z126" s="146">
        <f t="shared" si="57"/>
        <v>45261</v>
      </c>
      <c r="AA126" s="146">
        <f t="shared" si="57"/>
        <v>45292</v>
      </c>
      <c r="AB126" s="146">
        <f t="shared" si="57"/>
        <v>45323</v>
      </c>
      <c r="AC126" s="146">
        <f t="shared" si="57"/>
        <v>45352</v>
      </c>
      <c r="AD126" s="146">
        <f t="shared" si="57"/>
        <v>45383</v>
      </c>
      <c r="AE126" s="146">
        <f t="shared" si="57"/>
        <v>45413</v>
      </c>
      <c r="AF126" s="146">
        <f t="shared" si="57"/>
        <v>45444</v>
      </c>
      <c r="AG126" s="146">
        <f t="shared" si="57"/>
        <v>45474</v>
      </c>
      <c r="AH126" s="146">
        <f t="shared" si="57"/>
        <v>45505</v>
      </c>
      <c r="AI126" s="146">
        <f t="shared" si="57"/>
        <v>45536</v>
      </c>
      <c r="AJ126" s="146">
        <f t="shared" si="57"/>
        <v>45566</v>
      </c>
      <c r="AK126" s="146">
        <f t="shared" si="57"/>
        <v>45597</v>
      </c>
      <c r="AL126" s="146">
        <f t="shared" si="57"/>
        <v>45627</v>
      </c>
      <c r="AM126" s="146">
        <f t="shared" si="57"/>
        <v>45658</v>
      </c>
    </row>
    <row r="127" spans="1:39" ht="15" hidden="1" customHeight="1" x14ac:dyDescent="0.35">
      <c r="A127" s="658"/>
      <c r="B127" s="240" t="s">
        <v>20</v>
      </c>
      <c r="C127" s="293">
        <v>2.8530000000000001E-3</v>
      </c>
      <c r="D127" s="293">
        <v>2.9459999999999998E-3</v>
      </c>
      <c r="E127" s="362">
        <v>2.4937084889108847E-3</v>
      </c>
      <c r="F127" s="362">
        <v>2.3263396193519705E-3</v>
      </c>
      <c r="G127" s="362">
        <v>2.7292106283252683E-3</v>
      </c>
      <c r="H127" s="362">
        <v>9.0022160385136961E-3</v>
      </c>
      <c r="I127" s="362">
        <v>7.9021149655229689E-3</v>
      </c>
      <c r="J127" s="362">
        <v>8.5585964070573946E-3</v>
      </c>
      <c r="K127" s="362">
        <v>7.9350353764870221E-3</v>
      </c>
      <c r="L127" s="362">
        <v>2.9576356673282674E-3</v>
      </c>
      <c r="M127" s="362">
        <v>2.9694455142294466E-3</v>
      </c>
      <c r="N127" s="362">
        <v>2.4429561249258167E-3</v>
      </c>
      <c r="O127" s="362">
        <v>2.2895204991968425E-3</v>
      </c>
      <c r="P127" s="362">
        <v>2.3319409027314202E-3</v>
      </c>
      <c r="Q127" s="362">
        <v>2.4937084889108847E-3</v>
      </c>
      <c r="R127" s="362">
        <v>2.3263396193519705E-3</v>
      </c>
      <c r="S127" s="362">
        <v>2.7292106283252683E-3</v>
      </c>
      <c r="T127" s="362">
        <v>9.0022160385136961E-3</v>
      </c>
      <c r="U127" s="457">
        <v>8.6127213584202469E-3</v>
      </c>
      <c r="V127" s="457">
        <v>8.975252016225994E-3</v>
      </c>
      <c r="W127" s="457">
        <v>8.4182634800078395E-3</v>
      </c>
      <c r="X127" s="457">
        <v>3.0660784549366164E-3</v>
      </c>
      <c r="Y127" s="457">
        <v>3.0709836142917028E-3</v>
      </c>
      <c r="Z127" s="457">
        <v>2.4953650549465562E-3</v>
      </c>
      <c r="AA127" s="457">
        <v>2.4916508593498094E-3</v>
      </c>
      <c r="AB127" s="457">
        <v>2.4497503990795811E-3</v>
      </c>
      <c r="AC127" s="457">
        <v>2.6862760407139388E-3</v>
      </c>
      <c r="AD127" s="457">
        <v>1.850484629739667E-3</v>
      </c>
      <c r="AE127" s="457">
        <v>2.2665814293217354E-3</v>
      </c>
      <c r="AF127" s="457">
        <v>9.736339643519696E-3</v>
      </c>
      <c r="AG127" s="457">
        <v>8.6127213584202469E-3</v>
      </c>
      <c r="AH127" s="457">
        <v>8.975252016225994E-3</v>
      </c>
      <c r="AI127" s="457">
        <v>8.4182634800078395E-3</v>
      </c>
      <c r="AJ127" s="457">
        <v>3.0660784549366164E-3</v>
      </c>
      <c r="AK127" s="457">
        <v>3.0709836142917028E-3</v>
      </c>
      <c r="AL127" s="457">
        <v>2.4953650549465562E-3</v>
      </c>
      <c r="AM127" s="457">
        <v>2.4916508593498094E-3</v>
      </c>
    </row>
    <row r="128" spans="1:39" hidden="1" x14ac:dyDescent="0.35">
      <c r="A128" s="658"/>
      <c r="B128" s="240" t="s">
        <v>0</v>
      </c>
      <c r="C128" s="293">
        <v>3.5509999999999999E-3</v>
      </c>
      <c r="D128" s="293">
        <v>4.0660000000000002E-3</v>
      </c>
      <c r="E128" s="362">
        <v>3.8872256628422518E-3</v>
      </c>
      <c r="F128" s="362">
        <v>2.4374638015569718E-3</v>
      </c>
      <c r="G128" s="362">
        <v>4.5808133635177606E-3</v>
      </c>
      <c r="H128" s="362">
        <v>1.5338752045311651E-2</v>
      </c>
      <c r="I128" s="362">
        <v>1.2740034051078104E-2</v>
      </c>
      <c r="J128" s="362">
        <v>1.4218161013998256E-2</v>
      </c>
      <c r="K128" s="362">
        <v>1.4383372468360071E-2</v>
      </c>
      <c r="L128" s="362">
        <v>3.0119549910011655E-3</v>
      </c>
      <c r="M128" s="362">
        <v>3.6705853580568494E-3</v>
      </c>
      <c r="N128" s="362">
        <v>2.7404201043578114E-3</v>
      </c>
      <c r="O128" s="362">
        <v>2.8581349608312488E-3</v>
      </c>
      <c r="P128" s="362">
        <v>3.238503512038369E-3</v>
      </c>
      <c r="Q128" s="362">
        <v>3.8872256628422518E-3</v>
      </c>
      <c r="R128" s="362">
        <v>2.4374638015569718E-3</v>
      </c>
      <c r="S128" s="362">
        <v>4.5808133635177606E-3</v>
      </c>
      <c r="T128" s="362">
        <v>1.5338752045311651E-2</v>
      </c>
      <c r="U128" s="457">
        <v>1.4180517777057172E-2</v>
      </c>
      <c r="V128" s="457">
        <v>1.5232643886582896E-2</v>
      </c>
      <c r="W128" s="457">
        <v>1.5647380810002672E-2</v>
      </c>
      <c r="X128" s="457">
        <v>3.2264643657163943E-3</v>
      </c>
      <c r="Y128" s="457">
        <v>3.9058841084849108E-3</v>
      </c>
      <c r="Z128" s="457">
        <v>2.8687338829045507E-3</v>
      </c>
      <c r="AA128" s="457">
        <v>3.1925235200415754E-3</v>
      </c>
      <c r="AB128" s="457">
        <v>3.4962713653485982E-3</v>
      </c>
      <c r="AC128" s="457">
        <v>4.3145264251817734E-3</v>
      </c>
      <c r="AD128" s="457">
        <v>1.9926481246929804E-3</v>
      </c>
      <c r="AE128" s="457">
        <v>3.9087923266177584E-3</v>
      </c>
      <c r="AF128" s="457">
        <v>1.7017050433728656E-2</v>
      </c>
      <c r="AG128" s="457">
        <v>1.4180517777057172E-2</v>
      </c>
      <c r="AH128" s="457">
        <v>1.5232643886582896E-2</v>
      </c>
      <c r="AI128" s="457">
        <v>1.5647380810002672E-2</v>
      </c>
      <c r="AJ128" s="457">
        <v>3.2264643657163943E-3</v>
      </c>
      <c r="AK128" s="457">
        <v>3.9058841084849108E-3</v>
      </c>
      <c r="AL128" s="457">
        <v>2.8687338829045507E-3</v>
      </c>
      <c r="AM128" s="457">
        <v>3.1925235200415754E-3</v>
      </c>
    </row>
    <row r="129" spans="1:39" hidden="1" x14ac:dyDescent="0.35">
      <c r="A129" s="658"/>
      <c r="B129" s="240" t="s">
        <v>21</v>
      </c>
      <c r="C129" s="293">
        <v>3.0200000000000001E-3</v>
      </c>
      <c r="D129" s="293">
        <v>2.9520000000000002E-3</v>
      </c>
      <c r="E129" s="362">
        <v>2.4889826392645057E-3</v>
      </c>
      <c r="F129" s="362">
        <v>3.2043945289116057E-3</v>
      </c>
      <c r="G129" s="362">
        <v>3.2521697680947589E-3</v>
      </c>
      <c r="H129" s="362">
        <v>1.0953175795951181E-2</v>
      </c>
      <c r="I129" s="362">
        <v>9.5674094075090654E-3</v>
      </c>
      <c r="J129" s="362">
        <v>1.0428210253259023E-2</v>
      </c>
      <c r="K129" s="362">
        <v>9.4882233109658352E-3</v>
      </c>
      <c r="L129" s="362">
        <v>3.5132231836595474E-3</v>
      </c>
      <c r="M129" s="362">
        <v>3.2593384697514956E-3</v>
      </c>
      <c r="N129" s="362">
        <v>2.6745383492443862E-3</v>
      </c>
      <c r="O129" s="362">
        <v>2.4254096490937396E-3</v>
      </c>
      <c r="P129" s="362">
        <v>2.335590655240821E-3</v>
      </c>
      <c r="Q129" s="362">
        <v>2.4889826392645057E-3</v>
      </c>
      <c r="R129" s="362">
        <v>3.2043945289116057E-3</v>
      </c>
      <c r="S129" s="362">
        <v>3.2521697680947589E-3</v>
      </c>
      <c r="T129" s="362">
        <v>1.0953175795951181E-2</v>
      </c>
      <c r="U129" s="457">
        <v>1.0511944989637284E-2</v>
      </c>
      <c r="V129" s="457">
        <v>1.1024584986742849E-2</v>
      </c>
      <c r="W129" s="457">
        <v>1.013663510220685E-2</v>
      </c>
      <c r="X129" s="457">
        <v>3.6782024140982151E-3</v>
      </c>
      <c r="Y129" s="457">
        <v>3.4040551368787527E-3</v>
      </c>
      <c r="Z129" s="457">
        <v>2.7576910512523787E-3</v>
      </c>
      <c r="AA129" s="457">
        <v>2.6629930860492526E-3</v>
      </c>
      <c r="AB129" s="457">
        <v>2.4727688230357296E-3</v>
      </c>
      <c r="AC129" s="457">
        <v>2.7030910010354013E-3</v>
      </c>
      <c r="AD129" s="457">
        <v>2.5797166882014369E-3</v>
      </c>
      <c r="AE129" s="457">
        <v>2.728789878554066E-3</v>
      </c>
      <c r="AF129" s="457">
        <v>1.195174193622311E-2</v>
      </c>
      <c r="AG129" s="457">
        <v>1.0511944989637284E-2</v>
      </c>
      <c r="AH129" s="457">
        <v>1.1024584986742849E-2</v>
      </c>
      <c r="AI129" s="457">
        <v>1.013663510220685E-2</v>
      </c>
      <c r="AJ129" s="457">
        <v>3.6782024140982151E-3</v>
      </c>
      <c r="AK129" s="457">
        <v>3.4040551368787527E-3</v>
      </c>
      <c r="AL129" s="457">
        <v>2.7576910512523787E-3</v>
      </c>
      <c r="AM129" s="457">
        <v>2.6629930860492526E-3</v>
      </c>
    </row>
    <row r="130" spans="1:39" hidden="1" x14ac:dyDescent="0.35">
      <c r="A130" s="658"/>
      <c r="B130" s="240" t="s">
        <v>1</v>
      </c>
      <c r="C130" s="293">
        <v>0</v>
      </c>
      <c r="D130" s="293">
        <v>0</v>
      </c>
      <c r="E130" s="362">
        <v>0</v>
      </c>
      <c r="F130" s="362">
        <v>3.7121961233341559E-3</v>
      </c>
      <c r="G130" s="362">
        <v>6.6525280147505441E-3</v>
      </c>
      <c r="H130" s="362">
        <v>1.5663939535639215E-2</v>
      </c>
      <c r="I130" s="362">
        <v>1.2879685250626445E-2</v>
      </c>
      <c r="J130" s="362">
        <v>1.4411587463585831E-2</v>
      </c>
      <c r="K130" s="362">
        <v>1.5716144929236502E-2</v>
      </c>
      <c r="L130" s="362">
        <v>3.7938479514232695E-3</v>
      </c>
      <c r="M130" s="362">
        <v>3.8830961132263809E-3</v>
      </c>
      <c r="N130" s="362">
        <v>0</v>
      </c>
      <c r="O130" s="362">
        <v>0</v>
      </c>
      <c r="P130" s="362">
        <v>0</v>
      </c>
      <c r="Q130" s="362">
        <v>0</v>
      </c>
      <c r="R130" s="362">
        <v>3.7121961233341559E-3</v>
      </c>
      <c r="S130" s="362">
        <v>6.6525280147505441E-3</v>
      </c>
      <c r="T130" s="362">
        <v>1.5663939535639215E-2</v>
      </c>
      <c r="U130" s="457">
        <v>1.4343067694591259E-2</v>
      </c>
      <c r="V130" s="457">
        <v>1.544908838021926E-2</v>
      </c>
      <c r="W130" s="457">
        <v>1.7167023309361904E-2</v>
      </c>
      <c r="X130" s="457">
        <v>4.1826249392668815E-3</v>
      </c>
      <c r="Y130" s="457">
        <v>4.2448605475046029E-3</v>
      </c>
      <c r="Z130" s="457">
        <v>0</v>
      </c>
      <c r="AA130" s="457">
        <v>0</v>
      </c>
      <c r="AB130" s="457">
        <v>0</v>
      </c>
      <c r="AC130" s="457">
        <v>0</v>
      </c>
      <c r="AD130" s="457">
        <v>3.1222171257922686E-3</v>
      </c>
      <c r="AE130" s="457">
        <v>5.8221841480127247E-3</v>
      </c>
      <c r="AF130" s="457">
        <v>1.7396228744265621E-2</v>
      </c>
      <c r="AG130" s="457">
        <v>1.4343067694591259E-2</v>
      </c>
      <c r="AH130" s="457">
        <v>1.544908838021926E-2</v>
      </c>
      <c r="AI130" s="457">
        <v>1.7167023309361904E-2</v>
      </c>
      <c r="AJ130" s="457">
        <v>4.1826249392668815E-3</v>
      </c>
      <c r="AK130" s="457">
        <v>4.2448605475046029E-3</v>
      </c>
      <c r="AL130" s="457">
        <v>0</v>
      </c>
      <c r="AM130" s="457">
        <v>0</v>
      </c>
    </row>
    <row r="131" spans="1:39" hidden="1" x14ac:dyDescent="0.35">
      <c r="A131" s="658"/>
      <c r="B131" s="240" t="s">
        <v>22</v>
      </c>
      <c r="C131" s="293">
        <v>5.0000000000000004E-6</v>
      </c>
      <c r="D131" s="293">
        <v>3.0000000000000001E-6</v>
      </c>
      <c r="E131" s="362">
        <v>6.4300362502044274E-6</v>
      </c>
      <c r="F131" s="362">
        <v>3.4981372087169321E-4</v>
      </c>
      <c r="G131" s="362">
        <v>5.7529221975944493E-5</v>
      </c>
      <c r="H131" s="362">
        <v>1.6797345300068443E-4</v>
      </c>
      <c r="I131" s="362">
        <v>1.456585808437995E-4</v>
      </c>
      <c r="J131" s="362">
        <v>1.5839798197961761E-4</v>
      </c>
      <c r="K131" s="362">
        <v>1.5927628574746299E-4</v>
      </c>
      <c r="L131" s="362">
        <v>5.0773236076413819E-5</v>
      </c>
      <c r="M131" s="362">
        <v>5.2730735337253414E-5</v>
      </c>
      <c r="N131" s="362">
        <v>5.0586779217760316E-5</v>
      </c>
      <c r="O131" s="362">
        <v>6.548948096212812E-6</v>
      </c>
      <c r="P131" s="362">
        <v>4.7248638626438694E-6</v>
      </c>
      <c r="Q131" s="362">
        <v>6.4300362502044274E-6</v>
      </c>
      <c r="R131" s="362">
        <v>3.4981372087169321E-4</v>
      </c>
      <c r="S131" s="362">
        <v>5.7529221975944493E-5</v>
      </c>
      <c r="T131" s="362">
        <v>1.6797345300068443E-4</v>
      </c>
      <c r="U131" s="457">
        <v>1.4927522897211339E-4</v>
      </c>
      <c r="V131" s="457">
        <v>1.5627765746119139E-4</v>
      </c>
      <c r="W131" s="457">
        <v>1.5964603479263941E-4</v>
      </c>
      <c r="X131" s="457">
        <v>4.9000958173505205E-5</v>
      </c>
      <c r="Y131" s="457">
        <v>5.0641074835279817E-5</v>
      </c>
      <c r="Z131" s="457">
        <v>4.7854632434960921E-5</v>
      </c>
      <c r="AA131" s="457">
        <v>6.5915051238926173E-6</v>
      </c>
      <c r="AB131" s="457">
        <v>4.5945088940509152E-6</v>
      </c>
      <c r="AC131" s="457">
        <v>6.4100772846335112E-6</v>
      </c>
      <c r="AD131" s="457">
        <v>2.5953893920904227E-4</v>
      </c>
      <c r="AE131" s="457">
        <v>4.4379390869346773E-5</v>
      </c>
      <c r="AF131" s="457">
        <v>1.7012339341618805E-4</v>
      </c>
      <c r="AG131" s="457">
        <v>1.4927522897211339E-4</v>
      </c>
      <c r="AH131" s="457">
        <v>1.5627765746119139E-4</v>
      </c>
      <c r="AI131" s="457">
        <v>1.5964603479263941E-4</v>
      </c>
      <c r="AJ131" s="457">
        <v>4.9000958173505205E-5</v>
      </c>
      <c r="AK131" s="457">
        <v>5.0641074835279817E-5</v>
      </c>
      <c r="AL131" s="457">
        <v>4.7854632434960921E-5</v>
      </c>
      <c r="AM131" s="457">
        <v>6.5915051238926173E-6</v>
      </c>
    </row>
    <row r="132" spans="1:39" hidden="1" x14ac:dyDescent="0.35">
      <c r="A132" s="658"/>
      <c r="B132" s="77" t="s">
        <v>9</v>
      </c>
      <c r="C132" s="293">
        <v>3.5509999999999999E-3</v>
      </c>
      <c r="D132" s="293">
        <v>4.0720000000000001E-3</v>
      </c>
      <c r="E132" s="362">
        <v>4.0479264074774228E-3</v>
      </c>
      <c r="F132" s="362">
        <v>3.2763926886748389E-3</v>
      </c>
      <c r="G132" s="362">
        <v>2.3830788706400438E-3</v>
      </c>
      <c r="H132" s="362">
        <v>0</v>
      </c>
      <c r="I132" s="362">
        <v>0</v>
      </c>
      <c r="J132" s="362">
        <v>0</v>
      </c>
      <c r="K132" s="362">
        <v>8.716273735003794E-3</v>
      </c>
      <c r="L132" s="362">
        <v>3.6396129133216448E-3</v>
      </c>
      <c r="M132" s="362">
        <v>3.8729109332737589E-3</v>
      </c>
      <c r="N132" s="362">
        <v>2.750310209172907E-3</v>
      </c>
      <c r="O132" s="362">
        <v>2.8681416006613313E-3</v>
      </c>
      <c r="P132" s="362">
        <v>3.253303885691962E-3</v>
      </c>
      <c r="Q132" s="362">
        <v>4.0479264074774228E-3</v>
      </c>
      <c r="R132" s="362">
        <v>3.2763926886748389E-3</v>
      </c>
      <c r="S132" s="362">
        <v>2.3830788706400438E-3</v>
      </c>
      <c r="T132" s="362">
        <v>0</v>
      </c>
      <c r="U132" s="457">
        <v>0</v>
      </c>
      <c r="V132" s="457">
        <v>0</v>
      </c>
      <c r="W132" s="457">
        <v>9.2805932740415778E-3</v>
      </c>
      <c r="X132" s="457">
        <v>3.750023380324805E-3</v>
      </c>
      <c r="Y132" s="457">
        <v>3.998774238181773E-3</v>
      </c>
      <c r="Z132" s="457">
        <v>2.8079893442980912E-3</v>
      </c>
      <c r="AA132" s="457">
        <v>3.1280176939500006E-3</v>
      </c>
      <c r="AB132" s="457">
        <v>3.4331892894063059E-3</v>
      </c>
      <c r="AC132" s="457">
        <v>4.3915869337947371E-3</v>
      </c>
      <c r="AD132" s="457">
        <v>2.6264493332360116E-3</v>
      </c>
      <c r="AE132" s="457">
        <v>1.9735660349772199E-3</v>
      </c>
      <c r="AF132" s="457">
        <v>0</v>
      </c>
      <c r="AG132" s="457">
        <v>0</v>
      </c>
      <c r="AH132" s="457">
        <v>0</v>
      </c>
      <c r="AI132" s="457">
        <v>9.2805932740415778E-3</v>
      </c>
      <c r="AJ132" s="457">
        <v>3.750023380324805E-3</v>
      </c>
      <c r="AK132" s="457">
        <v>3.998774238181773E-3</v>
      </c>
      <c r="AL132" s="457">
        <v>2.8079893442980912E-3</v>
      </c>
      <c r="AM132" s="457">
        <v>3.1280176939500006E-3</v>
      </c>
    </row>
    <row r="133" spans="1:39" hidden="1" x14ac:dyDescent="0.35">
      <c r="A133" s="658"/>
      <c r="B133" s="77" t="s">
        <v>3</v>
      </c>
      <c r="C133" s="293">
        <v>3.5509999999999999E-3</v>
      </c>
      <c r="D133" s="293">
        <v>4.0660000000000002E-3</v>
      </c>
      <c r="E133" s="362">
        <v>3.8872256628422518E-3</v>
      </c>
      <c r="F133" s="362">
        <v>2.4374638015569718E-3</v>
      </c>
      <c r="G133" s="362">
        <v>4.5808133635177606E-3</v>
      </c>
      <c r="H133" s="362">
        <v>1.5338752045311651E-2</v>
      </c>
      <c r="I133" s="362">
        <v>1.2740034051078104E-2</v>
      </c>
      <c r="J133" s="362">
        <v>1.4218161013998256E-2</v>
      </c>
      <c r="K133" s="362">
        <v>1.4383372468360071E-2</v>
      </c>
      <c r="L133" s="362">
        <v>3.0119549910011655E-3</v>
      </c>
      <c r="M133" s="362">
        <v>3.6705853580568494E-3</v>
      </c>
      <c r="N133" s="362">
        <v>2.7404201043578114E-3</v>
      </c>
      <c r="O133" s="362">
        <v>2.8581349608312488E-3</v>
      </c>
      <c r="P133" s="362">
        <v>3.238503512038369E-3</v>
      </c>
      <c r="Q133" s="362">
        <v>3.8872256628422518E-3</v>
      </c>
      <c r="R133" s="362">
        <v>2.4374638015569718E-3</v>
      </c>
      <c r="S133" s="362">
        <v>4.5808133635177606E-3</v>
      </c>
      <c r="T133" s="362">
        <v>1.5338752045311651E-2</v>
      </c>
      <c r="U133" s="457">
        <v>1.4180517777057172E-2</v>
      </c>
      <c r="V133" s="457">
        <v>1.5232643886582896E-2</v>
      </c>
      <c r="W133" s="457">
        <v>1.5647380810002672E-2</v>
      </c>
      <c r="X133" s="457">
        <v>3.2264643657163943E-3</v>
      </c>
      <c r="Y133" s="457">
        <v>3.9058841084849108E-3</v>
      </c>
      <c r="Z133" s="457">
        <v>2.8687338829045507E-3</v>
      </c>
      <c r="AA133" s="457">
        <v>3.1925235200415754E-3</v>
      </c>
      <c r="AB133" s="457">
        <v>3.4962713653485982E-3</v>
      </c>
      <c r="AC133" s="457">
        <v>4.3145264251817734E-3</v>
      </c>
      <c r="AD133" s="457">
        <v>1.9926481246929804E-3</v>
      </c>
      <c r="AE133" s="457">
        <v>3.9087923266177584E-3</v>
      </c>
      <c r="AF133" s="457">
        <v>1.7017050433728656E-2</v>
      </c>
      <c r="AG133" s="457">
        <v>1.4180517777057172E-2</v>
      </c>
      <c r="AH133" s="457">
        <v>1.5232643886582896E-2</v>
      </c>
      <c r="AI133" s="457">
        <v>1.5647380810002672E-2</v>
      </c>
      <c r="AJ133" s="457">
        <v>3.2264643657163943E-3</v>
      </c>
      <c r="AK133" s="457">
        <v>3.9058841084849108E-3</v>
      </c>
      <c r="AL133" s="457">
        <v>2.8687338829045507E-3</v>
      </c>
      <c r="AM133" s="457">
        <v>3.1925235200415754E-3</v>
      </c>
    </row>
    <row r="134" spans="1:39" hidden="1" x14ac:dyDescent="0.35">
      <c r="A134" s="658"/>
      <c r="B134" s="77" t="s">
        <v>4</v>
      </c>
      <c r="C134" s="293">
        <v>3.3570000000000002E-3</v>
      </c>
      <c r="D134" s="293">
        <v>3.3170000000000001E-3</v>
      </c>
      <c r="E134" s="362">
        <v>2.8835863812814028E-3</v>
      </c>
      <c r="F134" s="362">
        <v>2.9973339596464739E-3</v>
      </c>
      <c r="G134" s="362">
        <v>3.3165822104796704E-3</v>
      </c>
      <c r="H134" s="362">
        <v>1.0570096160853885E-2</v>
      </c>
      <c r="I134" s="362">
        <v>9.278246917583912E-3</v>
      </c>
      <c r="J134" s="362">
        <v>1.0028151184528716E-2</v>
      </c>
      <c r="K134" s="362">
        <v>8.6452137534532743E-3</v>
      </c>
      <c r="L134" s="362">
        <v>3.6245298628937543E-3</v>
      </c>
      <c r="M134" s="362">
        <v>3.3199860824998846E-3</v>
      </c>
      <c r="N134" s="362">
        <v>2.5710051829142032E-3</v>
      </c>
      <c r="O134" s="362">
        <v>2.7028351497593935E-3</v>
      </c>
      <c r="P134" s="362">
        <v>2.6314931671341099E-3</v>
      </c>
      <c r="Q134" s="362">
        <v>2.8835863812814028E-3</v>
      </c>
      <c r="R134" s="362">
        <v>2.9973339596464739E-3</v>
      </c>
      <c r="S134" s="362">
        <v>3.3165822104796704E-3</v>
      </c>
      <c r="T134" s="362">
        <v>1.0570096160853885E-2</v>
      </c>
      <c r="U134" s="457">
        <v>1.0180713390860409E-2</v>
      </c>
      <c r="V134" s="457">
        <v>1.058434111110167E-2</v>
      </c>
      <c r="W134" s="457">
        <v>9.2020461694362725E-3</v>
      </c>
      <c r="X134" s="457">
        <v>3.7991905608735104E-3</v>
      </c>
      <c r="Y134" s="457">
        <v>3.4719250793811213E-3</v>
      </c>
      <c r="Z134" s="457">
        <v>2.6520703484937858E-3</v>
      </c>
      <c r="AA134" s="457">
        <v>2.9763418386679493E-3</v>
      </c>
      <c r="AB134" s="457">
        <v>2.7946142401718789E-3</v>
      </c>
      <c r="AC134" s="457">
        <v>3.1417202303447573E-3</v>
      </c>
      <c r="AD134" s="457">
        <v>2.4147636810405203E-3</v>
      </c>
      <c r="AE134" s="457">
        <v>2.7866878334302752E-3</v>
      </c>
      <c r="AF134" s="457">
        <v>1.1514854714852061E-2</v>
      </c>
      <c r="AG134" s="457">
        <v>1.0180713390860409E-2</v>
      </c>
      <c r="AH134" s="457">
        <v>1.058434111110167E-2</v>
      </c>
      <c r="AI134" s="457">
        <v>9.2020461694362725E-3</v>
      </c>
      <c r="AJ134" s="457">
        <v>3.7991905608735104E-3</v>
      </c>
      <c r="AK134" s="457">
        <v>3.4719250793811213E-3</v>
      </c>
      <c r="AL134" s="457">
        <v>2.6520703484937858E-3</v>
      </c>
      <c r="AM134" s="457">
        <v>2.9763418386679493E-3</v>
      </c>
    </row>
    <row r="135" spans="1:39" hidden="1" x14ac:dyDescent="0.35">
      <c r="A135" s="658"/>
      <c r="B135" s="77" t="s">
        <v>5</v>
      </c>
      <c r="C135" s="293">
        <v>2.8530000000000001E-3</v>
      </c>
      <c r="D135" s="293">
        <v>2.9459999999999998E-3</v>
      </c>
      <c r="E135" s="362">
        <v>2.4937084889108847E-3</v>
      </c>
      <c r="F135" s="362">
        <v>2.3263396193519705E-3</v>
      </c>
      <c r="G135" s="362">
        <v>2.7292106283252683E-3</v>
      </c>
      <c r="H135" s="362">
        <v>9.0022160385136961E-3</v>
      </c>
      <c r="I135" s="362">
        <v>7.9021149655229689E-3</v>
      </c>
      <c r="J135" s="362">
        <v>8.5585964070573946E-3</v>
      </c>
      <c r="K135" s="362">
        <v>7.9350353764870221E-3</v>
      </c>
      <c r="L135" s="362">
        <v>2.9576356673282674E-3</v>
      </c>
      <c r="M135" s="362">
        <v>2.9694455142294466E-3</v>
      </c>
      <c r="N135" s="362">
        <v>2.4429561249258167E-3</v>
      </c>
      <c r="O135" s="362">
        <v>2.2895204991968425E-3</v>
      </c>
      <c r="P135" s="362">
        <v>2.3319409027314202E-3</v>
      </c>
      <c r="Q135" s="362">
        <v>2.4937084889108847E-3</v>
      </c>
      <c r="R135" s="362">
        <v>2.3263396193519705E-3</v>
      </c>
      <c r="S135" s="362">
        <v>2.7292106283252683E-3</v>
      </c>
      <c r="T135" s="362">
        <v>9.0022160385136961E-3</v>
      </c>
      <c r="U135" s="457">
        <v>8.6127213584202469E-3</v>
      </c>
      <c r="V135" s="457">
        <v>8.975252016225994E-3</v>
      </c>
      <c r="W135" s="457">
        <v>8.4182634800078395E-3</v>
      </c>
      <c r="X135" s="457">
        <v>3.0660784549366164E-3</v>
      </c>
      <c r="Y135" s="457">
        <v>3.0709836142917028E-3</v>
      </c>
      <c r="Z135" s="457">
        <v>2.4953650549465562E-3</v>
      </c>
      <c r="AA135" s="457">
        <v>2.4916508593498094E-3</v>
      </c>
      <c r="AB135" s="457">
        <v>2.4497503990795811E-3</v>
      </c>
      <c r="AC135" s="457">
        <v>2.6862760407139388E-3</v>
      </c>
      <c r="AD135" s="457">
        <v>1.850484629739667E-3</v>
      </c>
      <c r="AE135" s="457">
        <v>2.2665814293217354E-3</v>
      </c>
      <c r="AF135" s="457">
        <v>9.736339643519696E-3</v>
      </c>
      <c r="AG135" s="457">
        <v>8.6127213584202469E-3</v>
      </c>
      <c r="AH135" s="457">
        <v>8.975252016225994E-3</v>
      </c>
      <c r="AI135" s="457">
        <v>8.4182634800078395E-3</v>
      </c>
      <c r="AJ135" s="457">
        <v>3.0660784549366164E-3</v>
      </c>
      <c r="AK135" s="457">
        <v>3.0709836142917028E-3</v>
      </c>
      <c r="AL135" s="457">
        <v>2.4953650549465562E-3</v>
      </c>
      <c r="AM135" s="457">
        <v>2.4916508593498094E-3</v>
      </c>
    </row>
    <row r="136" spans="1:39" hidden="1" x14ac:dyDescent="0.35">
      <c r="A136" s="658"/>
      <c r="B136" s="77" t="s">
        <v>23</v>
      </c>
      <c r="C136" s="293">
        <v>2.8530000000000001E-3</v>
      </c>
      <c r="D136" s="293">
        <v>2.9459999999999998E-3</v>
      </c>
      <c r="E136" s="362">
        <v>2.4937084889108847E-3</v>
      </c>
      <c r="F136" s="362">
        <v>2.3263396193519705E-3</v>
      </c>
      <c r="G136" s="362">
        <v>2.7292106283252683E-3</v>
      </c>
      <c r="H136" s="362">
        <v>9.0022160385136961E-3</v>
      </c>
      <c r="I136" s="362">
        <v>7.9021149655229689E-3</v>
      </c>
      <c r="J136" s="362">
        <v>8.5585964070573946E-3</v>
      </c>
      <c r="K136" s="362">
        <v>7.9350353764870221E-3</v>
      </c>
      <c r="L136" s="362">
        <v>2.9576356673282674E-3</v>
      </c>
      <c r="M136" s="362">
        <v>2.9694455142294466E-3</v>
      </c>
      <c r="N136" s="362">
        <v>2.4429561249258167E-3</v>
      </c>
      <c r="O136" s="362">
        <v>2.2895204991968425E-3</v>
      </c>
      <c r="P136" s="362">
        <v>2.3319409027314202E-3</v>
      </c>
      <c r="Q136" s="362">
        <v>2.4937084889108847E-3</v>
      </c>
      <c r="R136" s="362">
        <v>2.3263396193519705E-3</v>
      </c>
      <c r="S136" s="362">
        <v>2.7292106283252683E-3</v>
      </c>
      <c r="T136" s="362">
        <v>9.0022160385136961E-3</v>
      </c>
      <c r="U136" s="457">
        <v>8.6127213584202469E-3</v>
      </c>
      <c r="V136" s="457">
        <v>8.975252016225994E-3</v>
      </c>
      <c r="W136" s="457">
        <v>8.4182634800078395E-3</v>
      </c>
      <c r="X136" s="457">
        <v>3.0660784549366164E-3</v>
      </c>
      <c r="Y136" s="457">
        <v>3.0709836142917028E-3</v>
      </c>
      <c r="Z136" s="457">
        <v>2.4953650549465562E-3</v>
      </c>
      <c r="AA136" s="457">
        <v>2.4916508593498094E-3</v>
      </c>
      <c r="AB136" s="457">
        <v>2.4497503990795811E-3</v>
      </c>
      <c r="AC136" s="457">
        <v>2.6862760407139388E-3</v>
      </c>
      <c r="AD136" s="457">
        <v>1.850484629739667E-3</v>
      </c>
      <c r="AE136" s="457">
        <v>2.2665814293217354E-3</v>
      </c>
      <c r="AF136" s="457">
        <v>9.736339643519696E-3</v>
      </c>
      <c r="AG136" s="457">
        <v>8.6127213584202469E-3</v>
      </c>
      <c r="AH136" s="457">
        <v>8.975252016225994E-3</v>
      </c>
      <c r="AI136" s="457">
        <v>8.4182634800078395E-3</v>
      </c>
      <c r="AJ136" s="457">
        <v>3.0660784549366164E-3</v>
      </c>
      <c r="AK136" s="457">
        <v>3.0709836142917028E-3</v>
      </c>
      <c r="AL136" s="457">
        <v>2.4953650549465562E-3</v>
      </c>
      <c r="AM136" s="457">
        <v>2.4916508593498094E-3</v>
      </c>
    </row>
    <row r="137" spans="1:39" hidden="1" x14ac:dyDescent="0.35">
      <c r="A137" s="658"/>
      <c r="B137" s="77" t="s">
        <v>24</v>
      </c>
      <c r="C137" s="293">
        <v>2.8530000000000001E-3</v>
      </c>
      <c r="D137" s="293">
        <v>2.9459999999999998E-3</v>
      </c>
      <c r="E137" s="362">
        <v>2.4937084889108847E-3</v>
      </c>
      <c r="F137" s="362">
        <v>2.3263396193519705E-3</v>
      </c>
      <c r="G137" s="362">
        <v>2.7292106283252683E-3</v>
      </c>
      <c r="H137" s="362">
        <v>9.0022160385136961E-3</v>
      </c>
      <c r="I137" s="362">
        <v>7.9021149655229689E-3</v>
      </c>
      <c r="J137" s="362">
        <v>8.5585964070573946E-3</v>
      </c>
      <c r="K137" s="362">
        <v>7.9350353764870221E-3</v>
      </c>
      <c r="L137" s="362">
        <v>2.9576356673282674E-3</v>
      </c>
      <c r="M137" s="362">
        <v>2.9694455142294466E-3</v>
      </c>
      <c r="N137" s="362">
        <v>2.4429561249258167E-3</v>
      </c>
      <c r="O137" s="362">
        <v>2.2895204991968425E-3</v>
      </c>
      <c r="P137" s="362">
        <v>2.3319409027314202E-3</v>
      </c>
      <c r="Q137" s="362">
        <v>2.4937084889108847E-3</v>
      </c>
      <c r="R137" s="362">
        <v>2.3263396193519705E-3</v>
      </c>
      <c r="S137" s="362">
        <v>2.7292106283252683E-3</v>
      </c>
      <c r="T137" s="362">
        <v>9.0022160385136961E-3</v>
      </c>
      <c r="U137" s="457">
        <v>8.6127213584202469E-3</v>
      </c>
      <c r="V137" s="457">
        <v>8.975252016225994E-3</v>
      </c>
      <c r="W137" s="457">
        <v>8.4182634800078395E-3</v>
      </c>
      <c r="X137" s="457">
        <v>3.0660784549366164E-3</v>
      </c>
      <c r="Y137" s="457">
        <v>3.0709836142917028E-3</v>
      </c>
      <c r="Z137" s="457">
        <v>2.4953650549465562E-3</v>
      </c>
      <c r="AA137" s="457">
        <v>2.4916508593498094E-3</v>
      </c>
      <c r="AB137" s="457">
        <v>2.4497503990795811E-3</v>
      </c>
      <c r="AC137" s="457">
        <v>2.6862760407139388E-3</v>
      </c>
      <c r="AD137" s="457">
        <v>1.850484629739667E-3</v>
      </c>
      <c r="AE137" s="457">
        <v>2.2665814293217354E-3</v>
      </c>
      <c r="AF137" s="457">
        <v>9.736339643519696E-3</v>
      </c>
      <c r="AG137" s="457">
        <v>8.6127213584202469E-3</v>
      </c>
      <c r="AH137" s="457">
        <v>8.975252016225994E-3</v>
      </c>
      <c r="AI137" s="457">
        <v>8.4182634800078395E-3</v>
      </c>
      <c r="AJ137" s="457">
        <v>3.0660784549366164E-3</v>
      </c>
      <c r="AK137" s="457">
        <v>3.0709836142917028E-3</v>
      </c>
      <c r="AL137" s="457">
        <v>2.4953650549465562E-3</v>
      </c>
      <c r="AM137" s="457">
        <v>2.4916508593498094E-3</v>
      </c>
    </row>
    <row r="138" spans="1:39" hidden="1" x14ac:dyDescent="0.35">
      <c r="A138" s="658"/>
      <c r="B138" s="77" t="s">
        <v>7</v>
      </c>
      <c r="C138" s="293">
        <v>2.3930000000000002E-3</v>
      </c>
      <c r="D138" s="293">
        <v>2.4099999999999998E-3</v>
      </c>
      <c r="E138" s="362">
        <v>2.0273070353288526E-3</v>
      </c>
      <c r="F138" s="362">
        <v>2.2281441422365936E-3</v>
      </c>
      <c r="G138" s="362">
        <v>2.3447255262917339E-3</v>
      </c>
      <c r="H138" s="362">
        <v>7.8707889548047666E-3</v>
      </c>
      <c r="I138" s="362">
        <v>6.8671439860714424E-3</v>
      </c>
      <c r="J138" s="362">
        <v>7.502684330694928E-3</v>
      </c>
      <c r="K138" s="362">
        <v>6.8844350801616173E-3</v>
      </c>
      <c r="L138" s="362">
        <v>2.5187241279940055E-3</v>
      </c>
      <c r="M138" s="362">
        <v>2.5149200997384505E-3</v>
      </c>
      <c r="N138" s="362">
        <v>2.0634691535176687E-3</v>
      </c>
      <c r="O138" s="362">
        <v>1.9141851187442899E-3</v>
      </c>
      <c r="P138" s="362">
        <v>1.9002909201414838E-3</v>
      </c>
      <c r="Q138" s="362">
        <v>2.0273070353288526E-3</v>
      </c>
      <c r="R138" s="362">
        <v>2.2281441422365936E-3</v>
      </c>
      <c r="S138" s="362">
        <v>2.3447255262917339E-3</v>
      </c>
      <c r="T138" s="362">
        <v>7.8707889548047666E-3</v>
      </c>
      <c r="U138" s="457">
        <v>7.4432636759063971E-3</v>
      </c>
      <c r="V138" s="457">
        <v>7.8272576606452163E-3</v>
      </c>
      <c r="W138" s="457">
        <v>7.2652329723402239E-3</v>
      </c>
      <c r="X138" s="457">
        <v>2.5904701392368166E-3</v>
      </c>
      <c r="Y138" s="457">
        <v>2.5792233553480733E-3</v>
      </c>
      <c r="Z138" s="457">
        <v>2.0889283112139703E-3</v>
      </c>
      <c r="AA138" s="457">
        <v>2.0640152491911267E-3</v>
      </c>
      <c r="AB138" s="457">
        <v>1.9772963017748563E-3</v>
      </c>
      <c r="AC138" s="457">
        <v>2.1633322199865043E-3</v>
      </c>
      <c r="AD138" s="457">
        <v>1.7583724904276549E-3</v>
      </c>
      <c r="AE138" s="457">
        <v>1.9310412383942623E-3</v>
      </c>
      <c r="AF138" s="457">
        <v>8.4642194466218838E-3</v>
      </c>
      <c r="AG138" s="457">
        <v>7.4432636759063971E-3</v>
      </c>
      <c r="AH138" s="457">
        <v>7.8272576606452163E-3</v>
      </c>
      <c r="AI138" s="457">
        <v>7.2652329723402239E-3</v>
      </c>
      <c r="AJ138" s="457">
        <v>2.5904701392368166E-3</v>
      </c>
      <c r="AK138" s="457">
        <v>2.5792233553480733E-3</v>
      </c>
      <c r="AL138" s="457">
        <v>2.0889283112139703E-3</v>
      </c>
      <c r="AM138" s="457">
        <v>2.0640152491911267E-3</v>
      </c>
    </row>
    <row r="139" spans="1:39" ht="15" hidden="1" thickBot="1" x14ac:dyDescent="0.4">
      <c r="A139" s="659"/>
      <c r="B139" s="79" t="s">
        <v>8</v>
      </c>
      <c r="C139" s="294">
        <v>2.879E-3</v>
      </c>
      <c r="D139" s="294">
        <v>2.6879999999999999E-3</v>
      </c>
      <c r="E139" s="363">
        <v>2.1184912436104288E-3</v>
      </c>
      <c r="F139" s="363">
        <v>3.0011893781293516E-3</v>
      </c>
      <c r="G139" s="363">
        <v>3.1357061881645172E-3</v>
      </c>
      <c r="H139" s="363">
        <v>1.0922302047442696E-2</v>
      </c>
      <c r="I139" s="363">
        <v>9.5678204754123634E-3</v>
      </c>
      <c r="J139" s="363">
        <v>1.0403775921909914E-2</v>
      </c>
      <c r="K139" s="363">
        <v>9.1399041701621594E-3</v>
      </c>
      <c r="L139" s="363">
        <v>3.3905878296422057E-3</v>
      </c>
      <c r="M139" s="363">
        <v>3.2172176266673821E-3</v>
      </c>
      <c r="N139" s="363">
        <v>2.6418521983131915E-3</v>
      </c>
      <c r="O139" s="363">
        <v>2.3096965625590206E-3</v>
      </c>
      <c r="P139" s="363">
        <v>2.1226196682628123E-3</v>
      </c>
      <c r="Q139" s="363">
        <v>2.1184912436104288E-3</v>
      </c>
      <c r="R139" s="363">
        <v>3.0011893781293516E-3</v>
      </c>
      <c r="S139" s="363">
        <v>3.1357061881645172E-3</v>
      </c>
      <c r="T139" s="363">
        <v>1.0922302047442696E-2</v>
      </c>
      <c r="U139" s="458">
        <v>1.0512476648458587E-2</v>
      </c>
      <c r="V139" s="458">
        <v>1.0997739136845456E-2</v>
      </c>
      <c r="W139" s="458">
        <v>9.7499748369244844E-3</v>
      </c>
      <c r="X139" s="458">
        <v>3.5422223466634517E-3</v>
      </c>
      <c r="Y139" s="458">
        <v>3.3530392812039923E-3</v>
      </c>
      <c r="Z139" s="458">
        <v>2.7187759744741616E-3</v>
      </c>
      <c r="AA139" s="458">
        <v>2.5294807330186069E-3</v>
      </c>
      <c r="AB139" s="458">
        <v>2.2399842928387112E-3</v>
      </c>
      <c r="AC139" s="458">
        <v>2.2916778796452913E-3</v>
      </c>
      <c r="AD139" s="458">
        <v>2.4098895716046765E-3</v>
      </c>
      <c r="AE139" s="458">
        <v>2.6252680825910963E-3</v>
      </c>
      <c r="AF139" s="458">
        <v>1.1916519776656496E-2</v>
      </c>
      <c r="AG139" s="458">
        <v>1.0512476648458587E-2</v>
      </c>
      <c r="AH139" s="458">
        <v>1.0997739136845456E-2</v>
      </c>
      <c r="AI139" s="458">
        <v>9.7499748369244844E-3</v>
      </c>
      <c r="AJ139" s="458">
        <v>3.5422223466634517E-3</v>
      </c>
      <c r="AK139" s="458">
        <v>3.3530392812039923E-3</v>
      </c>
      <c r="AL139" s="458">
        <v>2.7187759744741616E-3</v>
      </c>
      <c r="AM139" s="458">
        <v>2.5294807330186069E-3</v>
      </c>
    </row>
    <row r="140" spans="1:39" ht="14.25" hidden="1" customHeight="1" x14ac:dyDescent="0.35">
      <c r="A140" s="99"/>
      <c r="B140" s="99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</row>
    <row r="141" spans="1:39" ht="15" hidden="1" thickBot="1" x14ac:dyDescent="0.4">
      <c r="A141" s="170" t="s">
        <v>179</v>
      </c>
      <c r="B141" s="99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2" spans="1:39" ht="16" hidden="1" thickBot="1" x14ac:dyDescent="0.4">
      <c r="A142" s="647" t="s">
        <v>126</v>
      </c>
      <c r="B142" s="241" t="s">
        <v>123</v>
      </c>
      <c r="C142" s="146">
        <f>C$4</f>
        <v>44562</v>
      </c>
      <c r="D142" s="146">
        <f t="shared" ref="D142:AM142" si="58">D$4</f>
        <v>44593</v>
      </c>
      <c r="E142" s="146">
        <f t="shared" si="58"/>
        <v>44621</v>
      </c>
      <c r="F142" s="146">
        <f t="shared" si="58"/>
        <v>44652</v>
      </c>
      <c r="G142" s="146">
        <f t="shared" si="58"/>
        <v>44682</v>
      </c>
      <c r="H142" s="146">
        <f t="shared" si="58"/>
        <v>44713</v>
      </c>
      <c r="I142" s="146">
        <f t="shared" si="58"/>
        <v>44743</v>
      </c>
      <c r="J142" s="146">
        <f t="shared" si="58"/>
        <v>44774</v>
      </c>
      <c r="K142" s="146">
        <f t="shared" si="58"/>
        <v>44805</v>
      </c>
      <c r="L142" s="146">
        <f t="shared" si="58"/>
        <v>44835</v>
      </c>
      <c r="M142" s="146">
        <f t="shared" si="58"/>
        <v>44866</v>
      </c>
      <c r="N142" s="146">
        <f t="shared" si="58"/>
        <v>44896</v>
      </c>
      <c r="O142" s="146">
        <f t="shared" si="58"/>
        <v>44927</v>
      </c>
      <c r="P142" s="146">
        <f t="shared" si="58"/>
        <v>44958</v>
      </c>
      <c r="Q142" s="146">
        <f t="shared" si="58"/>
        <v>44986</v>
      </c>
      <c r="R142" s="146">
        <f t="shared" si="58"/>
        <v>45017</v>
      </c>
      <c r="S142" s="146">
        <f t="shared" si="58"/>
        <v>45047</v>
      </c>
      <c r="T142" s="146">
        <f t="shared" si="58"/>
        <v>45078</v>
      </c>
      <c r="U142" s="146">
        <f t="shared" si="58"/>
        <v>45108</v>
      </c>
      <c r="V142" s="146">
        <f t="shared" si="58"/>
        <v>45139</v>
      </c>
      <c r="W142" s="146">
        <f t="shared" si="58"/>
        <v>45170</v>
      </c>
      <c r="X142" s="146">
        <f t="shared" si="58"/>
        <v>45200</v>
      </c>
      <c r="Y142" s="146">
        <f t="shared" si="58"/>
        <v>45231</v>
      </c>
      <c r="Z142" s="146">
        <f t="shared" si="58"/>
        <v>45261</v>
      </c>
      <c r="AA142" s="146">
        <f t="shared" si="58"/>
        <v>45292</v>
      </c>
      <c r="AB142" s="146">
        <f t="shared" si="58"/>
        <v>45323</v>
      </c>
      <c r="AC142" s="146">
        <f t="shared" si="58"/>
        <v>45352</v>
      </c>
      <c r="AD142" s="146">
        <f t="shared" si="58"/>
        <v>45383</v>
      </c>
      <c r="AE142" s="146">
        <f t="shared" si="58"/>
        <v>45413</v>
      </c>
      <c r="AF142" s="146">
        <f t="shared" si="58"/>
        <v>45444</v>
      </c>
      <c r="AG142" s="146">
        <f t="shared" si="58"/>
        <v>45474</v>
      </c>
      <c r="AH142" s="146">
        <f t="shared" si="58"/>
        <v>45505</v>
      </c>
      <c r="AI142" s="146">
        <f t="shared" si="58"/>
        <v>45536</v>
      </c>
      <c r="AJ142" s="146">
        <f t="shared" si="58"/>
        <v>45566</v>
      </c>
      <c r="AK142" s="146">
        <f t="shared" si="58"/>
        <v>45597</v>
      </c>
      <c r="AL142" s="146">
        <f t="shared" si="58"/>
        <v>45627</v>
      </c>
      <c r="AM142" s="146">
        <f t="shared" si="58"/>
        <v>45658</v>
      </c>
    </row>
    <row r="143" spans="1:39" hidden="1" x14ac:dyDescent="0.35">
      <c r="A143" s="648"/>
      <c r="B143" s="240" t="s">
        <v>20</v>
      </c>
      <c r="C143" s="26">
        <f>IF(C23=0,0,((C5*0.5)-C41)*C78*C110*C$2)</f>
        <v>0</v>
      </c>
      <c r="D143" s="26">
        <f>IF(D23=0,0,((D5*0.5)+C23-D41)*D78*D110*D$2)</f>
        <v>411.49510833907277</v>
      </c>
      <c r="E143" s="26">
        <f t="shared" ref="E143:AM143" si="59">IF(E23=0,0,((E5*0.5)+D23-E41)*E78*E110*E$2)</f>
        <v>1101.0476095717422</v>
      </c>
      <c r="F143" s="26">
        <f t="shared" si="59"/>
        <v>1255.1855702611263</v>
      </c>
      <c r="G143" s="26">
        <f t="shared" si="59"/>
        <v>2395.8538575682956</v>
      </c>
      <c r="H143" s="26">
        <f t="shared" si="59"/>
        <v>5564.6854820191465</v>
      </c>
      <c r="I143" s="26">
        <f t="shared" si="59"/>
        <v>5948.4870091603079</v>
      </c>
      <c r="J143" s="26">
        <f t="shared" si="59"/>
        <v>6526.4153230638649</v>
      </c>
      <c r="K143" s="26">
        <f t="shared" si="59"/>
        <v>6358.6418268430753</v>
      </c>
      <c r="L143" s="26">
        <f t="shared" si="59"/>
        <v>3878.3417001771518</v>
      </c>
      <c r="M143" s="26">
        <f t="shared" si="59"/>
        <v>4582.595689470616</v>
      </c>
      <c r="N143" s="26">
        <f t="shared" si="59"/>
        <v>7158.2881758834601</v>
      </c>
      <c r="O143" s="26">
        <f t="shared" si="59"/>
        <v>8741.0357853861424</v>
      </c>
      <c r="P143" s="26">
        <f t="shared" si="59"/>
        <v>8069.0742008478492</v>
      </c>
      <c r="Q143" s="26">
        <f t="shared" si="59"/>
        <v>9070.5760941705412</v>
      </c>
      <c r="R143" s="26">
        <f t="shared" si="59"/>
        <v>8813.2987348992938</v>
      </c>
      <c r="S143" s="26">
        <f t="shared" si="59"/>
        <v>9800.1271787496589</v>
      </c>
      <c r="T143" s="26">
        <f t="shared" si="59"/>
        <v>16606.171820526804</v>
      </c>
      <c r="U143" s="26">
        <f t="shared" si="59"/>
        <v>6714.467381665896</v>
      </c>
      <c r="V143" s="26">
        <f t="shared" si="59"/>
        <v>6726.0018096569847</v>
      </c>
      <c r="W143" s="26">
        <f t="shared" si="59"/>
        <v>6471.1754456885274</v>
      </c>
      <c r="X143" s="26">
        <f t="shared" si="59"/>
        <v>3691.5205727575303</v>
      </c>
      <c r="Y143" s="26">
        <f t="shared" si="59"/>
        <v>3659.0047925571816</v>
      </c>
      <c r="Z143" s="26">
        <f t="shared" si="59"/>
        <v>3675.7038937866805</v>
      </c>
      <c r="AA143" s="26">
        <f t="shared" si="59"/>
        <v>3586.1150218746288</v>
      </c>
      <c r="AB143" s="26">
        <f t="shared" si="59"/>
        <v>3273.5065142501749</v>
      </c>
      <c r="AC143" s="26">
        <f t="shared" si="59"/>
        <v>3717.9264955421331</v>
      </c>
      <c r="AD143" s="26">
        <f t="shared" si="59"/>
        <v>3530.7293258807777</v>
      </c>
      <c r="AE143" s="26">
        <f t="shared" si="59"/>
        <v>3837.169508278977</v>
      </c>
      <c r="AF143" s="26">
        <f t="shared" si="59"/>
        <v>6740.9428369705201</v>
      </c>
      <c r="AG143" s="26">
        <f t="shared" si="59"/>
        <v>6714.467381665896</v>
      </c>
      <c r="AH143" s="26">
        <f t="shared" si="59"/>
        <v>6726.0018096569847</v>
      </c>
      <c r="AI143" s="26">
        <f t="shared" si="59"/>
        <v>6471.1754456885274</v>
      </c>
      <c r="AJ143" s="26">
        <f t="shared" si="59"/>
        <v>3691.5205727575303</v>
      </c>
      <c r="AK143" s="26">
        <f t="shared" si="59"/>
        <v>3659.0047925571816</v>
      </c>
      <c r="AL143" s="26">
        <f t="shared" si="59"/>
        <v>3675.7038937866805</v>
      </c>
      <c r="AM143" s="26">
        <f t="shared" si="59"/>
        <v>3586.1150218746288</v>
      </c>
    </row>
    <row r="144" spans="1:39" hidden="1" x14ac:dyDescent="0.35">
      <c r="A144" s="648"/>
      <c r="B144" s="240" t="s">
        <v>0</v>
      </c>
      <c r="C144" s="26">
        <f t="shared" ref="C144:C155" si="60">IF(C24=0,0,((C6*0.5)-C42)*C79*C111*C$2)</f>
        <v>0</v>
      </c>
      <c r="D144" s="26">
        <f t="shared" ref="D144:M155" si="61">IF(D24=0,0,((D6*0.5)+C24-D42)*D79*D111*D$2)</f>
        <v>0</v>
      </c>
      <c r="E144" s="26">
        <f t="shared" si="61"/>
        <v>0</v>
      </c>
      <c r="F144" s="26">
        <f t="shared" si="61"/>
        <v>0</v>
      </c>
      <c r="G144" s="26">
        <f t="shared" si="61"/>
        <v>0</v>
      </c>
      <c r="H144" s="26">
        <f t="shared" si="61"/>
        <v>0</v>
      </c>
      <c r="I144" s="26">
        <f t="shared" si="61"/>
        <v>0</v>
      </c>
      <c r="J144" s="26">
        <f t="shared" si="61"/>
        <v>0</v>
      </c>
      <c r="K144" s="26">
        <f t="shared" si="61"/>
        <v>0</v>
      </c>
      <c r="L144" s="26">
        <f t="shared" si="61"/>
        <v>0</v>
      </c>
      <c r="M144" s="26">
        <f t="shared" si="61"/>
        <v>0</v>
      </c>
      <c r="N144" s="26">
        <f t="shared" ref="N144:AM144" si="62">IF(N24=0,0,((N6*0.5)+M24-N42)*N79*N111*N$2)</f>
        <v>0</v>
      </c>
      <c r="O144" s="26">
        <f t="shared" si="62"/>
        <v>0</v>
      </c>
      <c r="P144" s="26">
        <f t="shared" si="62"/>
        <v>0</v>
      </c>
      <c r="Q144" s="26">
        <f t="shared" si="62"/>
        <v>0</v>
      </c>
      <c r="R144" s="26">
        <f t="shared" si="62"/>
        <v>0</v>
      </c>
      <c r="S144" s="26">
        <f t="shared" si="62"/>
        <v>0</v>
      </c>
      <c r="T144" s="26">
        <f t="shared" si="62"/>
        <v>0</v>
      </c>
      <c r="U144" s="26">
        <f t="shared" si="62"/>
        <v>0</v>
      </c>
      <c r="V144" s="26">
        <f t="shared" si="62"/>
        <v>0</v>
      </c>
      <c r="W144" s="26">
        <f t="shared" si="62"/>
        <v>0</v>
      </c>
      <c r="X144" s="26">
        <f t="shared" si="62"/>
        <v>0</v>
      </c>
      <c r="Y144" s="26">
        <f t="shared" si="62"/>
        <v>0</v>
      </c>
      <c r="Z144" s="26">
        <f t="shared" si="62"/>
        <v>0</v>
      </c>
      <c r="AA144" s="26">
        <f t="shared" si="62"/>
        <v>0</v>
      </c>
      <c r="AB144" s="26">
        <f t="shared" si="62"/>
        <v>0</v>
      </c>
      <c r="AC144" s="26">
        <f t="shared" si="62"/>
        <v>0</v>
      </c>
      <c r="AD144" s="26">
        <f t="shared" si="62"/>
        <v>0</v>
      </c>
      <c r="AE144" s="26">
        <f t="shared" si="62"/>
        <v>0</v>
      </c>
      <c r="AF144" s="26">
        <f t="shared" si="62"/>
        <v>0</v>
      </c>
      <c r="AG144" s="26">
        <f t="shared" si="62"/>
        <v>0</v>
      </c>
      <c r="AH144" s="26">
        <f t="shared" si="62"/>
        <v>0</v>
      </c>
      <c r="AI144" s="26">
        <f t="shared" si="62"/>
        <v>0</v>
      </c>
      <c r="AJ144" s="26">
        <f t="shared" si="62"/>
        <v>0</v>
      </c>
      <c r="AK144" s="26">
        <f t="shared" si="62"/>
        <v>0</v>
      </c>
      <c r="AL144" s="26">
        <f t="shared" si="62"/>
        <v>0</v>
      </c>
      <c r="AM144" s="26">
        <f t="shared" si="62"/>
        <v>0</v>
      </c>
    </row>
    <row r="145" spans="1:39" hidden="1" x14ac:dyDescent="0.35">
      <c r="A145" s="648"/>
      <c r="B145" s="240" t="s">
        <v>21</v>
      </c>
      <c r="C145" s="26">
        <f t="shared" si="60"/>
        <v>0</v>
      </c>
      <c r="D145" s="26">
        <f t="shared" si="61"/>
        <v>0</v>
      </c>
      <c r="E145" s="26">
        <f t="shared" si="61"/>
        <v>0</v>
      </c>
      <c r="F145" s="26">
        <f t="shared" si="61"/>
        <v>5.207773499011962</v>
      </c>
      <c r="G145" s="26">
        <f t="shared" si="61"/>
        <v>12.799244958797489</v>
      </c>
      <c r="H145" s="26">
        <f t="shared" si="61"/>
        <v>22.138489257951129</v>
      </c>
      <c r="I145" s="26">
        <f t="shared" si="61"/>
        <v>21.645847474900521</v>
      </c>
      <c r="J145" s="26">
        <f t="shared" si="61"/>
        <v>22.162966197979816</v>
      </c>
      <c r="K145" s="26">
        <f t="shared" si="61"/>
        <v>39.988258664918895</v>
      </c>
      <c r="L145" s="26">
        <f t="shared" si="61"/>
        <v>33.605814675881497</v>
      </c>
      <c r="M145" s="26">
        <f t="shared" si="61"/>
        <v>32.73128507151096</v>
      </c>
      <c r="N145" s="26">
        <f t="shared" ref="N145:AM145" si="63">IF(N25=0,0,((N7*0.5)+M25-N43)*N80*N112*N$2)</f>
        <v>64.127988680626927</v>
      </c>
      <c r="O145" s="26">
        <f t="shared" si="63"/>
        <v>91.309590477055053</v>
      </c>
      <c r="P145" s="26">
        <f t="shared" si="63"/>
        <v>84.180505931905984</v>
      </c>
      <c r="Q145" s="26">
        <f t="shared" si="63"/>
        <v>88.649031431373615</v>
      </c>
      <c r="R145" s="26">
        <f t="shared" si="63"/>
        <v>84.078069862884249</v>
      </c>
      <c r="S145" s="26">
        <f t="shared" si="63"/>
        <v>103.3201436316415</v>
      </c>
      <c r="T145" s="26">
        <f t="shared" si="63"/>
        <v>178.70990806741801</v>
      </c>
      <c r="U145" s="26">
        <f t="shared" si="63"/>
        <v>125.27658629951564</v>
      </c>
      <c r="V145" s="26">
        <f t="shared" si="63"/>
        <v>125.8636654620739</v>
      </c>
      <c r="W145" s="26">
        <f t="shared" si="63"/>
        <v>118.84440052166215</v>
      </c>
      <c r="X145" s="26">
        <f t="shared" si="63"/>
        <v>67.041435910483003</v>
      </c>
      <c r="Y145" s="26">
        <f t="shared" si="63"/>
        <v>66.344331970142875</v>
      </c>
      <c r="Z145" s="26">
        <f t="shared" si="63"/>
        <v>66.494583935051622</v>
      </c>
      <c r="AA145" s="26">
        <f t="shared" si="63"/>
        <v>64.651371284000021</v>
      </c>
      <c r="AB145" s="26">
        <f t="shared" si="63"/>
        <v>58.814388009853431</v>
      </c>
      <c r="AC145" s="26">
        <f t="shared" si="63"/>
        <v>62.646571973917233</v>
      </c>
      <c r="AD145" s="26">
        <f t="shared" si="63"/>
        <v>58.568268903283737</v>
      </c>
      <c r="AE145" s="26">
        <f t="shared" si="63"/>
        <v>69.971481580922074</v>
      </c>
      <c r="AF145" s="26">
        <f t="shared" si="63"/>
        <v>125.30033053889019</v>
      </c>
      <c r="AG145" s="26">
        <f t="shared" si="63"/>
        <v>125.27658629951564</v>
      </c>
      <c r="AH145" s="26">
        <f t="shared" si="63"/>
        <v>125.8636654620739</v>
      </c>
      <c r="AI145" s="26">
        <f t="shared" si="63"/>
        <v>118.84440052166215</v>
      </c>
      <c r="AJ145" s="26">
        <f t="shared" si="63"/>
        <v>67.041435910483003</v>
      </c>
      <c r="AK145" s="26">
        <f t="shared" si="63"/>
        <v>66.344331970142875</v>
      </c>
      <c r="AL145" s="26">
        <f t="shared" si="63"/>
        <v>66.494583935051622</v>
      </c>
      <c r="AM145" s="26">
        <f t="shared" si="63"/>
        <v>64.651371284000021</v>
      </c>
    </row>
    <row r="146" spans="1:39" hidden="1" x14ac:dyDescent="0.35">
      <c r="A146" s="648"/>
      <c r="B146" s="240" t="s">
        <v>1</v>
      </c>
      <c r="C146" s="26">
        <f t="shared" si="60"/>
        <v>0</v>
      </c>
      <c r="D146" s="26">
        <f t="shared" si="61"/>
        <v>0.21335054089566355</v>
      </c>
      <c r="E146" s="26">
        <f t="shared" si="61"/>
        <v>37.120992270245786</v>
      </c>
      <c r="F146" s="26">
        <f t="shared" si="61"/>
        <v>364.17371544371315</v>
      </c>
      <c r="G146" s="26">
        <f t="shared" si="61"/>
        <v>2079.2725566281874</v>
      </c>
      <c r="H146" s="26">
        <f t="shared" si="61"/>
        <v>17729.179399690704</v>
      </c>
      <c r="I146" s="26">
        <f t="shared" si="61"/>
        <v>28167.926520999827</v>
      </c>
      <c r="J146" s="26">
        <f t="shared" si="61"/>
        <v>30765.435433184583</v>
      </c>
      <c r="K146" s="26">
        <f t="shared" si="61"/>
        <v>14902.125208679499</v>
      </c>
      <c r="L146" s="26">
        <f t="shared" si="61"/>
        <v>1717.5703135824817</v>
      </c>
      <c r="M146" s="26">
        <f t="shared" si="61"/>
        <v>654.6276319360328</v>
      </c>
      <c r="N146" s="26">
        <f t="shared" ref="N146:AM146" si="64">IF(N26=0,0,((N8*0.5)+M26-N44)*N81*N113*N$2)</f>
        <v>10.036013069150785</v>
      </c>
      <c r="O146" s="26">
        <f t="shared" si="64"/>
        <v>1.1364939308230542</v>
      </c>
      <c r="P146" s="26">
        <f t="shared" si="64"/>
        <v>47.838755074538192</v>
      </c>
      <c r="Q146" s="26">
        <f t="shared" si="64"/>
        <v>1432.240553958711</v>
      </c>
      <c r="R146" s="26">
        <f t="shared" si="64"/>
        <v>4724.3163296477769</v>
      </c>
      <c r="S146" s="26">
        <f t="shared" si="64"/>
        <v>14572.036958652938</v>
      </c>
      <c r="T146" s="26">
        <f t="shared" si="64"/>
        <v>86205.577296612493</v>
      </c>
      <c r="U146" s="26">
        <f t="shared" si="64"/>
        <v>28456.92795449412</v>
      </c>
      <c r="V146" s="26">
        <f t="shared" si="64"/>
        <v>26993.176395071103</v>
      </c>
      <c r="W146" s="26">
        <f t="shared" si="64"/>
        <v>11212.427000434451</v>
      </c>
      <c r="X146" s="26">
        <f t="shared" si="64"/>
        <v>1146.6860408822977</v>
      </c>
      <c r="Y146" s="26">
        <f t="shared" si="64"/>
        <v>350.03686024355983</v>
      </c>
      <c r="Z146" s="26">
        <f t="shared" si="64"/>
        <v>3.2885450449741267</v>
      </c>
      <c r="AA146" s="26">
        <f t="shared" si="64"/>
        <v>0.29869424135944406</v>
      </c>
      <c r="AB146" s="26">
        <f t="shared" si="64"/>
        <v>12.283470043452327</v>
      </c>
      <c r="AC146" s="26">
        <f t="shared" si="64"/>
        <v>377.26379820944481</v>
      </c>
      <c r="AD146" s="26">
        <f t="shared" si="64"/>
        <v>1258.4737790584202</v>
      </c>
      <c r="AE146" s="26">
        <f t="shared" si="64"/>
        <v>3801.1794479942478</v>
      </c>
      <c r="AF146" s="26">
        <f t="shared" si="64"/>
        <v>22078.952422991304</v>
      </c>
      <c r="AG146" s="26">
        <f t="shared" si="64"/>
        <v>28456.92795449412</v>
      </c>
      <c r="AH146" s="26">
        <f t="shared" si="64"/>
        <v>26993.176395071103</v>
      </c>
      <c r="AI146" s="26">
        <f t="shared" si="64"/>
        <v>11212.427000434451</v>
      </c>
      <c r="AJ146" s="26">
        <f t="shared" si="64"/>
        <v>1146.6860408822977</v>
      </c>
      <c r="AK146" s="26">
        <f t="shared" si="64"/>
        <v>350.03686024355983</v>
      </c>
      <c r="AL146" s="26">
        <f t="shared" si="64"/>
        <v>3.2885450449741267</v>
      </c>
      <c r="AM146" s="26">
        <f t="shared" si="64"/>
        <v>0.29869424135944406</v>
      </c>
    </row>
    <row r="147" spans="1:39" hidden="1" x14ac:dyDescent="0.35">
      <c r="A147" s="648"/>
      <c r="B147" s="240" t="s">
        <v>22</v>
      </c>
      <c r="C147" s="26">
        <f t="shared" si="60"/>
        <v>0</v>
      </c>
      <c r="D147" s="26">
        <f t="shared" si="61"/>
        <v>0</v>
      </c>
      <c r="E147" s="26">
        <f t="shared" si="61"/>
        <v>0</v>
      </c>
      <c r="F147" s="26">
        <f t="shared" si="61"/>
        <v>0</v>
      </c>
      <c r="G147" s="26">
        <f t="shared" si="61"/>
        <v>0</v>
      </c>
      <c r="H147" s="26">
        <f t="shared" si="61"/>
        <v>0</v>
      </c>
      <c r="I147" s="26">
        <f t="shared" si="61"/>
        <v>0</v>
      </c>
      <c r="J147" s="26">
        <f t="shared" si="61"/>
        <v>0</v>
      </c>
      <c r="K147" s="26">
        <f t="shared" si="61"/>
        <v>0</v>
      </c>
      <c r="L147" s="26">
        <f t="shared" si="61"/>
        <v>0</v>
      </c>
      <c r="M147" s="26">
        <f t="shared" si="61"/>
        <v>42.795183708469501</v>
      </c>
      <c r="N147" s="26">
        <f t="shared" ref="N147:AM147" si="65">IF(N27=0,0,((N9*0.5)+M27-N45)*N82*N114*N$2)</f>
        <v>226.18622153112642</v>
      </c>
      <c r="O147" s="26">
        <f t="shared" si="65"/>
        <v>382.42140233686007</v>
      </c>
      <c r="P147" s="26">
        <f t="shared" si="65"/>
        <v>299.28224117039304</v>
      </c>
      <c r="Q147" s="26">
        <f t="shared" si="65"/>
        <v>261.50221584111409</v>
      </c>
      <c r="R147" s="26">
        <f t="shared" si="65"/>
        <v>262.29699551016677</v>
      </c>
      <c r="S147" s="26">
        <f t="shared" si="65"/>
        <v>319.3678784930687</v>
      </c>
      <c r="T147" s="26">
        <f t="shared" si="65"/>
        <v>431.33798495934172</v>
      </c>
      <c r="U147" s="26">
        <f t="shared" si="65"/>
        <v>532.92097065638177</v>
      </c>
      <c r="V147" s="26">
        <f t="shared" si="65"/>
        <v>420.70939449306201</v>
      </c>
      <c r="W147" s="26">
        <f t="shared" si="65"/>
        <v>510.8669240468534</v>
      </c>
      <c r="X147" s="26">
        <f t="shared" si="65"/>
        <v>368.36200579451236</v>
      </c>
      <c r="Y147" s="26">
        <f t="shared" si="65"/>
        <v>324.78581946039333</v>
      </c>
      <c r="Z147" s="26">
        <f t="shared" si="65"/>
        <v>350.40165267906963</v>
      </c>
      <c r="AA147" s="26">
        <f t="shared" si="65"/>
        <v>378.7652397064852</v>
      </c>
      <c r="AB147" s="26">
        <f t="shared" si="65"/>
        <v>293.11368631622702</v>
      </c>
      <c r="AC147" s="26">
        <f t="shared" si="65"/>
        <v>258.3942068682444</v>
      </c>
      <c r="AD147" s="26">
        <f t="shared" si="65"/>
        <v>255.63174569739283</v>
      </c>
      <c r="AE147" s="26">
        <f t="shared" si="65"/>
        <v>302.30109592473059</v>
      </c>
      <c r="AF147" s="26">
        <f t="shared" si="65"/>
        <v>426.5025493242664</v>
      </c>
      <c r="AG147" s="26">
        <f t="shared" si="65"/>
        <v>532.92097065638177</v>
      </c>
      <c r="AH147" s="26">
        <f t="shared" si="65"/>
        <v>420.70939449306201</v>
      </c>
      <c r="AI147" s="26">
        <f t="shared" si="65"/>
        <v>510.8669240468534</v>
      </c>
      <c r="AJ147" s="26">
        <f t="shared" si="65"/>
        <v>368.36200579451236</v>
      </c>
      <c r="AK147" s="26">
        <f t="shared" si="65"/>
        <v>324.78581946039333</v>
      </c>
      <c r="AL147" s="26">
        <f t="shared" si="65"/>
        <v>350.40165267906963</v>
      </c>
      <c r="AM147" s="26">
        <f t="shared" si="65"/>
        <v>378.7652397064852</v>
      </c>
    </row>
    <row r="148" spans="1:39" hidden="1" x14ac:dyDescent="0.35">
      <c r="A148" s="648"/>
      <c r="B148" s="77" t="s">
        <v>9</v>
      </c>
      <c r="C148" s="26">
        <f t="shared" si="60"/>
        <v>0</v>
      </c>
      <c r="D148" s="26">
        <f t="shared" si="61"/>
        <v>0</v>
      </c>
      <c r="E148" s="26">
        <f t="shared" si="61"/>
        <v>0</v>
      </c>
      <c r="F148" s="26">
        <f t="shared" si="61"/>
        <v>0</v>
      </c>
      <c r="G148" s="26">
        <f t="shared" si="61"/>
        <v>0</v>
      </c>
      <c r="H148" s="26">
        <f t="shared" si="61"/>
        <v>0</v>
      </c>
      <c r="I148" s="26">
        <f t="shared" si="61"/>
        <v>0</v>
      </c>
      <c r="J148" s="26">
        <f t="shared" si="61"/>
        <v>0</v>
      </c>
      <c r="K148" s="26">
        <f t="shared" si="61"/>
        <v>0</v>
      </c>
      <c r="L148" s="26">
        <f t="shared" si="61"/>
        <v>0</v>
      </c>
      <c r="M148" s="26">
        <f t="shared" si="61"/>
        <v>0</v>
      </c>
      <c r="N148" s="26">
        <f t="shared" ref="N148:AM148" si="66">IF(N28=0,0,((N10*0.5)+M28-N46)*N83*N115*N$2)</f>
        <v>0</v>
      </c>
      <c r="O148" s="26">
        <f t="shared" si="66"/>
        <v>0</v>
      </c>
      <c r="P148" s="26">
        <f t="shared" si="66"/>
        <v>0</v>
      </c>
      <c r="Q148" s="26">
        <f t="shared" si="66"/>
        <v>0</v>
      </c>
      <c r="R148" s="26">
        <f t="shared" si="66"/>
        <v>0</v>
      </c>
      <c r="S148" s="26">
        <f t="shared" si="66"/>
        <v>0</v>
      </c>
      <c r="T148" s="26">
        <f t="shared" si="66"/>
        <v>0</v>
      </c>
      <c r="U148" s="26">
        <f t="shared" si="66"/>
        <v>0</v>
      </c>
      <c r="V148" s="26">
        <f t="shared" si="66"/>
        <v>0</v>
      </c>
      <c r="W148" s="26">
        <f t="shared" si="66"/>
        <v>0</v>
      </c>
      <c r="X148" s="26">
        <f t="shared" si="66"/>
        <v>0</v>
      </c>
      <c r="Y148" s="26">
        <f t="shared" si="66"/>
        <v>0</v>
      </c>
      <c r="Z148" s="26">
        <f t="shared" si="66"/>
        <v>0</v>
      </c>
      <c r="AA148" s="26">
        <f t="shared" si="66"/>
        <v>0</v>
      </c>
      <c r="AB148" s="26">
        <f t="shared" si="66"/>
        <v>0</v>
      </c>
      <c r="AC148" s="26">
        <f t="shared" si="66"/>
        <v>0</v>
      </c>
      <c r="AD148" s="26">
        <f t="shared" si="66"/>
        <v>0</v>
      </c>
      <c r="AE148" s="26">
        <f t="shared" si="66"/>
        <v>0</v>
      </c>
      <c r="AF148" s="26">
        <f t="shared" si="66"/>
        <v>0</v>
      </c>
      <c r="AG148" s="26">
        <f t="shared" si="66"/>
        <v>0</v>
      </c>
      <c r="AH148" s="26">
        <f t="shared" si="66"/>
        <v>0</v>
      </c>
      <c r="AI148" s="26">
        <f t="shared" si="66"/>
        <v>0</v>
      </c>
      <c r="AJ148" s="26">
        <f t="shared" si="66"/>
        <v>0</v>
      </c>
      <c r="AK148" s="26">
        <f t="shared" si="66"/>
        <v>0</v>
      </c>
      <c r="AL148" s="26">
        <f t="shared" si="66"/>
        <v>0</v>
      </c>
      <c r="AM148" s="26">
        <f t="shared" si="66"/>
        <v>0</v>
      </c>
    </row>
    <row r="149" spans="1:39" hidden="1" x14ac:dyDescent="0.35">
      <c r="A149" s="648"/>
      <c r="B149" s="77" t="s">
        <v>3</v>
      </c>
      <c r="C149" s="26">
        <f t="shared" si="60"/>
        <v>0</v>
      </c>
      <c r="D149" s="26">
        <f t="shared" si="61"/>
        <v>0</v>
      </c>
      <c r="E149" s="26">
        <f t="shared" si="61"/>
        <v>64.236349905856557</v>
      </c>
      <c r="F149" s="26">
        <f t="shared" si="61"/>
        <v>2887.6269337979229</v>
      </c>
      <c r="G149" s="26">
        <f t="shared" si="61"/>
        <v>6812.3791342470695</v>
      </c>
      <c r="H149" s="26">
        <f t="shared" si="61"/>
        <v>35278.841721495199</v>
      </c>
      <c r="I149" s="26">
        <f t="shared" si="61"/>
        <v>49352.405549106705</v>
      </c>
      <c r="J149" s="26">
        <f t="shared" si="61"/>
        <v>48962.941953866772</v>
      </c>
      <c r="K149" s="26">
        <f t="shared" si="61"/>
        <v>22115.507104052591</v>
      </c>
      <c r="L149" s="26">
        <f t="shared" si="61"/>
        <v>8005.4849294848873</v>
      </c>
      <c r="M149" s="26">
        <f t="shared" si="61"/>
        <v>15891.95867013721</v>
      </c>
      <c r="N149" s="26">
        <f t="shared" ref="N149:AM149" si="67">IF(N29=0,0,((N11*0.5)+M29-N47)*N84*N116*N$2)</f>
        <v>44027.676414940834</v>
      </c>
      <c r="O149" s="26">
        <f t="shared" si="67"/>
        <v>58426.832947307936</v>
      </c>
      <c r="P149" s="26">
        <f t="shared" si="67"/>
        <v>50160.348576988625</v>
      </c>
      <c r="Q149" s="26">
        <f t="shared" si="67"/>
        <v>39928.229702203695</v>
      </c>
      <c r="R149" s="26">
        <f t="shared" si="67"/>
        <v>24048.62863196012</v>
      </c>
      <c r="S149" s="26">
        <f t="shared" si="67"/>
        <v>27382.505464222253</v>
      </c>
      <c r="T149" s="26">
        <f t="shared" si="67"/>
        <v>124132.62106469848</v>
      </c>
      <c r="U149" s="26">
        <f t="shared" si="67"/>
        <v>62187.714934234697</v>
      </c>
      <c r="V149" s="26">
        <f t="shared" si="67"/>
        <v>59083.486544850362</v>
      </c>
      <c r="W149" s="26">
        <f t="shared" si="67"/>
        <v>25636.623520330733</v>
      </c>
      <c r="X149" s="26">
        <f t="shared" si="67"/>
        <v>8714.2344198686133</v>
      </c>
      <c r="Y149" s="26">
        <f t="shared" si="67"/>
        <v>14332.820555337232</v>
      </c>
      <c r="Z149" s="26">
        <f t="shared" si="67"/>
        <v>22873.984182996952</v>
      </c>
      <c r="AA149" s="26">
        <f t="shared" si="67"/>
        <v>23240.422639898719</v>
      </c>
      <c r="AB149" s="26">
        <f t="shared" si="67"/>
        <v>19740.409305456658</v>
      </c>
      <c r="AC149" s="26">
        <f t="shared" si="67"/>
        <v>15970.934391464411</v>
      </c>
      <c r="AD149" s="26">
        <f t="shared" si="67"/>
        <v>9394.7482810213278</v>
      </c>
      <c r="AE149" s="26">
        <f t="shared" si="67"/>
        <v>10515.625320839756</v>
      </c>
      <c r="AF149" s="26">
        <f t="shared" si="67"/>
        <v>48559.038353950142</v>
      </c>
      <c r="AG149" s="26">
        <f t="shared" si="67"/>
        <v>62187.714934234697</v>
      </c>
      <c r="AH149" s="26">
        <f t="shared" si="67"/>
        <v>59083.486544850362</v>
      </c>
      <c r="AI149" s="26">
        <f t="shared" si="67"/>
        <v>25636.623520330733</v>
      </c>
      <c r="AJ149" s="26">
        <f t="shared" si="67"/>
        <v>8714.2344198686133</v>
      </c>
      <c r="AK149" s="26">
        <f t="shared" si="67"/>
        <v>14332.820555337232</v>
      </c>
      <c r="AL149" s="26">
        <f t="shared" si="67"/>
        <v>22873.984182996952</v>
      </c>
      <c r="AM149" s="26">
        <f t="shared" si="67"/>
        <v>23240.422639898719</v>
      </c>
    </row>
    <row r="150" spans="1:39" ht="15.75" hidden="1" customHeight="1" x14ac:dyDescent="0.35">
      <c r="A150" s="648"/>
      <c r="B150" s="77" t="s">
        <v>4</v>
      </c>
      <c r="C150" s="26">
        <f t="shared" si="60"/>
        <v>0</v>
      </c>
      <c r="D150" s="26">
        <f t="shared" si="61"/>
        <v>413.67941236140376</v>
      </c>
      <c r="E150" s="26">
        <f t="shared" si="61"/>
        <v>2163.3597984620465</v>
      </c>
      <c r="F150" s="26">
        <f t="shared" si="61"/>
        <v>4270.0932228170286</v>
      </c>
      <c r="G150" s="26">
        <f t="shared" si="61"/>
        <v>8633.5517997367861</v>
      </c>
      <c r="H150" s="26">
        <f t="shared" si="61"/>
        <v>19852.680137529514</v>
      </c>
      <c r="I150" s="26">
        <f t="shared" si="61"/>
        <v>34356.436480433789</v>
      </c>
      <c r="J150" s="26">
        <f t="shared" si="61"/>
        <v>35230.718519084388</v>
      </c>
      <c r="K150" s="26">
        <f t="shared" si="61"/>
        <v>48518.023832819708</v>
      </c>
      <c r="L150" s="26">
        <f t="shared" si="61"/>
        <v>46076.596029183675</v>
      </c>
      <c r="M150" s="103">
        <f t="shared" si="61"/>
        <v>50906.530074461101</v>
      </c>
      <c r="N150" s="26">
        <f t="shared" ref="N150:AM150" si="68">IF(N30=0,0,((N12*0.5)+M30-N48)*N85*N117*N$2)</f>
        <v>78923.34472353413</v>
      </c>
      <c r="O150" s="26">
        <f t="shared" si="68"/>
        <v>104328.15492369769</v>
      </c>
      <c r="P150" s="26">
        <f t="shared" si="68"/>
        <v>81212.902898441069</v>
      </c>
      <c r="Q150" s="26">
        <f t="shared" si="68"/>
        <v>89583.447115673189</v>
      </c>
      <c r="R150" s="26">
        <f t="shared" si="68"/>
        <v>92210.063252288732</v>
      </c>
      <c r="S150" s="26">
        <f t="shared" si="68"/>
        <v>118315.19005864426</v>
      </c>
      <c r="T150" s="26">
        <f t="shared" si="68"/>
        <v>167696.64401698727</v>
      </c>
      <c r="U150" s="26">
        <f t="shared" si="68"/>
        <v>16101.618828809333</v>
      </c>
      <c r="V150" s="26">
        <f t="shared" si="68"/>
        <v>12918.096414756603</v>
      </c>
      <c r="W150" s="26">
        <f t="shared" si="68"/>
        <v>13058.43371687742</v>
      </c>
      <c r="X150" s="26">
        <f t="shared" si="68"/>
        <v>8508.3464196792156</v>
      </c>
      <c r="Y150" s="26">
        <f t="shared" si="68"/>
        <v>7096.3380775554688</v>
      </c>
      <c r="Z150" s="26">
        <f t="shared" si="68"/>
        <v>7520.2630679478143</v>
      </c>
      <c r="AA150" s="26">
        <f t="shared" si="68"/>
        <v>8224.8226277825252</v>
      </c>
      <c r="AB150" s="26">
        <f t="shared" si="68"/>
        <v>6322.1593862499885</v>
      </c>
      <c r="AC150" s="26">
        <f t="shared" si="68"/>
        <v>7054.1651907826108</v>
      </c>
      <c r="AD150" s="26">
        <f t="shared" si="68"/>
        <v>7127.0023014759226</v>
      </c>
      <c r="AE150" s="26">
        <f t="shared" si="68"/>
        <v>8905.1364896744562</v>
      </c>
      <c r="AF150" s="26">
        <f t="shared" si="68"/>
        <v>13025.951840024516</v>
      </c>
      <c r="AG150" s="26">
        <f t="shared" si="68"/>
        <v>16101.618828809333</v>
      </c>
      <c r="AH150" s="26">
        <f t="shared" si="68"/>
        <v>12918.096414756603</v>
      </c>
      <c r="AI150" s="26">
        <f t="shared" si="68"/>
        <v>13058.43371687742</v>
      </c>
      <c r="AJ150" s="26">
        <f t="shared" si="68"/>
        <v>8508.3464196792156</v>
      </c>
      <c r="AK150" s="26">
        <f t="shared" si="68"/>
        <v>7096.3380775554688</v>
      </c>
      <c r="AL150" s="26">
        <f t="shared" si="68"/>
        <v>7520.2630679478143</v>
      </c>
      <c r="AM150" s="26">
        <f t="shared" si="68"/>
        <v>8224.8226277825252</v>
      </c>
    </row>
    <row r="151" spans="1:39" hidden="1" x14ac:dyDescent="0.35">
      <c r="A151" s="648"/>
      <c r="B151" s="77" t="s">
        <v>5</v>
      </c>
      <c r="C151" s="26">
        <f t="shared" si="60"/>
        <v>0</v>
      </c>
      <c r="D151" s="26">
        <f t="shared" si="61"/>
        <v>103.78846942832793</v>
      </c>
      <c r="E151" s="26">
        <f t="shared" si="61"/>
        <v>285.39371103470694</v>
      </c>
      <c r="F151" s="26">
        <f t="shared" si="61"/>
        <v>4776.0374870450596</v>
      </c>
      <c r="G151" s="26">
        <f t="shared" si="61"/>
        <v>10388.26157967122</v>
      </c>
      <c r="H151" s="26">
        <f t="shared" si="61"/>
        <v>19331.553633082676</v>
      </c>
      <c r="I151" s="26">
        <f t="shared" si="61"/>
        <v>20373.162943737061</v>
      </c>
      <c r="J151" s="26">
        <f t="shared" si="61"/>
        <v>21352.34479943445</v>
      </c>
      <c r="K151" s="26">
        <f t="shared" si="61"/>
        <v>21526.593119778292</v>
      </c>
      <c r="L151" s="26">
        <f t="shared" si="61"/>
        <v>13140.394262954795</v>
      </c>
      <c r="M151" s="26">
        <f t="shared" si="61"/>
        <v>13427.424949520051</v>
      </c>
      <c r="N151" s="26">
        <f t="shared" ref="N151:AM151" si="69">IF(N31=0,0,((N13*0.5)+M31-N49)*N86*N118*N$2)</f>
        <v>19110.649043326379</v>
      </c>
      <c r="O151" s="26">
        <f t="shared" si="69"/>
        <v>23671.563667656996</v>
      </c>
      <c r="P151" s="26">
        <f t="shared" si="69"/>
        <v>21851.827217520131</v>
      </c>
      <c r="Q151" s="26">
        <f t="shared" si="69"/>
        <v>24563.990445441279</v>
      </c>
      <c r="R151" s="26">
        <f t="shared" si="69"/>
        <v>23867.258669051807</v>
      </c>
      <c r="S151" s="26">
        <f t="shared" si="69"/>
        <v>26539.6847877863</v>
      </c>
      <c r="T151" s="26">
        <f t="shared" si="69"/>
        <v>44971.106763211414</v>
      </c>
      <c r="U151" s="26">
        <f t="shared" si="69"/>
        <v>42677.186932927354</v>
      </c>
      <c r="V151" s="26">
        <f t="shared" si="69"/>
        <v>42750.49981264797</v>
      </c>
      <c r="W151" s="26">
        <f t="shared" si="69"/>
        <v>41130.822219125752</v>
      </c>
      <c r="X151" s="26">
        <f t="shared" si="69"/>
        <v>23463.322493828651</v>
      </c>
      <c r="Y151" s="26">
        <f t="shared" si="69"/>
        <v>23256.652038675446</v>
      </c>
      <c r="Z151" s="26">
        <f t="shared" si="69"/>
        <v>23362.791606309529</v>
      </c>
      <c r="AA151" s="26">
        <f t="shared" si="69"/>
        <v>22793.364306068164</v>
      </c>
      <c r="AB151" s="26">
        <f t="shared" si="69"/>
        <v>20806.423129893708</v>
      </c>
      <c r="AC151" s="26">
        <f t="shared" si="69"/>
        <v>23631.158665896757</v>
      </c>
      <c r="AD151" s="26">
        <f t="shared" si="69"/>
        <v>22441.332556268608</v>
      </c>
      <c r="AE151" s="26">
        <f t="shared" si="69"/>
        <v>24389.067827673498</v>
      </c>
      <c r="AF151" s="26">
        <f t="shared" si="69"/>
        <v>42845.465054026732</v>
      </c>
      <c r="AG151" s="26">
        <f t="shared" si="69"/>
        <v>42677.186932927354</v>
      </c>
      <c r="AH151" s="26">
        <f t="shared" si="69"/>
        <v>42750.49981264797</v>
      </c>
      <c r="AI151" s="26">
        <f t="shared" si="69"/>
        <v>41130.822219125752</v>
      </c>
      <c r="AJ151" s="26">
        <f t="shared" si="69"/>
        <v>23463.322493828651</v>
      </c>
      <c r="AK151" s="26">
        <f t="shared" si="69"/>
        <v>23256.652038675446</v>
      </c>
      <c r="AL151" s="26">
        <f t="shared" si="69"/>
        <v>23362.791606309529</v>
      </c>
      <c r="AM151" s="26">
        <f t="shared" si="69"/>
        <v>22793.364306068164</v>
      </c>
    </row>
    <row r="152" spans="1:39" hidden="1" x14ac:dyDescent="0.35">
      <c r="A152" s="648"/>
      <c r="B152" s="77" t="s">
        <v>23</v>
      </c>
      <c r="C152" s="26">
        <f t="shared" si="60"/>
        <v>0</v>
      </c>
      <c r="D152" s="26">
        <f t="shared" si="61"/>
        <v>0</v>
      </c>
      <c r="E152" s="26">
        <f t="shared" si="61"/>
        <v>0</v>
      </c>
      <c r="F152" s="26">
        <f t="shared" si="61"/>
        <v>0</v>
      </c>
      <c r="G152" s="26">
        <f t="shared" si="61"/>
        <v>0</v>
      </c>
      <c r="H152" s="26">
        <f t="shared" si="61"/>
        <v>0</v>
      </c>
      <c r="I152" s="26">
        <f t="shared" si="61"/>
        <v>250.91835482188418</v>
      </c>
      <c r="J152" s="26">
        <f t="shared" si="61"/>
        <v>512.68205951506866</v>
      </c>
      <c r="K152" s="26">
        <f t="shared" si="61"/>
        <v>499.50262527487422</v>
      </c>
      <c r="L152" s="26">
        <f t="shared" si="61"/>
        <v>289.1763234346945</v>
      </c>
      <c r="M152" s="26">
        <f t="shared" si="61"/>
        <v>282.34630324749884</v>
      </c>
      <c r="N152" s="26">
        <f t="shared" ref="N152:AM152" si="70">IF(N32=0,0,((N14*0.5)+M32-N50)*N87*N119*N$2)</f>
        <v>405.65346135010964</v>
      </c>
      <c r="O152" s="26">
        <f t="shared" si="70"/>
        <v>506.44230159447733</v>
      </c>
      <c r="P152" s="26">
        <f t="shared" si="70"/>
        <v>467.50987072334448</v>
      </c>
      <c r="Q152" s="26">
        <f t="shared" si="70"/>
        <v>525.53536522521438</v>
      </c>
      <c r="R152" s="26">
        <f t="shared" si="70"/>
        <v>510.62910683930096</v>
      </c>
      <c r="S152" s="26">
        <f t="shared" si="70"/>
        <v>567.80444402508715</v>
      </c>
      <c r="T152" s="26">
        <f t="shared" si="70"/>
        <v>962.13630557621912</v>
      </c>
      <c r="U152" s="26">
        <f t="shared" si="70"/>
        <v>456.86201446480584</v>
      </c>
      <c r="V152" s="26">
        <f t="shared" si="70"/>
        <v>457.6468335290993</v>
      </c>
      <c r="W152" s="26">
        <f t="shared" si="70"/>
        <v>440.30808134463535</v>
      </c>
      <c r="X152" s="26">
        <f t="shared" si="70"/>
        <v>251.17636730403561</v>
      </c>
      <c r="Y152" s="26">
        <f t="shared" si="70"/>
        <v>248.96394686920124</v>
      </c>
      <c r="Z152" s="26">
        <f t="shared" si="70"/>
        <v>250.10017772621489</v>
      </c>
      <c r="AA152" s="26">
        <f t="shared" si="70"/>
        <v>244.00442207370708</v>
      </c>
      <c r="AB152" s="26">
        <f t="shared" si="70"/>
        <v>222.7340897578309</v>
      </c>
      <c r="AC152" s="26">
        <f t="shared" si="70"/>
        <v>252.97306425577247</v>
      </c>
      <c r="AD152" s="26">
        <f t="shared" si="70"/>
        <v>240.23589968675219</v>
      </c>
      <c r="AE152" s="26">
        <f t="shared" si="70"/>
        <v>261.086530285641</v>
      </c>
      <c r="AF152" s="26">
        <f t="shared" si="70"/>
        <v>458.66344250917621</v>
      </c>
      <c r="AG152" s="26">
        <f t="shared" si="70"/>
        <v>456.86201446480584</v>
      </c>
      <c r="AH152" s="26">
        <f t="shared" si="70"/>
        <v>457.6468335290993</v>
      </c>
      <c r="AI152" s="26">
        <f t="shared" si="70"/>
        <v>440.30808134463535</v>
      </c>
      <c r="AJ152" s="26">
        <f t="shared" si="70"/>
        <v>251.17636730403561</v>
      </c>
      <c r="AK152" s="26">
        <f t="shared" si="70"/>
        <v>248.96394686920124</v>
      </c>
      <c r="AL152" s="26">
        <f t="shared" si="70"/>
        <v>250.10017772621489</v>
      </c>
      <c r="AM152" s="26">
        <f t="shared" si="70"/>
        <v>244.00442207370708</v>
      </c>
    </row>
    <row r="153" spans="1:39" hidden="1" x14ac:dyDescent="0.35">
      <c r="A153" s="648"/>
      <c r="B153" s="77" t="s">
        <v>24</v>
      </c>
      <c r="C153" s="26">
        <f t="shared" si="60"/>
        <v>0</v>
      </c>
      <c r="D153" s="26">
        <f t="shared" si="61"/>
        <v>0</v>
      </c>
      <c r="E153" s="26">
        <f t="shared" si="61"/>
        <v>0</v>
      </c>
      <c r="F153" s="26">
        <f t="shared" si="61"/>
        <v>0</v>
      </c>
      <c r="G153" s="26">
        <f t="shared" si="61"/>
        <v>0</v>
      </c>
      <c r="H153" s="26">
        <f t="shared" si="61"/>
        <v>0</v>
      </c>
      <c r="I153" s="26">
        <f t="shared" si="61"/>
        <v>0</v>
      </c>
      <c r="J153" s="26">
        <f t="shared" si="61"/>
        <v>0</v>
      </c>
      <c r="K153" s="26">
        <f t="shared" si="61"/>
        <v>0</v>
      </c>
      <c r="L153" s="26">
        <f t="shared" si="61"/>
        <v>0</v>
      </c>
      <c r="M153" s="26">
        <f t="shared" si="61"/>
        <v>0</v>
      </c>
      <c r="N153" s="26">
        <f t="shared" ref="N153:AM153" si="71">IF(N33=0,0,((N15*0.5)+M33-N51)*N88*N120*N$2)</f>
        <v>79.215983886864464</v>
      </c>
      <c r="O153" s="26">
        <f t="shared" si="71"/>
        <v>151.92486037456305</v>
      </c>
      <c r="P153" s="26">
        <f t="shared" si="71"/>
        <v>140.24573304748733</v>
      </c>
      <c r="Q153" s="26">
        <f t="shared" si="71"/>
        <v>157.65248426595167</v>
      </c>
      <c r="R153" s="26">
        <f t="shared" si="71"/>
        <v>153.18083721581962</v>
      </c>
      <c r="S153" s="26">
        <f t="shared" si="71"/>
        <v>170.33255438373999</v>
      </c>
      <c r="T153" s="26">
        <f t="shared" si="71"/>
        <v>288.62601608467025</v>
      </c>
      <c r="U153" s="26">
        <f t="shared" si="71"/>
        <v>304.12752683479761</v>
      </c>
      <c r="V153" s="26">
        <f t="shared" si="71"/>
        <v>304.64997140991937</v>
      </c>
      <c r="W153" s="26">
        <f t="shared" si="71"/>
        <v>293.10777343042719</v>
      </c>
      <c r="X153" s="26">
        <f t="shared" si="71"/>
        <v>167.20507498749322</v>
      </c>
      <c r="Y153" s="26">
        <f t="shared" si="71"/>
        <v>165.73229341699394</v>
      </c>
      <c r="Z153" s="26">
        <f t="shared" si="71"/>
        <v>166.48866857955099</v>
      </c>
      <c r="AA153" s="26">
        <f t="shared" si="71"/>
        <v>162.43079764239678</v>
      </c>
      <c r="AB153" s="26">
        <f t="shared" si="71"/>
        <v>148.27139423968725</v>
      </c>
      <c r="AC153" s="26">
        <f t="shared" si="71"/>
        <v>168.40111445477848</v>
      </c>
      <c r="AD153" s="26">
        <f t="shared" si="71"/>
        <v>159.92213779089045</v>
      </c>
      <c r="AE153" s="26">
        <f t="shared" si="71"/>
        <v>173.80215082811904</v>
      </c>
      <c r="AF153" s="26">
        <f t="shared" si="71"/>
        <v>305.32671573332539</v>
      </c>
      <c r="AG153" s="26">
        <f t="shared" si="71"/>
        <v>304.12752683479761</v>
      </c>
      <c r="AH153" s="26">
        <f t="shared" si="71"/>
        <v>304.64997140991937</v>
      </c>
      <c r="AI153" s="26">
        <f t="shared" si="71"/>
        <v>293.10777343042719</v>
      </c>
      <c r="AJ153" s="26">
        <f t="shared" si="71"/>
        <v>167.20507498749322</v>
      </c>
      <c r="AK153" s="26">
        <f t="shared" si="71"/>
        <v>165.73229341699394</v>
      </c>
      <c r="AL153" s="26">
        <f t="shared" si="71"/>
        <v>166.48866857955099</v>
      </c>
      <c r="AM153" s="26">
        <f t="shared" si="71"/>
        <v>162.43079764239678</v>
      </c>
    </row>
    <row r="154" spans="1:39" ht="15.75" hidden="1" customHeight="1" x14ac:dyDescent="0.35">
      <c r="A154" s="648"/>
      <c r="B154" s="77" t="s">
        <v>7</v>
      </c>
      <c r="C154" s="26">
        <f t="shared" si="60"/>
        <v>0</v>
      </c>
      <c r="D154" s="26">
        <f t="shared" si="61"/>
        <v>0</v>
      </c>
      <c r="E154" s="26">
        <f t="shared" si="61"/>
        <v>0</v>
      </c>
      <c r="F154" s="26">
        <f t="shared" si="61"/>
        <v>0</v>
      </c>
      <c r="G154" s="26">
        <f t="shared" si="61"/>
        <v>1.6340577549735376</v>
      </c>
      <c r="H154" s="26">
        <f t="shared" si="61"/>
        <v>5.6847006506342792</v>
      </c>
      <c r="I154" s="26">
        <f t="shared" si="61"/>
        <v>5.5806934413395455</v>
      </c>
      <c r="J154" s="26">
        <f t="shared" si="61"/>
        <v>3733.7802321406334</v>
      </c>
      <c r="K154" s="26">
        <f t="shared" si="61"/>
        <v>7874.9289756674834</v>
      </c>
      <c r="L154" s="26">
        <f t="shared" si="61"/>
        <v>5291.9979255366788</v>
      </c>
      <c r="M154" s="26">
        <f t="shared" si="61"/>
        <v>5444.1347927488823</v>
      </c>
      <c r="N154" s="26">
        <f t="shared" ref="N154:AM154" si="72">IF(N34=0,0,((N16*0.5)+M34-N52)*N89*N121*N$2)</f>
        <v>5920.1907712310804</v>
      </c>
      <c r="O154" s="26">
        <f t="shared" si="72"/>
        <v>6195.9287693257402</v>
      </c>
      <c r="P154" s="26">
        <f t="shared" si="72"/>
        <v>5711.5925814290449</v>
      </c>
      <c r="Q154" s="26">
        <f t="shared" si="72"/>
        <v>6338.9428527818645</v>
      </c>
      <c r="R154" s="26">
        <f t="shared" si="72"/>
        <v>6458.9036385255367</v>
      </c>
      <c r="S154" s="26">
        <f t="shared" si="72"/>
        <v>7043.4599430560675</v>
      </c>
      <c r="T154" s="26">
        <f t="shared" si="72"/>
        <v>12251.697101628986</v>
      </c>
      <c r="U154" s="26">
        <f t="shared" si="72"/>
        <v>-281.94543973499441</v>
      </c>
      <c r="V154" s="26">
        <f t="shared" si="72"/>
        <v>-281.66651946756969</v>
      </c>
      <c r="W154" s="26">
        <f t="shared" si="72"/>
        <v>-264.26803157931784</v>
      </c>
      <c r="X154" s="26">
        <f t="shared" si="72"/>
        <v>-148.86834020782931</v>
      </c>
      <c r="Y154" s="26">
        <f t="shared" si="72"/>
        <v>-145.93310179723804</v>
      </c>
      <c r="Z154" s="26">
        <f t="shared" si="72"/>
        <v>-145.45750220256903</v>
      </c>
      <c r="AA154" s="26">
        <f t="shared" si="72"/>
        <v>-142.81720198394595</v>
      </c>
      <c r="AB154" s="26">
        <f t="shared" si="72"/>
        <v>-130.09347678752283</v>
      </c>
      <c r="AC154" s="26">
        <f t="shared" si="72"/>
        <v>-145.88463025001948</v>
      </c>
      <c r="AD154" s="26">
        <f t="shared" si="72"/>
        <v>-145.53505618504934</v>
      </c>
      <c r="AE154" s="26">
        <f t="shared" si="72"/>
        <v>-155.0687298265903</v>
      </c>
      <c r="AF154" s="26">
        <f t="shared" si="72"/>
        <v>-280.33331894473827</v>
      </c>
      <c r="AG154" s="26">
        <f t="shared" si="72"/>
        <v>-281.94543973499441</v>
      </c>
      <c r="AH154" s="26">
        <f t="shared" si="72"/>
        <v>-281.66651946756969</v>
      </c>
      <c r="AI154" s="26">
        <f t="shared" si="72"/>
        <v>-264.26803157931784</v>
      </c>
      <c r="AJ154" s="26">
        <f t="shared" si="72"/>
        <v>-148.86834020782931</v>
      </c>
      <c r="AK154" s="26">
        <f t="shared" si="72"/>
        <v>-145.93310179723804</v>
      </c>
      <c r="AL154" s="26">
        <f t="shared" si="72"/>
        <v>-145.45750220256903</v>
      </c>
      <c r="AM154" s="26">
        <f t="shared" si="72"/>
        <v>-142.81720198394595</v>
      </c>
    </row>
    <row r="155" spans="1:39" ht="15.75" hidden="1" customHeight="1" x14ac:dyDescent="0.35">
      <c r="A155" s="648"/>
      <c r="B155" s="77" t="s">
        <v>8</v>
      </c>
      <c r="C155" s="26">
        <f t="shared" si="60"/>
        <v>0</v>
      </c>
      <c r="D155" s="26">
        <f t="shared" si="61"/>
        <v>0</v>
      </c>
      <c r="E155" s="26">
        <f t="shared" si="61"/>
        <v>0</v>
      </c>
      <c r="F155" s="26">
        <f t="shared" si="61"/>
        <v>0</v>
      </c>
      <c r="G155" s="26">
        <f t="shared" si="61"/>
        <v>0</v>
      </c>
      <c r="H155" s="26">
        <f t="shared" si="61"/>
        <v>0</v>
      </c>
      <c r="I155" s="26">
        <f t="shared" si="61"/>
        <v>0</v>
      </c>
      <c r="J155" s="26">
        <f t="shared" si="61"/>
        <v>0</v>
      </c>
      <c r="K155" s="26">
        <f t="shared" si="61"/>
        <v>0</v>
      </c>
      <c r="L155" s="26">
        <f t="shared" si="61"/>
        <v>0</v>
      </c>
      <c r="M155" s="26">
        <f t="shared" si="61"/>
        <v>0</v>
      </c>
      <c r="N155" s="26">
        <f t="shared" ref="N155:AM155" si="73">IF(N35=0,0,((N17*0.5)+M35-N53)*N90*N122*N$2)</f>
        <v>0</v>
      </c>
      <c r="O155" s="26">
        <f t="shared" si="73"/>
        <v>0</v>
      </c>
      <c r="P155" s="26">
        <f t="shared" si="73"/>
        <v>0</v>
      </c>
      <c r="Q155" s="26">
        <f t="shared" si="73"/>
        <v>0</v>
      </c>
      <c r="R155" s="26">
        <f t="shared" si="73"/>
        <v>0</v>
      </c>
      <c r="S155" s="26">
        <f t="shared" si="73"/>
        <v>0</v>
      </c>
      <c r="T155" s="26">
        <f t="shared" si="73"/>
        <v>0</v>
      </c>
      <c r="U155" s="26">
        <f t="shared" si="73"/>
        <v>0</v>
      </c>
      <c r="V155" s="26">
        <f t="shared" si="73"/>
        <v>0</v>
      </c>
      <c r="W155" s="26">
        <f t="shared" si="73"/>
        <v>0</v>
      </c>
      <c r="X155" s="26">
        <f t="shared" si="73"/>
        <v>0</v>
      </c>
      <c r="Y155" s="26">
        <f t="shared" si="73"/>
        <v>0</v>
      </c>
      <c r="Z155" s="26">
        <f t="shared" si="73"/>
        <v>0</v>
      </c>
      <c r="AA155" s="26">
        <f t="shared" si="73"/>
        <v>0</v>
      </c>
      <c r="AB155" s="26">
        <f t="shared" si="73"/>
        <v>0</v>
      </c>
      <c r="AC155" s="26">
        <f t="shared" si="73"/>
        <v>0</v>
      </c>
      <c r="AD155" s="26">
        <f t="shared" si="73"/>
        <v>0</v>
      </c>
      <c r="AE155" s="26">
        <f t="shared" si="73"/>
        <v>0</v>
      </c>
      <c r="AF155" s="26">
        <f t="shared" si="73"/>
        <v>0</v>
      </c>
      <c r="AG155" s="26">
        <f t="shared" si="73"/>
        <v>0</v>
      </c>
      <c r="AH155" s="26">
        <f t="shared" si="73"/>
        <v>0</v>
      </c>
      <c r="AI155" s="26">
        <f t="shared" si="73"/>
        <v>0</v>
      </c>
      <c r="AJ155" s="26">
        <f t="shared" si="73"/>
        <v>0</v>
      </c>
      <c r="AK155" s="26">
        <f t="shared" si="73"/>
        <v>0</v>
      </c>
      <c r="AL155" s="26">
        <f t="shared" si="73"/>
        <v>0</v>
      </c>
      <c r="AM155" s="26">
        <f t="shared" si="73"/>
        <v>0</v>
      </c>
    </row>
    <row r="156" spans="1:39" ht="15.75" hidden="1" customHeight="1" x14ac:dyDescent="0.35">
      <c r="A156" s="648"/>
      <c r="B156" s="13"/>
      <c r="C156" s="3"/>
      <c r="D156" s="3">
        <f t="shared" ref="D156:M156" si="74">IF(D36=0,0,((D18*0.5)+C36-D54)*D91*D123*D$2)</f>
        <v>0</v>
      </c>
      <c r="E156" s="3">
        <f t="shared" si="74"/>
        <v>0</v>
      </c>
      <c r="F156" s="3">
        <f t="shared" si="74"/>
        <v>0</v>
      </c>
      <c r="G156" s="3">
        <f t="shared" si="74"/>
        <v>0</v>
      </c>
      <c r="H156" s="3">
        <f t="shared" si="74"/>
        <v>0</v>
      </c>
      <c r="I156" s="3">
        <f t="shared" si="74"/>
        <v>0</v>
      </c>
      <c r="J156" s="3">
        <f t="shared" si="74"/>
        <v>0</v>
      </c>
      <c r="K156" s="3">
        <f t="shared" si="74"/>
        <v>0</v>
      </c>
      <c r="L156" s="3">
        <f t="shared" si="74"/>
        <v>0</v>
      </c>
      <c r="M156" s="3">
        <f t="shared" si="74"/>
        <v>0</v>
      </c>
      <c r="N156" s="3">
        <f t="shared" ref="N156:AM156" si="75">IF(N36=0,0,((N18*0.5)+M36-N54)*N91*N123*N$2)</f>
        <v>0</v>
      </c>
      <c r="O156" s="3">
        <f t="shared" si="75"/>
        <v>0</v>
      </c>
      <c r="P156" s="3">
        <f t="shared" si="75"/>
        <v>0</v>
      </c>
      <c r="Q156" s="3">
        <f t="shared" si="75"/>
        <v>0</v>
      </c>
      <c r="R156" s="3">
        <f t="shared" si="75"/>
        <v>0</v>
      </c>
      <c r="S156" s="3">
        <f t="shared" si="75"/>
        <v>0</v>
      </c>
      <c r="T156" s="3">
        <f t="shared" si="75"/>
        <v>0</v>
      </c>
      <c r="U156" s="3">
        <f t="shared" si="75"/>
        <v>0</v>
      </c>
      <c r="V156" s="3">
        <f t="shared" si="75"/>
        <v>0</v>
      </c>
      <c r="W156" s="3">
        <f t="shared" si="75"/>
        <v>0</v>
      </c>
      <c r="X156" s="3">
        <f t="shared" si="75"/>
        <v>0</v>
      </c>
      <c r="Y156" s="3">
        <f t="shared" si="75"/>
        <v>0</v>
      </c>
      <c r="Z156" s="3">
        <f t="shared" si="75"/>
        <v>0</v>
      </c>
      <c r="AA156" s="3">
        <f t="shared" si="75"/>
        <v>0</v>
      </c>
      <c r="AB156" s="3">
        <f t="shared" si="75"/>
        <v>0</v>
      </c>
      <c r="AC156" s="3">
        <f t="shared" si="75"/>
        <v>0</v>
      </c>
      <c r="AD156" s="3">
        <f t="shared" si="75"/>
        <v>0</v>
      </c>
      <c r="AE156" s="3">
        <f t="shared" si="75"/>
        <v>0</v>
      </c>
      <c r="AF156" s="3">
        <f t="shared" si="75"/>
        <v>0</v>
      </c>
      <c r="AG156" s="3">
        <f t="shared" si="75"/>
        <v>0</v>
      </c>
      <c r="AH156" s="3">
        <f t="shared" si="75"/>
        <v>0</v>
      </c>
      <c r="AI156" s="3">
        <f t="shared" si="75"/>
        <v>0</v>
      </c>
      <c r="AJ156" s="3">
        <f t="shared" si="75"/>
        <v>0</v>
      </c>
      <c r="AK156" s="3">
        <f t="shared" si="75"/>
        <v>0</v>
      </c>
      <c r="AL156" s="3">
        <f t="shared" si="75"/>
        <v>0</v>
      </c>
      <c r="AM156" s="3">
        <f t="shared" si="75"/>
        <v>0</v>
      </c>
    </row>
    <row r="157" spans="1:39" ht="15.75" hidden="1" customHeight="1" x14ac:dyDescent="0.35">
      <c r="A157" s="648"/>
      <c r="B157" s="237" t="s">
        <v>26</v>
      </c>
      <c r="C157" s="26">
        <f>SUM(C143:C156)</f>
        <v>0</v>
      </c>
      <c r="D157" s="26">
        <f>SUM(D143:D156)</f>
        <v>929.17634066970015</v>
      </c>
      <c r="E157" s="103">
        <f t="shared" ref="E157:AM157" si="76">SUM(E143:E156)</f>
        <v>3651.1584612445977</v>
      </c>
      <c r="F157" s="103">
        <f t="shared" si="76"/>
        <v>13558.324702863863</v>
      </c>
      <c r="G157" s="103">
        <f t="shared" si="76"/>
        <v>30323.752230565329</v>
      </c>
      <c r="H157" s="103">
        <f t="shared" si="76"/>
        <v>97784.763563725821</v>
      </c>
      <c r="I157" s="103">
        <f t="shared" si="76"/>
        <v>138476.56339917579</v>
      </c>
      <c r="J157" s="103">
        <f t="shared" si="76"/>
        <v>147106.48128648772</v>
      </c>
      <c r="K157" s="103">
        <f t="shared" si="76"/>
        <v>121835.31095178044</v>
      </c>
      <c r="L157" s="103">
        <f t="shared" si="76"/>
        <v>78433.167299030232</v>
      </c>
      <c r="M157" s="103">
        <f t="shared" si="76"/>
        <v>91265.144580301363</v>
      </c>
      <c r="N157" s="26">
        <f t="shared" si="76"/>
        <v>155925.36879743374</v>
      </c>
      <c r="O157" s="26">
        <f t="shared" si="76"/>
        <v>202496.75074208828</v>
      </c>
      <c r="P157" s="26">
        <f t="shared" si="76"/>
        <v>168044.80258117439</v>
      </c>
      <c r="Q157" s="26">
        <f t="shared" si="76"/>
        <v>171950.76586099292</v>
      </c>
      <c r="R157" s="26">
        <f t="shared" si="76"/>
        <v>161132.65426580145</v>
      </c>
      <c r="S157" s="26">
        <f t="shared" si="76"/>
        <v>204813.82941164501</v>
      </c>
      <c r="T157" s="26">
        <f t="shared" si="76"/>
        <v>453724.62827835314</v>
      </c>
      <c r="U157" s="26">
        <f t="shared" si="76"/>
        <v>157275.15769065192</v>
      </c>
      <c r="V157" s="26">
        <f t="shared" si="76"/>
        <v>149498.46432240962</v>
      </c>
      <c r="W157" s="26">
        <f t="shared" si="76"/>
        <v>98608.341050221148</v>
      </c>
      <c r="X157" s="26">
        <f t="shared" si="76"/>
        <v>46229.026490804994</v>
      </c>
      <c r="Y157" s="26">
        <f t="shared" si="76"/>
        <v>49354.745614288382</v>
      </c>
      <c r="Z157" s="26">
        <f t="shared" si="76"/>
        <v>58124.058876803261</v>
      </c>
      <c r="AA157" s="26">
        <f t="shared" si="76"/>
        <v>58552.057918588034</v>
      </c>
      <c r="AB157" s="26">
        <f t="shared" si="76"/>
        <v>50747.621887430061</v>
      </c>
      <c r="AC157" s="26">
        <f t="shared" si="76"/>
        <v>51347.97886919805</v>
      </c>
      <c r="AD157" s="26">
        <f t="shared" si="76"/>
        <v>44321.109239598329</v>
      </c>
      <c r="AE157" s="26">
        <f t="shared" si="76"/>
        <v>52100.271123253755</v>
      </c>
      <c r="AF157" s="26">
        <f t="shared" si="76"/>
        <v>134285.81022712417</v>
      </c>
      <c r="AG157" s="26">
        <f t="shared" si="76"/>
        <v>157275.15769065192</v>
      </c>
      <c r="AH157" s="26">
        <f t="shared" si="76"/>
        <v>149498.46432240962</v>
      </c>
      <c r="AI157" s="26">
        <f t="shared" si="76"/>
        <v>98608.341050221148</v>
      </c>
      <c r="AJ157" s="26">
        <f t="shared" si="76"/>
        <v>46229.026490804994</v>
      </c>
      <c r="AK157" s="26">
        <f t="shared" si="76"/>
        <v>49354.745614288382</v>
      </c>
      <c r="AL157" s="26">
        <f t="shared" si="76"/>
        <v>58124.058876803261</v>
      </c>
      <c r="AM157" s="26">
        <f t="shared" si="76"/>
        <v>58552.057918588034</v>
      </c>
    </row>
    <row r="158" spans="1:39" ht="16.5" hidden="1" customHeight="1" thickBot="1" x14ac:dyDescent="0.4">
      <c r="A158" s="649"/>
      <c r="B158" s="138" t="s">
        <v>27</v>
      </c>
      <c r="C158" s="27">
        <f>C157</f>
        <v>0</v>
      </c>
      <c r="D158" s="27">
        <f>C158+D157</f>
        <v>929.17634066970015</v>
      </c>
      <c r="E158" s="27">
        <f t="shared" ref="E158:AM158" si="77">D158+E157</f>
        <v>4580.3348019142977</v>
      </c>
      <c r="F158" s="27">
        <f t="shared" si="77"/>
        <v>18138.659504778159</v>
      </c>
      <c r="G158" s="27">
        <f t="shared" si="77"/>
        <v>48462.411735343485</v>
      </c>
      <c r="H158" s="27">
        <f t="shared" si="77"/>
        <v>146247.17529906932</v>
      </c>
      <c r="I158" s="27">
        <f t="shared" si="77"/>
        <v>284723.73869824514</v>
      </c>
      <c r="J158" s="27">
        <f t="shared" si="77"/>
        <v>431830.21998473286</v>
      </c>
      <c r="K158" s="27">
        <f t="shared" si="77"/>
        <v>553665.53093651333</v>
      </c>
      <c r="L158" s="27">
        <f t="shared" si="77"/>
        <v>632098.69823554356</v>
      </c>
      <c r="M158" s="27">
        <f t="shared" si="77"/>
        <v>723363.84281584492</v>
      </c>
      <c r="N158" s="27">
        <f t="shared" si="77"/>
        <v>879289.2116132786</v>
      </c>
      <c r="O158" s="27">
        <f t="shared" si="77"/>
        <v>1081785.9623553669</v>
      </c>
      <c r="P158" s="27">
        <f t="shared" si="77"/>
        <v>1249830.7649365412</v>
      </c>
      <c r="Q158" s="27">
        <f t="shared" si="77"/>
        <v>1421781.5307975342</v>
      </c>
      <c r="R158" s="27">
        <f t="shared" si="77"/>
        <v>1582914.1850633356</v>
      </c>
      <c r="S158" s="27">
        <f t="shared" si="77"/>
        <v>1787728.0144749805</v>
      </c>
      <c r="T158" s="27">
        <f t="shared" si="77"/>
        <v>2241452.6427533338</v>
      </c>
      <c r="U158" s="27">
        <f t="shared" si="77"/>
        <v>2398727.8004439855</v>
      </c>
      <c r="V158" s="27">
        <f t="shared" si="77"/>
        <v>2548226.2647663951</v>
      </c>
      <c r="W158" s="27">
        <f t="shared" si="77"/>
        <v>2646834.6058166162</v>
      </c>
      <c r="X158" s="27">
        <f t="shared" si="77"/>
        <v>2693063.6323074214</v>
      </c>
      <c r="Y158" s="27">
        <f t="shared" si="77"/>
        <v>2742418.3779217098</v>
      </c>
      <c r="Z158" s="27">
        <f t="shared" si="77"/>
        <v>2800542.4367985129</v>
      </c>
      <c r="AA158" s="27">
        <f t="shared" si="77"/>
        <v>2859094.4947171011</v>
      </c>
      <c r="AB158" s="27">
        <f t="shared" si="77"/>
        <v>2909842.1166045312</v>
      </c>
      <c r="AC158" s="27">
        <f t="shared" si="77"/>
        <v>2961190.0954737291</v>
      </c>
      <c r="AD158" s="27">
        <f t="shared" si="77"/>
        <v>3005511.2047133273</v>
      </c>
      <c r="AE158" s="27">
        <f t="shared" si="77"/>
        <v>3057611.4758365811</v>
      </c>
      <c r="AF158" s="27">
        <f t="shared" si="77"/>
        <v>3191897.2860637051</v>
      </c>
      <c r="AG158" s="27">
        <f t="shared" si="77"/>
        <v>3349172.4437543568</v>
      </c>
      <c r="AH158" s="27">
        <f t="shared" si="77"/>
        <v>3498670.9080767664</v>
      </c>
      <c r="AI158" s="27">
        <f t="shared" si="77"/>
        <v>3597279.2491269875</v>
      </c>
      <c r="AJ158" s="27">
        <f t="shared" si="77"/>
        <v>3643508.2756177927</v>
      </c>
      <c r="AK158" s="27">
        <f t="shared" si="77"/>
        <v>3692863.0212320811</v>
      </c>
      <c r="AL158" s="27">
        <f t="shared" si="77"/>
        <v>3750987.0801088843</v>
      </c>
      <c r="AM158" s="27">
        <f t="shared" si="77"/>
        <v>3809539.1380274724</v>
      </c>
    </row>
    <row r="159" spans="1:39" hidden="1" x14ac:dyDescent="0.35">
      <c r="A159" s="99"/>
      <c r="B159" s="99"/>
      <c r="C159" s="210"/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102"/>
    </row>
    <row r="160" spans="1:39" ht="15" hidden="1" thickBot="1" x14ac:dyDescent="0.4">
      <c r="A160" s="99"/>
      <c r="B160" s="99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</row>
    <row r="161" spans="1:39" ht="16" hidden="1" thickBot="1" x14ac:dyDescent="0.4">
      <c r="A161" s="647" t="s">
        <v>127</v>
      </c>
      <c r="B161" s="241" t="s">
        <v>123</v>
      </c>
      <c r="C161" s="146">
        <f>C$4</f>
        <v>44562</v>
      </c>
      <c r="D161" s="146">
        <f t="shared" ref="D161:AM161" si="78">D$4</f>
        <v>44593</v>
      </c>
      <c r="E161" s="146">
        <f t="shared" si="78"/>
        <v>44621</v>
      </c>
      <c r="F161" s="146">
        <f t="shared" si="78"/>
        <v>44652</v>
      </c>
      <c r="G161" s="146">
        <f t="shared" si="78"/>
        <v>44682</v>
      </c>
      <c r="H161" s="146">
        <f t="shared" si="78"/>
        <v>44713</v>
      </c>
      <c r="I161" s="146">
        <f t="shared" si="78"/>
        <v>44743</v>
      </c>
      <c r="J161" s="146">
        <f t="shared" si="78"/>
        <v>44774</v>
      </c>
      <c r="K161" s="146">
        <f t="shared" si="78"/>
        <v>44805</v>
      </c>
      <c r="L161" s="146">
        <f t="shared" si="78"/>
        <v>44835</v>
      </c>
      <c r="M161" s="146">
        <f t="shared" si="78"/>
        <v>44866</v>
      </c>
      <c r="N161" s="146">
        <f t="shared" si="78"/>
        <v>44896</v>
      </c>
      <c r="O161" s="146">
        <f t="shared" si="78"/>
        <v>44927</v>
      </c>
      <c r="P161" s="146">
        <f t="shared" si="78"/>
        <v>44958</v>
      </c>
      <c r="Q161" s="146">
        <f t="shared" si="78"/>
        <v>44986</v>
      </c>
      <c r="R161" s="146">
        <f t="shared" si="78"/>
        <v>45017</v>
      </c>
      <c r="S161" s="146">
        <f t="shared" si="78"/>
        <v>45047</v>
      </c>
      <c r="T161" s="146">
        <f t="shared" si="78"/>
        <v>45078</v>
      </c>
      <c r="U161" s="146">
        <f t="shared" si="78"/>
        <v>45108</v>
      </c>
      <c r="V161" s="146">
        <f t="shared" si="78"/>
        <v>45139</v>
      </c>
      <c r="W161" s="146">
        <f t="shared" si="78"/>
        <v>45170</v>
      </c>
      <c r="X161" s="146">
        <f t="shared" si="78"/>
        <v>45200</v>
      </c>
      <c r="Y161" s="146">
        <f t="shared" si="78"/>
        <v>45231</v>
      </c>
      <c r="Z161" s="146">
        <f t="shared" si="78"/>
        <v>45261</v>
      </c>
      <c r="AA161" s="146">
        <f t="shared" si="78"/>
        <v>45292</v>
      </c>
      <c r="AB161" s="146">
        <f t="shared" si="78"/>
        <v>45323</v>
      </c>
      <c r="AC161" s="146">
        <f t="shared" si="78"/>
        <v>45352</v>
      </c>
      <c r="AD161" s="146">
        <f t="shared" si="78"/>
        <v>45383</v>
      </c>
      <c r="AE161" s="146">
        <f t="shared" si="78"/>
        <v>45413</v>
      </c>
      <c r="AF161" s="146">
        <f t="shared" si="78"/>
        <v>45444</v>
      </c>
      <c r="AG161" s="146">
        <f t="shared" si="78"/>
        <v>45474</v>
      </c>
      <c r="AH161" s="146">
        <f t="shared" si="78"/>
        <v>45505</v>
      </c>
      <c r="AI161" s="146">
        <f t="shared" si="78"/>
        <v>45536</v>
      </c>
      <c r="AJ161" s="146">
        <f t="shared" si="78"/>
        <v>45566</v>
      </c>
      <c r="AK161" s="146">
        <f t="shared" si="78"/>
        <v>45597</v>
      </c>
      <c r="AL161" s="146">
        <f t="shared" si="78"/>
        <v>45627</v>
      </c>
      <c r="AM161" s="146">
        <f t="shared" si="78"/>
        <v>45658</v>
      </c>
    </row>
    <row r="162" spans="1:39" hidden="1" x14ac:dyDescent="0.35">
      <c r="A162" s="648"/>
      <c r="B162" s="240" t="s">
        <v>20</v>
      </c>
      <c r="C162" s="26">
        <f>IF(C23=0,0,((C5*0.5)-C41)*C78*C127*C$2)</f>
        <v>0</v>
      </c>
      <c r="D162" s="26">
        <f>IF(D23=0,0,((D5*0.5)+C23-D41)*D78*D127*D$2)</f>
        <v>39.509386128345369</v>
      </c>
      <c r="E162" s="26">
        <f t="shared" ref="E162:AM163" si="79">IF(E23=0,0,((E5*0.5)+D23-E41)*E78*E127*E$2)</f>
        <v>76.467530184108071</v>
      </c>
      <c r="F162" s="26">
        <f t="shared" si="79"/>
        <v>77.535240372947442</v>
      </c>
      <c r="G162" s="26">
        <f t="shared" si="79"/>
        <v>166.98148174430872</v>
      </c>
      <c r="H162" s="26">
        <f t="shared" si="79"/>
        <v>725.40968423773506</v>
      </c>
      <c r="I162" s="26">
        <f t="shared" si="79"/>
        <v>717.67681118839721</v>
      </c>
      <c r="J162" s="26">
        <f t="shared" si="79"/>
        <v>835.76988059534233</v>
      </c>
      <c r="K162" s="26">
        <f t="shared" si="79"/>
        <v>759.35213215795557</v>
      </c>
      <c r="L162" s="26">
        <f t="shared" si="79"/>
        <v>308.18434553425089</v>
      </c>
      <c r="M162" s="26">
        <f t="shared" si="79"/>
        <v>362.64162564222659</v>
      </c>
      <c r="N162" s="26">
        <f t="shared" si="79"/>
        <v>479.57515930539716</v>
      </c>
      <c r="O162" s="26">
        <f t="shared" si="79"/>
        <v>571.47268391018338</v>
      </c>
      <c r="P162" s="26">
        <f t="shared" si="79"/>
        <v>531.4933604290469</v>
      </c>
      <c r="Q162" s="26">
        <f t="shared" si="79"/>
        <v>629.94964544540983</v>
      </c>
      <c r="R162" s="26">
        <f t="shared" si="79"/>
        <v>544.41450896129197</v>
      </c>
      <c r="S162" s="26">
        <f t="shared" si="79"/>
        <v>683.02987363812622</v>
      </c>
      <c r="T162" s="26">
        <f t="shared" si="79"/>
        <v>2164.7724558109135</v>
      </c>
      <c r="U162" s="26">
        <f t="shared" si="79"/>
        <v>815.13298327645009</v>
      </c>
      <c r="V162" s="26">
        <f t="shared" si="79"/>
        <v>850.4539908353928</v>
      </c>
      <c r="W162" s="26">
        <f t="shared" si="79"/>
        <v>781.69415824287751</v>
      </c>
      <c r="X162" s="26">
        <f t="shared" si="79"/>
        <v>294.24725157896887</v>
      </c>
      <c r="Y162" s="26">
        <f t="shared" si="79"/>
        <v>285.42824338584592</v>
      </c>
      <c r="Z162" s="26">
        <f t="shared" si="79"/>
        <v>239.3671659243256</v>
      </c>
      <c r="AA162" s="26">
        <f t="shared" si="79"/>
        <v>238.64916145022252</v>
      </c>
      <c r="AB162" s="26">
        <f t="shared" si="79"/>
        <v>214.25152721941754</v>
      </c>
      <c r="AC162" s="26">
        <f t="shared" si="79"/>
        <v>260.39496143192366</v>
      </c>
      <c r="AD162" s="26">
        <f t="shared" si="79"/>
        <v>166.17429376667687</v>
      </c>
      <c r="AE162" s="26">
        <f t="shared" si="79"/>
        <v>217.66858641848256</v>
      </c>
      <c r="AF162" s="26">
        <f t="shared" si="79"/>
        <v>898.4218871431442</v>
      </c>
      <c r="AG162" s="26">
        <f t="shared" si="79"/>
        <v>815.13298327645009</v>
      </c>
      <c r="AH162" s="26">
        <f t="shared" si="79"/>
        <v>850.4539908353928</v>
      </c>
      <c r="AI162" s="26">
        <f t="shared" si="79"/>
        <v>781.69415824287751</v>
      </c>
      <c r="AJ162" s="26">
        <f t="shared" si="79"/>
        <v>294.24725157896887</v>
      </c>
      <c r="AK162" s="26">
        <f t="shared" si="79"/>
        <v>285.42824338584592</v>
      </c>
      <c r="AL162" s="26">
        <f t="shared" si="79"/>
        <v>239.3671659243256</v>
      </c>
      <c r="AM162" s="26">
        <f t="shared" si="79"/>
        <v>238.64916145022252</v>
      </c>
    </row>
    <row r="163" spans="1:39" hidden="1" x14ac:dyDescent="0.35">
      <c r="A163" s="648"/>
      <c r="B163" s="240" t="s">
        <v>0</v>
      </c>
      <c r="C163" s="26">
        <f t="shared" ref="C163:C174" si="80">IF(C24=0,0,((C6*0.5)-C42)*C79*C128*C$2)</f>
        <v>0</v>
      </c>
      <c r="D163" s="26">
        <f t="shared" ref="D163:S174" si="81">IF(D24=0,0,((D6*0.5)+C24-D42)*D79*D128*D$2)</f>
        <v>0</v>
      </c>
      <c r="E163" s="26">
        <f t="shared" si="81"/>
        <v>0</v>
      </c>
      <c r="F163" s="26">
        <f t="shared" si="81"/>
        <v>0</v>
      </c>
      <c r="G163" s="26">
        <f t="shared" si="81"/>
        <v>0</v>
      </c>
      <c r="H163" s="26">
        <f t="shared" si="81"/>
        <v>0</v>
      </c>
      <c r="I163" s="26">
        <f t="shared" si="81"/>
        <v>0</v>
      </c>
      <c r="J163" s="26">
        <f t="shared" si="81"/>
        <v>0</v>
      </c>
      <c r="K163" s="26">
        <f t="shared" si="81"/>
        <v>0</v>
      </c>
      <c r="L163" s="26">
        <f t="shared" si="81"/>
        <v>0</v>
      </c>
      <c r="M163" s="26">
        <f t="shared" si="81"/>
        <v>0</v>
      </c>
      <c r="N163" s="26">
        <f t="shared" si="81"/>
        <v>0</v>
      </c>
      <c r="O163" s="26">
        <f t="shared" si="81"/>
        <v>0</v>
      </c>
      <c r="P163" s="26">
        <f t="shared" si="81"/>
        <v>0</v>
      </c>
      <c r="Q163" s="26">
        <f t="shared" si="81"/>
        <v>0</v>
      </c>
      <c r="R163" s="26">
        <f t="shared" si="81"/>
        <v>0</v>
      </c>
      <c r="S163" s="26">
        <f t="shared" si="81"/>
        <v>0</v>
      </c>
      <c r="T163" s="26">
        <f t="shared" si="79"/>
        <v>0</v>
      </c>
      <c r="U163" s="26">
        <f t="shared" si="79"/>
        <v>0</v>
      </c>
      <c r="V163" s="26">
        <f t="shared" si="79"/>
        <v>0</v>
      </c>
      <c r="W163" s="26">
        <f t="shared" si="79"/>
        <v>0</v>
      </c>
      <c r="X163" s="26">
        <f t="shared" si="79"/>
        <v>0</v>
      </c>
      <c r="Y163" s="26">
        <f t="shared" si="79"/>
        <v>0</v>
      </c>
      <c r="Z163" s="26">
        <f t="shared" si="79"/>
        <v>0</v>
      </c>
      <c r="AA163" s="26">
        <f t="shared" si="79"/>
        <v>0</v>
      </c>
      <c r="AB163" s="26">
        <f t="shared" si="79"/>
        <v>0</v>
      </c>
      <c r="AC163" s="26">
        <f t="shared" si="79"/>
        <v>0</v>
      </c>
      <c r="AD163" s="26">
        <f t="shared" si="79"/>
        <v>0</v>
      </c>
      <c r="AE163" s="26">
        <f t="shared" si="79"/>
        <v>0</v>
      </c>
      <c r="AF163" s="26">
        <f t="shared" si="79"/>
        <v>0</v>
      </c>
      <c r="AG163" s="26">
        <f t="shared" si="79"/>
        <v>0</v>
      </c>
      <c r="AH163" s="26">
        <f t="shared" si="79"/>
        <v>0</v>
      </c>
      <c r="AI163" s="26">
        <f t="shared" si="79"/>
        <v>0</v>
      </c>
      <c r="AJ163" s="26">
        <f t="shared" si="79"/>
        <v>0</v>
      </c>
      <c r="AK163" s="26">
        <f t="shared" si="79"/>
        <v>0</v>
      </c>
      <c r="AL163" s="26">
        <f t="shared" si="79"/>
        <v>0</v>
      </c>
      <c r="AM163" s="26">
        <f t="shared" si="79"/>
        <v>0</v>
      </c>
    </row>
    <row r="164" spans="1:39" hidden="1" x14ac:dyDescent="0.35">
      <c r="A164" s="648"/>
      <c r="B164" s="240" t="s">
        <v>21</v>
      </c>
      <c r="C164" s="26">
        <f t="shared" si="80"/>
        <v>0</v>
      </c>
      <c r="D164" s="26">
        <f t="shared" si="81"/>
        <v>0</v>
      </c>
      <c r="E164" s="26">
        <f t="shared" ref="E164:AM167" si="82">IF(E25=0,0,((E7*0.5)+D25-E43)*E80*E129*E$2)</f>
        <v>0</v>
      </c>
      <c r="F164" s="26">
        <f t="shared" si="82"/>
        <v>0.4279279190000943</v>
      </c>
      <c r="G164" s="26">
        <f t="shared" si="82"/>
        <v>1.0273288640187566</v>
      </c>
      <c r="H164" s="26">
        <f t="shared" si="82"/>
        <v>3.3403734492409352</v>
      </c>
      <c r="I164" s="26">
        <f t="shared" si="82"/>
        <v>3.0076093828845458</v>
      </c>
      <c r="J164" s="26">
        <f t="shared" si="82"/>
        <v>3.2792033218509751</v>
      </c>
      <c r="K164" s="26">
        <f t="shared" si="82"/>
        <v>5.4665475995015447</v>
      </c>
      <c r="L164" s="26">
        <f t="shared" si="82"/>
        <v>3.0737774518746219</v>
      </c>
      <c r="M164" s="26">
        <f t="shared" si="82"/>
        <v>2.7602110515839797</v>
      </c>
      <c r="N164" s="26">
        <f t="shared" si="82"/>
        <v>4.5788331351460059</v>
      </c>
      <c r="O164" s="26">
        <f t="shared" si="82"/>
        <v>6.1717734023212332</v>
      </c>
      <c r="P164" s="26">
        <f t="shared" si="82"/>
        <v>5.4263886704212094</v>
      </c>
      <c r="Q164" s="26">
        <f t="shared" si="82"/>
        <v>5.9989753640750774</v>
      </c>
      <c r="R164" s="26">
        <f t="shared" si="82"/>
        <v>6.9087784783256678</v>
      </c>
      <c r="S164" s="26">
        <f t="shared" si="82"/>
        <v>8.292970884535789</v>
      </c>
      <c r="T164" s="26">
        <f t="shared" si="82"/>
        <v>26.964705001733201</v>
      </c>
      <c r="U164" s="26">
        <f t="shared" si="82"/>
        <v>17.5212828608027</v>
      </c>
      <c r="V164" s="26">
        <f t="shared" si="82"/>
        <v>18.381314471517907</v>
      </c>
      <c r="W164" s="26">
        <f t="shared" si="82"/>
        <v>16.426583143633806</v>
      </c>
      <c r="X164" s="26">
        <f t="shared" si="82"/>
        <v>6.159594799404907</v>
      </c>
      <c r="Y164" s="26">
        <f t="shared" si="82"/>
        <v>5.5177148369247027</v>
      </c>
      <c r="Z164" s="26">
        <f t="shared" si="82"/>
        <v>4.6174983003657584</v>
      </c>
      <c r="AA164" s="26">
        <f t="shared" si="82"/>
        <v>4.4509222605268217</v>
      </c>
      <c r="AB164" s="26">
        <f t="shared" si="82"/>
        <v>3.7735732395818897</v>
      </c>
      <c r="AC164" s="26">
        <f t="shared" si="82"/>
        <v>4.2792826839069855</v>
      </c>
      <c r="AD164" s="26">
        <f t="shared" si="82"/>
        <v>3.6532752780153457</v>
      </c>
      <c r="AE164" s="26">
        <f t="shared" si="82"/>
        <v>4.5704833006724588</v>
      </c>
      <c r="AF164" s="26">
        <f t="shared" si="82"/>
        <v>19.325997596876192</v>
      </c>
      <c r="AG164" s="26">
        <f t="shared" si="82"/>
        <v>17.5212828608027</v>
      </c>
      <c r="AH164" s="26">
        <f t="shared" si="82"/>
        <v>18.381314471517907</v>
      </c>
      <c r="AI164" s="26">
        <f t="shared" si="82"/>
        <v>16.426583143633806</v>
      </c>
      <c r="AJ164" s="26">
        <f t="shared" si="82"/>
        <v>6.159594799404907</v>
      </c>
      <c r="AK164" s="26">
        <f t="shared" si="82"/>
        <v>5.5177148369247027</v>
      </c>
      <c r="AL164" s="26">
        <f t="shared" si="82"/>
        <v>4.6174983003657584</v>
      </c>
      <c r="AM164" s="26">
        <f t="shared" si="82"/>
        <v>4.4509222605268217</v>
      </c>
    </row>
    <row r="165" spans="1:39" hidden="1" x14ac:dyDescent="0.35">
      <c r="A165" s="648"/>
      <c r="B165" s="240" t="s">
        <v>1</v>
      </c>
      <c r="C165" s="26">
        <f t="shared" si="80"/>
        <v>0</v>
      </c>
      <c r="D165" s="26">
        <f t="shared" si="81"/>
        <v>0</v>
      </c>
      <c r="E165" s="26">
        <f t="shared" si="82"/>
        <v>0</v>
      </c>
      <c r="F165" s="26">
        <f t="shared" si="82"/>
        <v>30.94865965134176</v>
      </c>
      <c r="G165" s="26">
        <f t="shared" si="82"/>
        <v>298.08646444435948</v>
      </c>
      <c r="H165" s="26">
        <f t="shared" si="82"/>
        <v>3424.0656540659779</v>
      </c>
      <c r="I165" s="26">
        <f t="shared" si="82"/>
        <v>4805.1310948844166</v>
      </c>
      <c r="J165" s="26">
        <f t="shared" si="82"/>
        <v>5670.0410911110357</v>
      </c>
      <c r="K165" s="26">
        <f t="shared" si="82"/>
        <v>2884.9234660652742</v>
      </c>
      <c r="L165" s="26">
        <f t="shared" si="82"/>
        <v>146.25369223528966</v>
      </c>
      <c r="M165" s="26">
        <f t="shared" si="82"/>
        <v>57.887849649255976</v>
      </c>
      <c r="N165" s="26">
        <f t="shared" si="82"/>
        <v>0</v>
      </c>
      <c r="O165" s="26">
        <f t="shared" si="82"/>
        <v>0</v>
      </c>
      <c r="P165" s="26">
        <f t="shared" si="82"/>
        <v>0</v>
      </c>
      <c r="Q165" s="26">
        <f t="shared" si="82"/>
        <v>0</v>
      </c>
      <c r="R165" s="26">
        <f t="shared" si="82"/>
        <v>401.48767462088745</v>
      </c>
      <c r="S165" s="26">
        <f t="shared" si="82"/>
        <v>2089.0608895455784</v>
      </c>
      <c r="T165" s="26">
        <f t="shared" si="82"/>
        <v>16649.025302062779</v>
      </c>
      <c r="U165" s="26">
        <f t="shared" si="82"/>
        <v>4890.3103779995645</v>
      </c>
      <c r="V165" s="26">
        <f t="shared" si="82"/>
        <v>4907.3925193194545</v>
      </c>
      <c r="W165" s="26">
        <f t="shared" si="82"/>
        <v>2193.6003875005963</v>
      </c>
      <c r="X165" s="26">
        <f t="shared" si="82"/>
        <v>96.585001245788632</v>
      </c>
      <c r="Y165" s="26">
        <f t="shared" si="82"/>
        <v>30.090796937636409</v>
      </c>
      <c r="Z165" s="26">
        <f t="shared" si="82"/>
        <v>0</v>
      </c>
      <c r="AA165" s="26">
        <f t="shared" si="82"/>
        <v>0</v>
      </c>
      <c r="AB165" s="26">
        <f t="shared" si="82"/>
        <v>0</v>
      </c>
      <c r="AC165" s="26">
        <f t="shared" si="82"/>
        <v>0</v>
      </c>
      <c r="AD165" s="26">
        <f t="shared" si="82"/>
        <v>79.615133261110785</v>
      </c>
      <c r="AE165" s="26">
        <f t="shared" si="82"/>
        <v>431.06379122736956</v>
      </c>
      <c r="AF165" s="26">
        <f t="shared" si="82"/>
        <v>4359.4745359391136</v>
      </c>
      <c r="AG165" s="26">
        <f t="shared" si="82"/>
        <v>4890.3103779995645</v>
      </c>
      <c r="AH165" s="26">
        <f t="shared" si="82"/>
        <v>4907.3925193194545</v>
      </c>
      <c r="AI165" s="26">
        <f t="shared" si="82"/>
        <v>2193.6003875005963</v>
      </c>
      <c r="AJ165" s="26">
        <f t="shared" si="82"/>
        <v>96.585001245788632</v>
      </c>
      <c r="AK165" s="26">
        <f t="shared" si="82"/>
        <v>30.090796937636409</v>
      </c>
      <c r="AL165" s="26">
        <f t="shared" si="82"/>
        <v>0</v>
      </c>
      <c r="AM165" s="26">
        <f t="shared" si="82"/>
        <v>0</v>
      </c>
    </row>
    <row r="166" spans="1:39" hidden="1" x14ac:dyDescent="0.35">
      <c r="A166" s="648"/>
      <c r="B166" s="240" t="s">
        <v>22</v>
      </c>
      <c r="C166" s="26">
        <f t="shared" si="80"/>
        <v>0</v>
      </c>
      <c r="D166" s="26">
        <f t="shared" si="81"/>
        <v>0</v>
      </c>
      <c r="E166" s="26">
        <f t="shared" si="82"/>
        <v>0</v>
      </c>
      <c r="F166" s="26">
        <f t="shared" si="82"/>
        <v>0</v>
      </c>
      <c r="G166" s="26">
        <f t="shared" si="82"/>
        <v>0</v>
      </c>
      <c r="H166" s="26">
        <f t="shared" si="82"/>
        <v>0</v>
      </c>
      <c r="I166" s="26">
        <f t="shared" si="82"/>
        <v>0</v>
      </c>
      <c r="J166" s="26">
        <f t="shared" si="82"/>
        <v>0</v>
      </c>
      <c r="K166" s="26">
        <f t="shared" si="82"/>
        <v>0</v>
      </c>
      <c r="L166" s="26">
        <f t="shared" si="82"/>
        <v>0</v>
      </c>
      <c r="M166" s="26">
        <f t="shared" si="82"/>
        <v>7.1868130088415916E-2</v>
      </c>
      <c r="N166" s="26">
        <f t="shared" si="82"/>
        <v>0.37401421225005532</v>
      </c>
      <c r="O166" s="26">
        <f t="shared" si="82"/>
        <v>8.467244605656303E-2</v>
      </c>
      <c r="P166" s="26">
        <f t="shared" si="82"/>
        <v>4.7232465187999256E-2</v>
      </c>
      <c r="Q166" s="26">
        <f t="shared" si="82"/>
        <v>5.5457505302697614E-2</v>
      </c>
      <c r="R166" s="26">
        <f t="shared" si="82"/>
        <v>2.9003974855104495</v>
      </c>
      <c r="S166" s="26">
        <f t="shared" si="82"/>
        <v>0.57293244000532395</v>
      </c>
      <c r="T166" s="26">
        <f t="shared" si="82"/>
        <v>1.3726222921875639</v>
      </c>
      <c r="U166" s="26">
        <f t="shared" si="82"/>
        <v>1.5756057352172561</v>
      </c>
      <c r="V166" s="26">
        <f t="shared" si="82"/>
        <v>1.3196018994983378</v>
      </c>
      <c r="W166" s="26">
        <f t="shared" si="82"/>
        <v>1.6104041683861314</v>
      </c>
      <c r="X166" s="26">
        <f t="shared" si="82"/>
        <v>0.59921295398185304</v>
      </c>
      <c r="Y166" s="26">
        <f t="shared" si="82"/>
        <v>0.53759920346632672</v>
      </c>
      <c r="Z166" s="26">
        <f t="shared" si="82"/>
        <v>0.56305229656554101</v>
      </c>
      <c r="AA166" s="26">
        <f t="shared" si="82"/>
        <v>8.5222672990355616E-2</v>
      </c>
      <c r="AB166" s="26">
        <f t="shared" si="82"/>
        <v>4.5929361713457191E-2</v>
      </c>
      <c r="AC166" s="26">
        <f t="shared" si="82"/>
        <v>5.5285364058711588E-2</v>
      </c>
      <c r="AD166" s="26">
        <f t="shared" si="82"/>
        <v>2.1519055478960465</v>
      </c>
      <c r="AE166" s="26">
        <f t="shared" si="82"/>
        <v>0.44197351925525324</v>
      </c>
      <c r="AF166" s="26">
        <f t="shared" si="82"/>
        <v>1.3901908787021438</v>
      </c>
      <c r="AG166" s="26">
        <f t="shared" si="82"/>
        <v>1.5756057352172561</v>
      </c>
      <c r="AH166" s="26">
        <f t="shared" si="82"/>
        <v>1.3196018994983378</v>
      </c>
      <c r="AI166" s="26">
        <f t="shared" si="82"/>
        <v>1.6104041683861314</v>
      </c>
      <c r="AJ166" s="26">
        <f t="shared" si="82"/>
        <v>0.59921295398185304</v>
      </c>
      <c r="AK166" s="26">
        <f t="shared" si="82"/>
        <v>0.53759920346632672</v>
      </c>
      <c r="AL166" s="26">
        <f t="shared" si="82"/>
        <v>0.56305229656554101</v>
      </c>
      <c r="AM166" s="26">
        <f t="shared" si="82"/>
        <v>8.5222672990355616E-2</v>
      </c>
    </row>
    <row r="167" spans="1:39" hidden="1" x14ac:dyDescent="0.35">
      <c r="A167" s="648"/>
      <c r="B167" s="77" t="s">
        <v>9</v>
      </c>
      <c r="C167" s="26">
        <f t="shared" si="80"/>
        <v>0</v>
      </c>
      <c r="D167" s="26">
        <f t="shared" si="81"/>
        <v>0</v>
      </c>
      <c r="E167" s="26">
        <f t="shared" si="82"/>
        <v>0</v>
      </c>
      <c r="F167" s="26">
        <f t="shared" si="82"/>
        <v>0</v>
      </c>
      <c r="G167" s="26">
        <f t="shared" si="82"/>
        <v>0</v>
      </c>
      <c r="H167" s="26">
        <f t="shared" si="82"/>
        <v>0</v>
      </c>
      <c r="I167" s="26">
        <f t="shared" si="82"/>
        <v>0</v>
      </c>
      <c r="J167" s="26">
        <f t="shared" si="82"/>
        <v>0</v>
      </c>
      <c r="K167" s="26">
        <f t="shared" si="82"/>
        <v>0</v>
      </c>
      <c r="L167" s="26">
        <f t="shared" si="82"/>
        <v>0</v>
      </c>
      <c r="M167" s="26">
        <f t="shared" si="82"/>
        <v>0</v>
      </c>
      <c r="N167" s="26">
        <f t="shared" si="82"/>
        <v>0</v>
      </c>
      <c r="O167" s="26">
        <f t="shared" si="82"/>
        <v>0</v>
      </c>
      <c r="P167" s="26">
        <f t="shared" si="82"/>
        <v>0</v>
      </c>
      <c r="Q167" s="26">
        <f t="shared" si="82"/>
        <v>0</v>
      </c>
      <c r="R167" s="26">
        <f t="shared" si="82"/>
        <v>0</v>
      </c>
      <c r="S167" s="26">
        <f t="shared" si="82"/>
        <v>0</v>
      </c>
      <c r="T167" s="26">
        <f t="shared" si="82"/>
        <v>0</v>
      </c>
      <c r="U167" s="26">
        <f t="shared" si="82"/>
        <v>0</v>
      </c>
      <c r="V167" s="26">
        <f t="shared" si="82"/>
        <v>0</v>
      </c>
      <c r="W167" s="26">
        <f t="shared" si="82"/>
        <v>0</v>
      </c>
      <c r="X167" s="26">
        <f t="shared" si="82"/>
        <v>0</v>
      </c>
      <c r="Y167" s="26">
        <f t="shared" si="82"/>
        <v>0</v>
      </c>
      <c r="Z167" s="26">
        <f t="shared" si="82"/>
        <v>0</v>
      </c>
      <c r="AA167" s="26">
        <f t="shared" si="82"/>
        <v>0</v>
      </c>
      <c r="AB167" s="26">
        <f t="shared" si="82"/>
        <v>0</v>
      </c>
      <c r="AC167" s="26">
        <f t="shared" si="82"/>
        <v>0</v>
      </c>
      <c r="AD167" s="26">
        <f t="shared" si="82"/>
        <v>0</v>
      </c>
      <c r="AE167" s="26">
        <f t="shared" si="82"/>
        <v>0</v>
      </c>
      <c r="AF167" s="26">
        <f t="shared" si="82"/>
        <v>0</v>
      </c>
      <c r="AG167" s="26">
        <f t="shared" si="82"/>
        <v>0</v>
      </c>
      <c r="AH167" s="26">
        <f t="shared" si="82"/>
        <v>0</v>
      </c>
      <c r="AI167" s="26">
        <f t="shared" si="82"/>
        <v>0</v>
      </c>
      <c r="AJ167" s="26">
        <f t="shared" si="82"/>
        <v>0</v>
      </c>
      <c r="AK167" s="26">
        <f t="shared" si="82"/>
        <v>0</v>
      </c>
      <c r="AL167" s="26">
        <f t="shared" si="82"/>
        <v>0</v>
      </c>
      <c r="AM167" s="26">
        <f t="shared" si="82"/>
        <v>0</v>
      </c>
    </row>
    <row r="168" spans="1:39" hidden="1" x14ac:dyDescent="0.35">
      <c r="A168" s="648"/>
      <c r="B168" s="77" t="s">
        <v>3</v>
      </c>
      <c r="C168" s="26">
        <f t="shared" si="80"/>
        <v>0</v>
      </c>
      <c r="D168" s="26">
        <f t="shared" si="81"/>
        <v>0</v>
      </c>
      <c r="E168" s="26">
        <f t="shared" ref="E168:AM171" si="83">IF(E29=0,0,((E11*0.5)+D29-E47)*E84*E133*E$2)</f>
        <v>6.4622978235341231</v>
      </c>
      <c r="F168" s="26">
        <f t="shared" si="83"/>
        <v>175.07648514945623</v>
      </c>
      <c r="G168" s="26">
        <f t="shared" si="83"/>
        <v>735.44290992889739</v>
      </c>
      <c r="H168" s="26">
        <f t="shared" si="83"/>
        <v>6720.6531087853227</v>
      </c>
      <c r="I168" s="26">
        <f t="shared" si="83"/>
        <v>8358.6258539571481</v>
      </c>
      <c r="J168" s="26">
        <f t="shared" si="83"/>
        <v>8945.4001930631566</v>
      </c>
      <c r="K168" s="26">
        <f t="shared" si="83"/>
        <v>4043.3069906205492</v>
      </c>
      <c r="L168" s="26">
        <f t="shared" si="83"/>
        <v>593.11901479560004</v>
      </c>
      <c r="M168" s="26">
        <f t="shared" si="83"/>
        <v>1439.6805098684661</v>
      </c>
      <c r="N168" s="26">
        <f t="shared" si="83"/>
        <v>3106.5585388889895</v>
      </c>
      <c r="O168" s="26">
        <f t="shared" si="83"/>
        <v>4476.7336034024484</v>
      </c>
      <c r="P168" s="26">
        <f t="shared" si="83"/>
        <v>4283.4819620619819</v>
      </c>
      <c r="Q168" s="26">
        <f t="shared" si="83"/>
        <v>4016.8551338966504</v>
      </c>
      <c r="R168" s="26">
        <f t="shared" si="83"/>
        <v>1458.065556969485</v>
      </c>
      <c r="S168" s="26">
        <f t="shared" si="83"/>
        <v>2956.1287037758661</v>
      </c>
      <c r="T168" s="26">
        <f t="shared" si="83"/>
        <v>23647.383104185956</v>
      </c>
      <c r="U168" s="26">
        <f t="shared" si="83"/>
        <v>10609.984729127347</v>
      </c>
      <c r="V168" s="26">
        <f t="shared" si="83"/>
        <v>10648.421278880835</v>
      </c>
      <c r="W168" s="26">
        <f t="shared" si="83"/>
        <v>4736.8846652144193</v>
      </c>
      <c r="X168" s="26">
        <f t="shared" si="83"/>
        <v>642.33905488533196</v>
      </c>
      <c r="Y168" s="26">
        <f t="shared" si="83"/>
        <v>1270.243892411698</v>
      </c>
      <c r="Z168" s="26">
        <f t="shared" si="83"/>
        <v>1561.5753528209443</v>
      </c>
      <c r="AA168" s="26">
        <f t="shared" si="83"/>
        <v>1802.5932214295476</v>
      </c>
      <c r="AB168" s="26">
        <f t="shared" si="83"/>
        <v>1667.0276838915436</v>
      </c>
      <c r="AC168" s="26">
        <f t="shared" si="83"/>
        <v>1607.1805137518757</v>
      </c>
      <c r="AD168" s="26">
        <f t="shared" si="83"/>
        <v>429.68935999872087</v>
      </c>
      <c r="AE168" s="26">
        <f t="shared" si="83"/>
        <v>909.30262871343609</v>
      </c>
      <c r="AF168" s="26">
        <f t="shared" si="83"/>
        <v>9457.197418561871</v>
      </c>
      <c r="AG168" s="26">
        <f t="shared" si="83"/>
        <v>10609.984729127347</v>
      </c>
      <c r="AH168" s="26">
        <f t="shared" si="83"/>
        <v>10648.421278880835</v>
      </c>
      <c r="AI168" s="26">
        <f t="shared" si="83"/>
        <v>4736.8846652144193</v>
      </c>
      <c r="AJ168" s="26">
        <f t="shared" si="83"/>
        <v>642.33905488533196</v>
      </c>
      <c r="AK168" s="26">
        <f t="shared" si="83"/>
        <v>1270.243892411698</v>
      </c>
      <c r="AL168" s="26">
        <f t="shared" si="83"/>
        <v>1561.5753528209443</v>
      </c>
      <c r="AM168" s="26">
        <f t="shared" si="83"/>
        <v>1802.5932214295476</v>
      </c>
    </row>
    <row r="169" spans="1:39" ht="15.75" hidden="1" customHeight="1" x14ac:dyDescent="0.35">
      <c r="A169" s="648"/>
      <c r="B169" s="77" t="s">
        <v>4</v>
      </c>
      <c r="C169" s="26">
        <f t="shared" si="80"/>
        <v>0</v>
      </c>
      <c r="D169" s="26">
        <f t="shared" si="81"/>
        <v>43.952128431341649</v>
      </c>
      <c r="E169" s="26">
        <f t="shared" si="83"/>
        <v>168.37690866274937</v>
      </c>
      <c r="F169" s="26">
        <f t="shared" si="83"/>
        <v>327.7409380833833</v>
      </c>
      <c r="G169" s="26">
        <f t="shared" si="83"/>
        <v>703.70300381474385</v>
      </c>
      <c r="H169" s="26">
        <f t="shared" si="83"/>
        <v>2918.5818181551049</v>
      </c>
      <c r="I169" s="26">
        <f t="shared" si="83"/>
        <v>4668.8921652835743</v>
      </c>
      <c r="J169" s="26">
        <f t="shared" si="83"/>
        <v>5068.7151381455651</v>
      </c>
      <c r="K169" s="26">
        <f t="shared" si="83"/>
        <v>6186.4279291087341</v>
      </c>
      <c r="L169" s="26">
        <f t="shared" si="83"/>
        <v>4332.3370477865919</v>
      </c>
      <c r="M169" s="103">
        <f t="shared" si="83"/>
        <v>4356.839804828076</v>
      </c>
      <c r="N169" s="26">
        <f t="shared" si="83"/>
        <v>5410.6586988787485</v>
      </c>
      <c r="O169" s="26">
        <f t="shared" si="83"/>
        <v>7802.0808797090313</v>
      </c>
      <c r="P169" s="26">
        <f t="shared" si="83"/>
        <v>5858.587459670699</v>
      </c>
      <c r="Q169" s="26">
        <f t="shared" si="83"/>
        <v>6972.3879973239564</v>
      </c>
      <c r="R169" s="26">
        <f t="shared" si="83"/>
        <v>7077.3660091420852</v>
      </c>
      <c r="S169" s="26">
        <f t="shared" si="83"/>
        <v>9643.6271620816169</v>
      </c>
      <c r="T169" s="26">
        <f t="shared" si="83"/>
        <v>24653.415700199461</v>
      </c>
      <c r="U169" s="26">
        <f t="shared" si="83"/>
        <v>2202.40944772689</v>
      </c>
      <c r="V169" s="26">
        <f t="shared" si="83"/>
        <v>1834.5900892126533</v>
      </c>
      <c r="W169" s="26">
        <f t="shared" si="83"/>
        <v>1683.8943920024126</v>
      </c>
      <c r="X169" s="26">
        <f t="shared" si="83"/>
        <v>803.70419097115575</v>
      </c>
      <c r="Y169" s="26">
        <f t="shared" si="83"/>
        <v>598.89421895783858</v>
      </c>
      <c r="Z169" s="26">
        <f t="shared" si="83"/>
        <v>501.50373344588957</v>
      </c>
      <c r="AA169" s="26">
        <f t="shared" si="83"/>
        <v>626.23360296622377</v>
      </c>
      <c r="AB169" s="26">
        <f t="shared" si="83"/>
        <v>453.49782356343974</v>
      </c>
      <c r="AC169" s="26">
        <f t="shared" si="83"/>
        <v>553.70539857856465</v>
      </c>
      <c r="AD169" s="26">
        <f t="shared" si="83"/>
        <v>415.59836026380577</v>
      </c>
      <c r="AE169" s="26">
        <f t="shared" si="83"/>
        <v>590.60978037895643</v>
      </c>
      <c r="AF169" s="26">
        <f t="shared" si="83"/>
        <v>1957.5789738242952</v>
      </c>
      <c r="AG169" s="26">
        <f t="shared" si="83"/>
        <v>2202.40944772689</v>
      </c>
      <c r="AH169" s="26">
        <f t="shared" si="83"/>
        <v>1834.5900892126533</v>
      </c>
      <c r="AI169" s="26">
        <f t="shared" si="83"/>
        <v>1683.8943920024126</v>
      </c>
      <c r="AJ169" s="26">
        <f t="shared" si="83"/>
        <v>803.70419097115575</v>
      </c>
      <c r="AK169" s="26">
        <f t="shared" si="83"/>
        <v>598.89421895783858</v>
      </c>
      <c r="AL169" s="26">
        <f t="shared" si="83"/>
        <v>501.50373344588957</v>
      </c>
      <c r="AM169" s="26">
        <f t="shared" si="83"/>
        <v>626.23360296622377</v>
      </c>
    </row>
    <row r="170" spans="1:39" hidden="1" x14ac:dyDescent="0.35">
      <c r="A170" s="648"/>
      <c r="B170" s="77" t="s">
        <v>5</v>
      </c>
      <c r="C170" s="26">
        <f t="shared" si="80"/>
        <v>0</v>
      </c>
      <c r="D170" s="26">
        <f t="shared" si="81"/>
        <v>9.965170013478895</v>
      </c>
      <c r="E170" s="26">
        <f t="shared" si="83"/>
        <v>19.820534573785928</v>
      </c>
      <c r="F170" s="26">
        <f t="shared" si="83"/>
        <v>295.02507307442016</v>
      </c>
      <c r="G170" s="26">
        <f t="shared" si="83"/>
        <v>724.02050143474833</v>
      </c>
      <c r="H170" s="26">
        <f t="shared" si="83"/>
        <v>2520.0518990897203</v>
      </c>
      <c r="I170" s="26">
        <f t="shared" si="83"/>
        <v>2457.9942080678416</v>
      </c>
      <c r="J170" s="26">
        <f t="shared" si="83"/>
        <v>2734.3718994389965</v>
      </c>
      <c r="K170" s="26">
        <f t="shared" si="83"/>
        <v>2570.7163304268047</v>
      </c>
      <c r="L170" s="26">
        <f t="shared" si="83"/>
        <v>1044.1740617660819</v>
      </c>
      <c r="M170" s="26">
        <f t="shared" si="83"/>
        <v>1062.5731663544275</v>
      </c>
      <c r="N170" s="26">
        <f t="shared" si="83"/>
        <v>1280.3329978052552</v>
      </c>
      <c r="O170" s="26">
        <f t="shared" si="83"/>
        <v>1547.6028646540008</v>
      </c>
      <c r="P170" s="26">
        <f t="shared" si="83"/>
        <v>1439.3350203836699</v>
      </c>
      <c r="Q170" s="26">
        <f t="shared" si="83"/>
        <v>1705.9640877468648</v>
      </c>
      <c r="R170" s="26">
        <f t="shared" si="83"/>
        <v>1474.3267304795895</v>
      </c>
      <c r="S170" s="26">
        <f t="shared" si="83"/>
        <v>1849.710439095561</v>
      </c>
      <c r="T170" s="26">
        <f t="shared" si="83"/>
        <v>5862.4115347280322</v>
      </c>
      <c r="U170" s="26">
        <f t="shared" si="83"/>
        <v>5180.9891574531439</v>
      </c>
      <c r="V170" s="26">
        <f t="shared" si="83"/>
        <v>5405.4896511733687</v>
      </c>
      <c r="W170" s="26">
        <f t="shared" si="83"/>
        <v>4968.4518249058283</v>
      </c>
      <c r="X170" s="26">
        <f t="shared" si="83"/>
        <v>1870.2369445452775</v>
      </c>
      <c r="Y170" s="26">
        <f t="shared" si="83"/>
        <v>1814.1832861049052</v>
      </c>
      <c r="Z170" s="26">
        <f t="shared" si="83"/>
        <v>1521.4188564905885</v>
      </c>
      <c r="AA170" s="26">
        <f t="shared" si="83"/>
        <v>1516.8552166040288</v>
      </c>
      <c r="AB170" s="26">
        <f t="shared" si="83"/>
        <v>1361.7837362313117</v>
      </c>
      <c r="AC170" s="26">
        <f t="shared" si="83"/>
        <v>1655.0716257505205</v>
      </c>
      <c r="AD170" s="26">
        <f t="shared" si="83"/>
        <v>1056.2046094515579</v>
      </c>
      <c r="AE170" s="26">
        <f t="shared" si="83"/>
        <v>1383.5025809154893</v>
      </c>
      <c r="AF170" s="26">
        <f t="shared" si="83"/>
        <v>5710.373830534334</v>
      </c>
      <c r="AG170" s="26">
        <f t="shared" si="83"/>
        <v>5180.9891574531439</v>
      </c>
      <c r="AH170" s="26">
        <f t="shared" si="83"/>
        <v>5405.4896511733687</v>
      </c>
      <c r="AI170" s="26">
        <f t="shared" si="83"/>
        <v>4968.4518249058283</v>
      </c>
      <c r="AJ170" s="26">
        <f t="shared" si="83"/>
        <v>1870.2369445452775</v>
      </c>
      <c r="AK170" s="26">
        <f t="shared" si="83"/>
        <v>1814.1832861049052</v>
      </c>
      <c r="AL170" s="26">
        <f t="shared" si="83"/>
        <v>1521.4188564905885</v>
      </c>
      <c r="AM170" s="26">
        <f t="shared" si="83"/>
        <v>1516.8552166040288</v>
      </c>
    </row>
    <row r="171" spans="1:39" hidden="1" x14ac:dyDescent="0.35">
      <c r="A171" s="648"/>
      <c r="B171" s="77" t="s">
        <v>23</v>
      </c>
      <c r="C171" s="26">
        <f t="shared" si="80"/>
        <v>0</v>
      </c>
      <c r="D171" s="26">
        <f t="shared" si="81"/>
        <v>0</v>
      </c>
      <c r="E171" s="26">
        <f t="shared" si="83"/>
        <v>0</v>
      </c>
      <c r="F171" s="26">
        <f t="shared" si="83"/>
        <v>0</v>
      </c>
      <c r="G171" s="26">
        <f t="shared" si="83"/>
        <v>0</v>
      </c>
      <c r="H171" s="26">
        <f t="shared" si="83"/>
        <v>0</v>
      </c>
      <c r="I171" s="26">
        <f t="shared" si="83"/>
        <v>30.272955875989815</v>
      </c>
      <c r="J171" s="26">
        <f t="shared" si="83"/>
        <v>65.653839428522403</v>
      </c>
      <c r="K171" s="26">
        <f t="shared" si="83"/>
        <v>59.650849009887587</v>
      </c>
      <c r="L171" s="26">
        <f t="shared" si="83"/>
        <v>22.978794255712806</v>
      </c>
      <c r="M171" s="26">
        <f t="shared" si="83"/>
        <v>22.343346291493205</v>
      </c>
      <c r="N171" s="26">
        <f t="shared" si="83"/>
        <v>27.177073424506936</v>
      </c>
      <c r="O171" s="26">
        <f t="shared" si="83"/>
        <v>33.110257004291768</v>
      </c>
      <c r="P171" s="26">
        <f t="shared" si="83"/>
        <v>30.793915886706188</v>
      </c>
      <c r="Q171" s="26">
        <f t="shared" si="83"/>
        <v>36.49832310049338</v>
      </c>
      <c r="R171" s="26">
        <f t="shared" si="83"/>
        <v>31.542547554918169</v>
      </c>
      <c r="S171" s="26">
        <f t="shared" si="83"/>
        <v>39.573710685569111</v>
      </c>
      <c r="T171" s="26">
        <f t="shared" si="83"/>
        <v>125.42361933606666</v>
      </c>
      <c r="U171" s="26">
        <f t="shared" si="83"/>
        <v>55.462820150597054</v>
      </c>
      <c r="V171" s="26">
        <f t="shared" si="83"/>
        <v>57.86611228816367</v>
      </c>
      <c r="W171" s="26">
        <f t="shared" si="83"/>
        <v>53.187594418189981</v>
      </c>
      <c r="X171" s="26">
        <f t="shared" si="83"/>
        <v>20.021006055397248</v>
      </c>
      <c r="Y171" s="26">
        <f t="shared" si="83"/>
        <v>19.4209480582889</v>
      </c>
      <c r="Z171" s="26">
        <f t="shared" si="83"/>
        <v>16.28688612287019</v>
      </c>
      <c r="AA171" s="26">
        <f t="shared" si="83"/>
        <v>16.238032066131581</v>
      </c>
      <c r="AB171" s="26">
        <f t="shared" si="83"/>
        <v>14.577981955039132</v>
      </c>
      <c r="AC171" s="26">
        <f t="shared" si="83"/>
        <v>17.717647562204451</v>
      </c>
      <c r="AD171" s="26">
        <f t="shared" si="83"/>
        <v>11.30673786722225</v>
      </c>
      <c r="AE171" s="26">
        <f t="shared" si="83"/>
        <v>14.810483575866579</v>
      </c>
      <c r="AF171" s="26">
        <f t="shared" si="83"/>
        <v>61.129916919434528</v>
      </c>
      <c r="AG171" s="26">
        <f t="shared" si="83"/>
        <v>55.462820150597054</v>
      </c>
      <c r="AH171" s="26">
        <f t="shared" si="83"/>
        <v>57.86611228816367</v>
      </c>
      <c r="AI171" s="26">
        <f t="shared" si="83"/>
        <v>53.187594418189981</v>
      </c>
      <c r="AJ171" s="26">
        <f t="shared" si="83"/>
        <v>20.021006055397248</v>
      </c>
      <c r="AK171" s="26">
        <f t="shared" si="83"/>
        <v>19.4209480582889</v>
      </c>
      <c r="AL171" s="26">
        <f t="shared" si="83"/>
        <v>16.28688612287019</v>
      </c>
      <c r="AM171" s="26">
        <f t="shared" si="83"/>
        <v>16.238032066131581</v>
      </c>
    </row>
    <row r="172" spans="1:39" hidden="1" x14ac:dyDescent="0.35">
      <c r="A172" s="648"/>
      <c r="B172" s="77" t="s">
        <v>24</v>
      </c>
      <c r="C172" s="26">
        <f t="shared" si="80"/>
        <v>0</v>
      </c>
      <c r="D172" s="26">
        <f t="shared" si="81"/>
        <v>0</v>
      </c>
      <c r="E172" s="26">
        <f t="shared" ref="E172:AM174" si="84">IF(E33=0,0,((E15*0.5)+D33-E51)*E88*E137*E$2)</f>
        <v>0</v>
      </c>
      <c r="F172" s="26">
        <f t="shared" si="84"/>
        <v>0</v>
      </c>
      <c r="G172" s="26">
        <f t="shared" si="84"/>
        <v>0</v>
      </c>
      <c r="H172" s="26">
        <f t="shared" si="84"/>
        <v>0</v>
      </c>
      <c r="I172" s="26">
        <f t="shared" si="84"/>
        <v>0</v>
      </c>
      <c r="J172" s="26">
        <f t="shared" si="84"/>
        <v>0</v>
      </c>
      <c r="K172" s="26">
        <f t="shared" si="84"/>
        <v>0</v>
      </c>
      <c r="L172" s="26">
        <f t="shared" si="84"/>
        <v>0</v>
      </c>
      <c r="M172" s="26">
        <f t="shared" si="84"/>
        <v>0</v>
      </c>
      <c r="N172" s="26">
        <f t="shared" si="84"/>
        <v>5.3071372873847951</v>
      </c>
      <c r="O172" s="26">
        <f t="shared" si="84"/>
        <v>9.9325651836461439</v>
      </c>
      <c r="P172" s="26">
        <f t="shared" si="84"/>
        <v>9.2376986613175394</v>
      </c>
      <c r="Q172" s="26">
        <f t="shared" si="84"/>
        <v>10.948932629621027</v>
      </c>
      <c r="R172" s="26">
        <f t="shared" si="84"/>
        <v>9.4622765871878656</v>
      </c>
      <c r="S172" s="26">
        <f t="shared" si="84"/>
        <v>11.871501356580213</v>
      </c>
      <c r="T172" s="26">
        <f t="shared" si="84"/>
        <v>37.62514662640114</v>
      </c>
      <c r="U172" s="26">
        <f t="shared" si="84"/>
        <v>36.920929711007219</v>
      </c>
      <c r="V172" s="26">
        <f t="shared" si="84"/>
        <v>38.520772269412682</v>
      </c>
      <c r="W172" s="26">
        <f t="shared" si="84"/>
        <v>35.406339412230793</v>
      </c>
      <c r="X172" s="26">
        <f t="shared" si="84"/>
        <v>13.327741995590074</v>
      </c>
      <c r="Y172" s="26">
        <f t="shared" si="84"/>
        <v>12.928290632071073</v>
      </c>
      <c r="Z172" s="26">
        <f t="shared" si="84"/>
        <v>10.841983442617927</v>
      </c>
      <c r="AA172" s="26">
        <f t="shared" si="84"/>
        <v>10.809461886915454</v>
      </c>
      <c r="AB172" s="26">
        <f t="shared" si="84"/>
        <v>9.7043865715605389</v>
      </c>
      <c r="AC172" s="26">
        <f t="shared" si="84"/>
        <v>11.794424057636149</v>
      </c>
      <c r="AD172" s="26">
        <f t="shared" si="84"/>
        <v>7.5267588796059872</v>
      </c>
      <c r="AE172" s="26">
        <f t="shared" si="84"/>
        <v>9.8591600932991916</v>
      </c>
      <c r="AF172" s="26">
        <f t="shared" si="84"/>
        <v>40.693447604969229</v>
      </c>
      <c r="AG172" s="26">
        <f t="shared" si="84"/>
        <v>36.920929711007219</v>
      </c>
      <c r="AH172" s="26">
        <f t="shared" si="84"/>
        <v>38.520772269412682</v>
      </c>
      <c r="AI172" s="26">
        <f t="shared" si="84"/>
        <v>35.406339412230793</v>
      </c>
      <c r="AJ172" s="26">
        <f t="shared" si="84"/>
        <v>13.327741995590074</v>
      </c>
      <c r="AK172" s="26">
        <f t="shared" si="84"/>
        <v>12.928290632071073</v>
      </c>
      <c r="AL172" s="26">
        <f t="shared" si="84"/>
        <v>10.841983442617927</v>
      </c>
      <c r="AM172" s="26">
        <f t="shared" si="84"/>
        <v>10.809461886915454</v>
      </c>
    </row>
    <row r="173" spans="1:39" ht="15.75" hidden="1" customHeight="1" x14ac:dyDescent="0.35">
      <c r="A173" s="648"/>
      <c r="B173" s="77" t="s">
        <v>7</v>
      </c>
      <c r="C173" s="26">
        <f t="shared" si="80"/>
        <v>0</v>
      </c>
      <c r="D173" s="26">
        <f t="shared" si="81"/>
        <v>0</v>
      </c>
      <c r="E173" s="26">
        <f t="shared" si="84"/>
        <v>0</v>
      </c>
      <c r="F173" s="26">
        <f t="shared" si="84"/>
        <v>0</v>
      </c>
      <c r="G173" s="26">
        <f t="shared" si="84"/>
        <v>0.10045550304914393</v>
      </c>
      <c r="H173" s="26">
        <f t="shared" si="84"/>
        <v>0.66778069795241202</v>
      </c>
      <c r="I173" s="26">
        <f t="shared" si="84"/>
        <v>0.60448358036518401</v>
      </c>
      <c r="J173" s="26">
        <f t="shared" si="84"/>
        <v>432.5589396144149</v>
      </c>
      <c r="K173" s="26">
        <f t="shared" si="84"/>
        <v>841.37526711804946</v>
      </c>
      <c r="L173" s="26">
        <f t="shared" si="84"/>
        <v>366.82613053345227</v>
      </c>
      <c r="M173" s="26">
        <f t="shared" si="84"/>
        <v>373.6603433896766</v>
      </c>
      <c r="N173" s="144">
        <f t="shared" si="84"/>
        <v>343.11021304665513</v>
      </c>
      <c r="O173" s="26">
        <f t="shared" si="84"/>
        <v>346.6570360048255</v>
      </c>
      <c r="P173" s="26">
        <f t="shared" si="84"/>
        <v>313.93378332388608</v>
      </c>
      <c r="Q173" s="26">
        <f t="shared" si="84"/>
        <v>366.52763062756009</v>
      </c>
      <c r="R173" s="26">
        <f t="shared" si="84"/>
        <v>390.45023645594603</v>
      </c>
      <c r="S173" s="26">
        <f t="shared" si="84"/>
        <v>433.00446978243451</v>
      </c>
      <c r="T173" s="26">
        <f t="shared" si="84"/>
        <v>1439.2045147908516</v>
      </c>
      <c r="U173" s="26">
        <f t="shared" si="84"/>
        <v>-30.723093549804258</v>
      </c>
      <c r="V173" s="26">
        <f t="shared" si="84"/>
        <v>-32.22422387950548</v>
      </c>
      <c r="W173" s="26">
        <f t="shared" si="84"/>
        <v>-28.569363020606943</v>
      </c>
      <c r="X173" s="26">
        <f t="shared" si="84"/>
        <v>-10.338700051330559</v>
      </c>
      <c r="Y173" s="26">
        <f t="shared" si="84"/>
        <v>-9.8737249763412027</v>
      </c>
      <c r="Z173" s="26">
        <f t="shared" si="84"/>
        <v>-8.1946575410438207</v>
      </c>
      <c r="AA173" s="26">
        <f t="shared" si="84"/>
        <v>-8.1326768956138071</v>
      </c>
      <c r="AB173" s="26">
        <f t="shared" si="84"/>
        <v>-7.1071298113549002</v>
      </c>
      <c r="AC173" s="26">
        <f t="shared" si="84"/>
        <v>-8.5097135955353842</v>
      </c>
      <c r="AD173" s="26">
        <f t="shared" si="84"/>
        <v>-6.7040589014565946</v>
      </c>
      <c r="AE173" s="26">
        <f t="shared" si="84"/>
        <v>-7.7588338094629181</v>
      </c>
      <c r="AF173" s="26">
        <f t="shared" si="84"/>
        <v>-33.674076399443969</v>
      </c>
      <c r="AG173" s="26">
        <f t="shared" si="84"/>
        <v>-30.723093549804258</v>
      </c>
      <c r="AH173" s="26">
        <f t="shared" si="84"/>
        <v>-32.22422387950548</v>
      </c>
      <c r="AI173" s="26">
        <f t="shared" si="84"/>
        <v>-28.569363020606943</v>
      </c>
      <c r="AJ173" s="26">
        <f t="shared" si="84"/>
        <v>-10.338700051330559</v>
      </c>
      <c r="AK173" s="26">
        <f t="shared" si="84"/>
        <v>-9.8737249763412027</v>
      </c>
      <c r="AL173" s="26">
        <f t="shared" si="84"/>
        <v>-8.1946575410438207</v>
      </c>
      <c r="AM173" s="26">
        <f t="shared" si="84"/>
        <v>-8.1326768956138071</v>
      </c>
    </row>
    <row r="174" spans="1:39" ht="15.75" hidden="1" customHeight="1" x14ac:dyDescent="0.35">
      <c r="A174" s="648"/>
      <c r="B174" s="77" t="s">
        <v>8</v>
      </c>
      <c r="C174" s="26">
        <f t="shared" si="80"/>
        <v>0</v>
      </c>
      <c r="D174" s="26">
        <f t="shared" si="81"/>
        <v>0</v>
      </c>
      <c r="E174" s="26">
        <f t="shared" si="84"/>
        <v>0</v>
      </c>
      <c r="F174" s="26">
        <f t="shared" si="84"/>
        <v>0</v>
      </c>
      <c r="G174" s="26">
        <f t="shared" si="84"/>
        <v>0</v>
      </c>
      <c r="H174" s="26">
        <f t="shared" si="84"/>
        <v>0</v>
      </c>
      <c r="I174" s="26">
        <f t="shared" si="84"/>
        <v>0</v>
      </c>
      <c r="J174" s="26">
        <f t="shared" si="84"/>
        <v>0</v>
      </c>
      <c r="K174" s="26">
        <f t="shared" si="84"/>
        <v>0</v>
      </c>
      <c r="L174" s="26">
        <f t="shared" si="84"/>
        <v>0</v>
      </c>
      <c r="M174" s="26">
        <f t="shared" si="84"/>
        <v>0</v>
      </c>
      <c r="N174" s="26">
        <f t="shared" si="84"/>
        <v>0</v>
      </c>
      <c r="O174" s="26">
        <f t="shared" si="84"/>
        <v>0</v>
      </c>
      <c r="P174" s="26">
        <f t="shared" si="84"/>
        <v>0</v>
      </c>
      <c r="Q174" s="26">
        <f t="shared" si="84"/>
        <v>0</v>
      </c>
      <c r="R174" s="26">
        <f t="shared" si="84"/>
        <v>0</v>
      </c>
      <c r="S174" s="26">
        <f t="shared" si="84"/>
        <v>0</v>
      </c>
      <c r="T174" s="26">
        <f t="shared" si="84"/>
        <v>0</v>
      </c>
      <c r="U174" s="26">
        <f t="shared" si="84"/>
        <v>0</v>
      </c>
      <c r="V174" s="26">
        <f t="shared" si="84"/>
        <v>0</v>
      </c>
      <c r="W174" s="26">
        <f t="shared" si="84"/>
        <v>0</v>
      </c>
      <c r="X174" s="26">
        <f t="shared" si="84"/>
        <v>0</v>
      </c>
      <c r="Y174" s="26">
        <f t="shared" si="84"/>
        <v>0</v>
      </c>
      <c r="Z174" s="26">
        <f t="shared" si="84"/>
        <v>0</v>
      </c>
      <c r="AA174" s="26">
        <f t="shared" si="84"/>
        <v>0</v>
      </c>
      <c r="AB174" s="26">
        <f t="shared" si="84"/>
        <v>0</v>
      </c>
      <c r="AC174" s="26">
        <f t="shared" si="84"/>
        <v>0</v>
      </c>
      <c r="AD174" s="26">
        <f t="shared" si="84"/>
        <v>0</v>
      </c>
      <c r="AE174" s="26">
        <f t="shared" si="84"/>
        <v>0</v>
      </c>
      <c r="AF174" s="26">
        <f t="shared" si="84"/>
        <v>0</v>
      </c>
      <c r="AG174" s="26">
        <f t="shared" si="84"/>
        <v>0</v>
      </c>
      <c r="AH174" s="26">
        <f t="shared" si="84"/>
        <v>0</v>
      </c>
      <c r="AI174" s="26">
        <f t="shared" si="84"/>
        <v>0</v>
      </c>
      <c r="AJ174" s="26">
        <f t="shared" si="84"/>
        <v>0</v>
      </c>
      <c r="AK174" s="26">
        <f t="shared" si="84"/>
        <v>0</v>
      </c>
      <c r="AL174" s="26">
        <f t="shared" si="84"/>
        <v>0</v>
      </c>
      <c r="AM174" s="26">
        <f t="shared" si="84"/>
        <v>0</v>
      </c>
    </row>
    <row r="175" spans="1:39" ht="15.75" hidden="1" customHeight="1" x14ac:dyDescent="0.35">
      <c r="A175" s="648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5">
      <c r="A176" s="648"/>
      <c r="B176" s="237" t="s">
        <v>26</v>
      </c>
      <c r="C176" s="26">
        <f>SUM(C162:C175)</f>
        <v>0</v>
      </c>
      <c r="D176" s="26">
        <f>SUM(D162:D175)</f>
        <v>93.426684573165915</v>
      </c>
      <c r="E176" s="26">
        <f t="shared" ref="E176:AM176" si="85">SUM(E162:E175)</f>
        <v>271.12727124417751</v>
      </c>
      <c r="F176" s="26">
        <f t="shared" si="85"/>
        <v>906.75432425054896</v>
      </c>
      <c r="G176" s="26">
        <f t="shared" si="85"/>
        <v>2629.3621457341255</v>
      </c>
      <c r="H176" s="26">
        <f t="shared" si="85"/>
        <v>16312.770318481054</v>
      </c>
      <c r="I176" s="26">
        <f t="shared" si="85"/>
        <v>21042.205182220616</v>
      </c>
      <c r="J176" s="26">
        <f t="shared" si="85"/>
        <v>23755.790184718884</v>
      </c>
      <c r="K176" s="26">
        <f t="shared" si="85"/>
        <v>17351.219512106753</v>
      </c>
      <c r="L176" s="26">
        <f t="shared" si="85"/>
        <v>6816.9468643588543</v>
      </c>
      <c r="M176" s="103">
        <f t="shared" si="85"/>
        <v>7678.4587252052943</v>
      </c>
      <c r="N176" s="26">
        <f t="shared" si="85"/>
        <v>10657.672665984333</v>
      </c>
      <c r="O176" s="26">
        <f t="shared" si="85"/>
        <v>14793.846335716806</v>
      </c>
      <c r="P176" s="26">
        <f t="shared" si="85"/>
        <v>12472.336821552919</v>
      </c>
      <c r="Q176" s="26">
        <f t="shared" si="85"/>
        <v>13745.186183639935</v>
      </c>
      <c r="R176" s="26">
        <f t="shared" si="85"/>
        <v>11396.92471673523</v>
      </c>
      <c r="S176" s="26">
        <f t="shared" si="85"/>
        <v>17714.872653285875</v>
      </c>
      <c r="T176" s="26">
        <f t="shared" si="85"/>
        <v>74607.598705034397</v>
      </c>
      <c r="U176" s="26">
        <f t="shared" si="85"/>
        <v>23779.584240491215</v>
      </c>
      <c r="V176" s="26">
        <f t="shared" si="85"/>
        <v>23730.21110647079</v>
      </c>
      <c r="W176" s="26">
        <f t="shared" si="85"/>
        <v>14442.586985987968</v>
      </c>
      <c r="X176" s="26">
        <f t="shared" si="85"/>
        <v>3736.8812989795665</v>
      </c>
      <c r="Y176" s="26">
        <f t="shared" si="85"/>
        <v>4027.3712655523336</v>
      </c>
      <c r="Z176" s="26">
        <f t="shared" si="85"/>
        <v>3847.9798713031237</v>
      </c>
      <c r="AA176" s="26">
        <f t="shared" si="85"/>
        <v>4207.7821644409723</v>
      </c>
      <c r="AB176" s="26">
        <f t="shared" si="85"/>
        <v>3717.5555122222527</v>
      </c>
      <c r="AC176" s="26">
        <f t="shared" si="85"/>
        <v>4101.6894255851548</v>
      </c>
      <c r="AD176" s="26">
        <f t="shared" si="85"/>
        <v>2165.2163754131552</v>
      </c>
      <c r="AE176" s="26">
        <f t="shared" si="85"/>
        <v>3554.0706343333645</v>
      </c>
      <c r="AF176" s="26">
        <f t="shared" si="85"/>
        <v>22471.912122603295</v>
      </c>
      <c r="AG176" s="26">
        <f t="shared" si="85"/>
        <v>23779.584240491215</v>
      </c>
      <c r="AH176" s="26">
        <f t="shared" si="85"/>
        <v>23730.21110647079</v>
      </c>
      <c r="AI176" s="26">
        <f t="shared" si="85"/>
        <v>14442.586985987968</v>
      </c>
      <c r="AJ176" s="26">
        <f t="shared" si="85"/>
        <v>3736.8812989795665</v>
      </c>
      <c r="AK176" s="26">
        <f t="shared" si="85"/>
        <v>4027.3712655523336</v>
      </c>
      <c r="AL176" s="26">
        <f t="shared" si="85"/>
        <v>3847.9798713031237</v>
      </c>
      <c r="AM176" s="26">
        <f t="shared" si="85"/>
        <v>4207.7821644409723</v>
      </c>
    </row>
    <row r="177" spans="1:39" ht="16.5" hidden="1" customHeight="1" thickBot="1" x14ac:dyDescent="0.4">
      <c r="A177" s="649"/>
      <c r="B177" s="138" t="s">
        <v>27</v>
      </c>
      <c r="C177" s="27">
        <f>C176</f>
        <v>0</v>
      </c>
      <c r="D177" s="27">
        <f>C177+D176</f>
        <v>93.426684573165915</v>
      </c>
      <c r="E177" s="27">
        <f t="shared" ref="E177:AM177" si="86">D177+E176</f>
        <v>364.55395581734342</v>
      </c>
      <c r="F177" s="27">
        <f t="shared" si="86"/>
        <v>1271.3082800678924</v>
      </c>
      <c r="G177" s="27">
        <f t="shared" si="86"/>
        <v>3900.6704258020181</v>
      </c>
      <c r="H177" s="27">
        <f t="shared" si="86"/>
        <v>20213.440744283071</v>
      </c>
      <c r="I177" s="27">
        <f t="shared" si="86"/>
        <v>41255.645926503683</v>
      </c>
      <c r="J177" s="27">
        <f t="shared" si="86"/>
        <v>65011.436111222567</v>
      </c>
      <c r="K177" s="27">
        <f t="shared" si="86"/>
        <v>82362.655623329323</v>
      </c>
      <c r="L177" s="27">
        <f t="shared" si="86"/>
        <v>89179.602487688171</v>
      </c>
      <c r="M177" s="27">
        <f t="shared" si="86"/>
        <v>96858.061212893459</v>
      </c>
      <c r="N177" s="27">
        <f t="shared" si="86"/>
        <v>107515.7338788778</v>
      </c>
      <c r="O177" s="27">
        <f t="shared" si="86"/>
        <v>122309.58021459461</v>
      </c>
      <c r="P177" s="27">
        <f t="shared" si="86"/>
        <v>134781.91703614753</v>
      </c>
      <c r="Q177" s="27">
        <f t="shared" si="86"/>
        <v>148527.10321978747</v>
      </c>
      <c r="R177" s="27">
        <f t="shared" si="86"/>
        <v>159924.0279365227</v>
      </c>
      <c r="S177" s="27">
        <f t="shared" si="86"/>
        <v>177638.90058980859</v>
      </c>
      <c r="T177" s="27">
        <f t="shared" si="86"/>
        <v>252246.499294843</v>
      </c>
      <c r="U177" s="27">
        <f t="shared" si="86"/>
        <v>276026.08353533421</v>
      </c>
      <c r="V177" s="27">
        <f t="shared" si="86"/>
        <v>299756.294641805</v>
      </c>
      <c r="W177" s="27">
        <f t="shared" si="86"/>
        <v>314198.88162779296</v>
      </c>
      <c r="X177" s="27">
        <f t="shared" si="86"/>
        <v>317935.76292677253</v>
      </c>
      <c r="Y177" s="27">
        <f t="shared" si="86"/>
        <v>321963.13419232488</v>
      </c>
      <c r="Z177" s="27">
        <f t="shared" si="86"/>
        <v>325811.11406362802</v>
      </c>
      <c r="AA177" s="27">
        <f t="shared" si="86"/>
        <v>330018.89622806897</v>
      </c>
      <c r="AB177" s="27">
        <f t="shared" si="86"/>
        <v>333736.4517402912</v>
      </c>
      <c r="AC177" s="27">
        <f t="shared" si="86"/>
        <v>337838.14116587635</v>
      </c>
      <c r="AD177" s="27">
        <f t="shared" si="86"/>
        <v>340003.35754128953</v>
      </c>
      <c r="AE177" s="27">
        <f t="shared" si="86"/>
        <v>343557.42817562289</v>
      </c>
      <c r="AF177" s="27">
        <f t="shared" si="86"/>
        <v>366029.34029822616</v>
      </c>
      <c r="AG177" s="27">
        <f t="shared" si="86"/>
        <v>389808.92453871737</v>
      </c>
      <c r="AH177" s="27">
        <f t="shared" si="86"/>
        <v>413539.13564518816</v>
      </c>
      <c r="AI177" s="27">
        <f t="shared" si="86"/>
        <v>427981.72263117612</v>
      </c>
      <c r="AJ177" s="27">
        <f t="shared" si="86"/>
        <v>431718.60393015569</v>
      </c>
      <c r="AK177" s="27">
        <f t="shared" si="86"/>
        <v>435745.97519570804</v>
      </c>
      <c r="AL177" s="27">
        <f t="shared" si="86"/>
        <v>439593.95506701118</v>
      </c>
      <c r="AM177" s="27">
        <f t="shared" si="86"/>
        <v>443801.73723145213</v>
      </c>
    </row>
    <row r="178" spans="1:39" hidden="1" x14ac:dyDescent="0.35">
      <c r="A178" s="99"/>
      <c r="B178" s="211" t="s">
        <v>128</v>
      </c>
      <c r="C178" s="104">
        <f t="shared" ref="C178:AM178" si="87">C157+C176</f>
        <v>0</v>
      </c>
      <c r="D178" s="104">
        <f t="shared" si="87"/>
        <v>1022.6030252428661</v>
      </c>
      <c r="E178" s="104">
        <f t="shared" si="87"/>
        <v>3922.285732488775</v>
      </c>
      <c r="F178" s="104">
        <f t="shared" si="87"/>
        <v>14465.079027114412</v>
      </c>
      <c r="G178" s="104">
        <f t="shared" si="87"/>
        <v>32953.114376299454</v>
      </c>
      <c r="H178" s="104">
        <f t="shared" si="87"/>
        <v>114097.53388220687</v>
      </c>
      <c r="I178" s="104">
        <f t="shared" si="87"/>
        <v>159518.76858139641</v>
      </c>
      <c r="J178" s="104">
        <f t="shared" si="87"/>
        <v>170862.27147120659</v>
      </c>
      <c r="K178" s="104">
        <f t="shared" si="87"/>
        <v>139186.5304638872</v>
      </c>
      <c r="L178" s="104">
        <f t="shared" si="87"/>
        <v>85250.11416338908</v>
      </c>
      <c r="M178" s="104">
        <f t="shared" si="87"/>
        <v>98943.603305506651</v>
      </c>
      <c r="N178" s="104">
        <f t="shared" si="87"/>
        <v>166583.04146341808</v>
      </c>
      <c r="O178" s="104">
        <f t="shared" si="87"/>
        <v>217290.59707780508</v>
      </c>
      <c r="P178" s="104">
        <f t="shared" si="87"/>
        <v>180517.13940272731</v>
      </c>
      <c r="Q178" s="104">
        <f t="shared" si="87"/>
        <v>185695.95204463287</v>
      </c>
      <c r="R178" s="104">
        <f t="shared" si="87"/>
        <v>172529.57898253668</v>
      </c>
      <c r="S178" s="104">
        <f t="shared" si="87"/>
        <v>222528.7020649309</v>
      </c>
      <c r="T178" s="104">
        <f t="shared" si="87"/>
        <v>528332.22698338749</v>
      </c>
      <c r="U178" s="104">
        <f t="shared" si="87"/>
        <v>181054.74193114313</v>
      </c>
      <c r="V178" s="104">
        <f t="shared" si="87"/>
        <v>173228.67542888041</v>
      </c>
      <c r="W178" s="104">
        <f t="shared" si="87"/>
        <v>113050.92803620911</v>
      </c>
      <c r="X178" s="104">
        <f t="shared" si="87"/>
        <v>49965.907789784564</v>
      </c>
      <c r="Y178" s="104">
        <f t="shared" si="87"/>
        <v>53382.116879840716</v>
      </c>
      <c r="Z178" s="104">
        <f t="shared" si="87"/>
        <v>61972.038748106388</v>
      </c>
      <c r="AA178" s="104">
        <f t="shared" si="87"/>
        <v>62759.840083029005</v>
      </c>
      <c r="AB178" s="104">
        <f t="shared" si="87"/>
        <v>54465.177399652312</v>
      </c>
      <c r="AC178" s="104">
        <f t="shared" si="87"/>
        <v>55449.668294783201</v>
      </c>
      <c r="AD178" s="104">
        <f t="shared" si="87"/>
        <v>46486.325615011483</v>
      </c>
      <c r="AE178" s="104">
        <f t="shared" si="87"/>
        <v>55654.341757587121</v>
      </c>
      <c r="AF178" s="104">
        <f t="shared" si="87"/>
        <v>156757.72234972747</v>
      </c>
      <c r="AG178" s="104">
        <f t="shared" si="87"/>
        <v>181054.74193114313</v>
      </c>
      <c r="AH178" s="104">
        <f t="shared" si="87"/>
        <v>173228.67542888041</v>
      </c>
      <c r="AI178" s="104">
        <f t="shared" si="87"/>
        <v>113050.92803620911</v>
      </c>
      <c r="AJ178" s="104">
        <f t="shared" si="87"/>
        <v>49965.907789784564</v>
      </c>
      <c r="AK178" s="104">
        <f t="shared" si="87"/>
        <v>53382.116879840716</v>
      </c>
      <c r="AL178" s="104">
        <f t="shared" si="87"/>
        <v>61972.038748106388</v>
      </c>
      <c r="AM178" s="104">
        <f t="shared" si="87"/>
        <v>62759.840083029005</v>
      </c>
    </row>
    <row r="179" spans="1:39" hidden="1" x14ac:dyDescent="0.35">
      <c r="A179" s="99"/>
      <c r="B179" s="212" t="s">
        <v>187</v>
      </c>
      <c r="C179" s="102">
        <f>C178-C73</f>
        <v>0</v>
      </c>
      <c r="D179" s="102">
        <f t="shared" ref="D179:AM179" si="88">D178-D73</f>
        <v>-4.0748967647914469E-3</v>
      </c>
      <c r="E179" s="102">
        <f t="shared" si="88"/>
        <v>2.2807596669736085E-3</v>
      </c>
      <c r="F179" s="102">
        <f t="shared" si="88"/>
        <v>8.2773195019399282E-2</v>
      </c>
      <c r="G179" s="102">
        <f t="shared" si="88"/>
        <v>-9.6675228196545504E-2</v>
      </c>
      <c r="H179" s="102">
        <f t="shared" si="88"/>
        <v>-0.20984091381251346</v>
      </c>
      <c r="I179" s="102">
        <f t="shared" si="88"/>
        <v>-2.6733481208793819E-2</v>
      </c>
      <c r="J179" s="102">
        <f t="shared" si="88"/>
        <v>-0.23952302589896135</v>
      </c>
      <c r="K179" s="102">
        <f t="shared" si="88"/>
        <v>-0.27423024325980805</v>
      </c>
      <c r="L179" s="102">
        <f t="shared" si="88"/>
        <v>0.28138234523066785</v>
      </c>
      <c r="M179" s="102">
        <f t="shared" si="88"/>
        <v>-0.13198075584659819</v>
      </c>
      <c r="N179" s="102">
        <f t="shared" si="88"/>
        <v>0.85148988210130483</v>
      </c>
      <c r="O179" s="102">
        <f t="shared" si="88"/>
        <v>-0.21519084673491307</v>
      </c>
      <c r="P179" s="102">
        <f t="shared" si="88"/>
        <v>-0.28625097722397186</v>
      </c>
      <c r="Q179" s="102">
        <f t="shared" si="88"/>
        <v>-0.25248042593011633</v>
      </c>
      <c r="R179" s="102">
        <f t="shared" si="88"/>
        <v>0.67492092144675553</v>
      </c>
      <c r="S179" s="102">
        <f t="shared" si="88"/>
        <v>-0.65785243187565356</v>
      </c>
      <c r="T179" s="102">
        <f t="shared" si="88"/>
        <v>-1.1762319868430495</v>
      </c>
      <c r="U179" s="102">
        <f t="shared" si="88"/>
        <v>0</v>
      </c>
      <c r="V179" s="102">
        <f t="shared" si="88"/>
        <v>0</v>
      </c>
      <c r="W179" s="102">
        <f t="shared" si="88"/>
        <v>0</v>
      </c>
      <c r="X179" s="102">
        <f t="shared" si="88"/>
        <v>0</v>
      </c>
      <c r="Y179" s="102">
        <f t="shared" si="88"/>
        <v>0</v>
      </c>
      <c r="Z179" s="102">
        <f t="shared" si="88"/>
        <v>0</v>
      </c>
      <c r="AA179" s="102">
        <f t="shared" si="88"/>
        <v>0</v>
      </c>
      <c r="AB179" s="102">
        <f t="shared" si="88"/>
        <v>0</v>
      </c>
      <c r="AC179" s="102">
        <f t="shared" si="88"/>
        <v>0</v>
      </c>
      <c r="AD179" s="102">
        <f t="shared" si="88"/>
        <v>0</v>
      </c>
      <c r="AE179" s="102">
        <f t="shared" si="88"/>
        <v>0</v>
      </c>
      <c r="AF179" s="102">
        <f t="shared" si="88"/>
        <v>0</v>
      </c>
      <c r="AG179" s="102">
        <f t="shared" si="88"/>
        <v>0</v>
      </c>
      <c r="AH179" s="102">
        <f t="shared" si="88"/>
        <v>0</v>
      </c>
      <c r="AI179" s="102">
        <f t="shared" si="88"/>
        <v>0</v>
      </c>
      <c r="AJ179" s="102">
        <f t="shared" si="88"/>
        <v>0</v>
      </c>
      <c r="AK179" s="102">
        <f t="shared" si="88"/>
        <v>0</v>
      </c>
      <c r="AL179" s="102">
        <f t="shared" si="88"/>
        <v>0</v>
      </c>
      <c r="AM179" s="102">
        <f t="shared" si="88"/>
        <v>0</v>
      </c>
    </row>
    <row r="180" spans="1:39" ht="15" hidden="1" thickBot="1" x14ac:dyDescent="0.4">
      <c r="A180" s="170" t="s">
        <v>179</v>
      </c>
      <c r="B180" s="99"/>
      <c r="C180" s="210"/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102"/>
    </row>
    <row r="181" spans="1:39" ht="15" hidden="1" thickBot="1" x14ac:dyDescent="0.4">
      <c r="A181" s="99"/>
      <c r="B181" s="242" t="s">
        <v>39</v>
      </c>
      <c r="C181" s="146">
        <f>C$4</f>
        <v>44562</v>
      </c>
      <c r="D181" s="146">
        <f t="shared" ref="D181:AM181" si="89">D$4</f>
        <v>44593</v>
      </c>
      <c r="E181" s="146">
        <f t="shared" si="89"/>
        <v>44621</v>
      </c>
      <c r="F181" s="146">
        <f t="shared" si="89"/>
        <v>44652</v>
      </c>
      <c r="G181" s="146">
        <f t="shared" si="89"/>
        <v>44682</v>
      </c>
      <c r="H181" s="146">
        <f t="shared" si="89"/>
        <v>44713</v>
      </c>
      <c r="I181" s="146">
        <f t="shared" si="89"/>
        <v>44743</v>
      </c>
      <c r="J181" s="146">
        <f t="shared" si="89"/>
        <v>44774</v>
      </c>
      <c r="K181" s="146">
        <f t="shared" si="89"/>
        <v>44805</v>
      </c>
      <c r="L181" s="146">
        <f t="shared" si="89"/>
        <v>44835</v>
      </c>
      <c r="M181" s="146">
        <f t="shared" si="89"/>
        <v>44866</v>
      </c>
      <c r="N181" s="146">
        <f t="shared" si="89"/>
        <v>44896</v>
      </c>
      <c r="O181" s="146">
        <f t="shared" si="89"/>
        <v>44927</v>
      </c>
      <c r="P181" s="146">
        <f t="shared" si="89"/>
        <v>44958</v>
      </c>
      <c r="Q181" s="146">
        <f t="shared" si="89"/>
        <v>44986</v>
      </c>
      <c r="R181" s="146">
        <f t="shared" si="89"/>
        <v>45017</v>
      </c>
      <c r="S181" s="146">
        <f t="shared" si="89"/>
        <v>45047</v>
      </c>
      <c r="T181" s="146">
        <f t="shared" si="89"/>
        <v>45078</v>
      </c>
      <c r="U181" s="146">
        <f t="shared" si="89"/>
        <v>45108</v>
      </c>
      <c r="V181" s="146">
        <f t="shared" si="89"/>
        <v>45139</v>
      </c>
      <c r="W181" s="146">
        <f t="shared" si="89"/>
        <v>45170</v>
      </c>
      <c r="X181" s="146">
        <f t="shared" si="89"/>
        <v>45200</v>
      </c>
      <c r="Y181" s="146">
        <f t="shared" si="89"/>
        <v>45231</v>
      </c>
      <c r="Z181" s="146">
        <f t="shared" si="89"/>
        <v>45261</v>
      </c>
      <c r="AA181" s="146">
        <f t="shared" si="89"/>
        <v>45292</v>
      </c>
      <c r="AB181" s="146">
        <f t="shared" si="89"/>
        <v>45323</v>
      </c>
      <c r="AC181" s="146">
        <f t="shared" si="89"/>
        <v>45352</v>
      </c>
      <c r="AD181" s="146">
        <f t="shared" si="89"/>
        <v>45383</v>
      </c>
      <c r="AE181" s="146">
        <f t="shared" si="89"/>
        <v>45413</v>
      </c>
      <c r="AF181" s="146">
        <f t="shared" si="89"/>
        <v>45444</v>
      </c>
      <c r="AG181" s="146">
        <f t="shared" si="89"/>
        <v>45474</v>
      </c>
      <c r="AH181" s="146">
        <f t="shared" si="89"/>
        <v>45505</v>
      </c>
      <c r="AI181" s="146">
        <f t="shared" si="89"/>
        <v>45536</v>
      </c>
      <c r="AJ181" s="146">
        <f t="shared" si="89"/>
        <v>45566</v>
      </c>
      <c r="AK181" s="146">
        <f t="shared" si="89"/>
        <v>45597</v>
      </c>
      <c r="AL181" s="146">
        <f t="shared" si="89"/>
        <v>45627</v>
      </c>
      <c r="AM181" s="146">
        <f t="shared" si="89"/>
        <v>45658</v>
      </c>
    </row>
    <row r="182" spans="1:39" hidden="1" x14ac:dyDescent="0.35">
      <c r="A182" s="99"/>
      <c r="B182" s="250" t="s">
        <v>129</v>
      </c>
      <c r="C182" s="112">
        <f>C157*'REVISED SUMMARY'!C41</f>
        <v>0</v>
      </c>
      <c r="D182" s="112">
        <f>D157*'REVISED SUMMARY'!D41</f>
        <v>748.09164450822061</v>
      </c>
      <c r="E182" s="112">
        <f>E157*'REVISED SUMMARY'!E41</f>
        <v>2581.7577285628813</v>
      </c>
      <c r="F182" s="112">
        <f>F157*'REVISED SUMMARY'!F41</f>
        <v>13503.307622046777</v>
      </c>
      <c r="G182" s="112">
        <f>G157*'REVISED SUMMARY'!G41</f>
        <v>20149.489084633111</v>
      </c>
      <c r="H182" s="112">
        <f>H157*'REVISED SUMMARY'!H41</f>
        <v>94983.444152766984</v>
      </c>
      <c r="I182" s="112">
        <f>I157*'REVISED SUMMARY'!I41</f>
        <v>133320.75572837997</v>
      </c>
      <c r="J182" s="112">
        <f>J157*'REVISED SUMMARY'!J41</f>
        <v>130535.29650805212</v>
      </c>
      <c r="K182" s="112">
        <f>K157*'REVISED SUMMARY'!K41</f>
        <v>101259.67292300753</v>
      </c>
      <c r="L182" s="112" t="e">
        <f>L157*'REVISED SUMMARY'!#REF!</f>
        <v>#REF!</v>
      </c>
      <c r="M182" s="112" t="e">
        <f>M157*'REVISED SUMMARY'!#REF!</f>
        <v>#REF!</v>
      </c>
      <c r="N182" s="112" t="e">
        <f>N157*'REVISED SUMMARY'!#REF!</f>
        <v>#REF!</v>
      </c>
      <c r="O182" s="220">
        <f>O157*'REVISED SUMMARY'!L41</f>
        <v>0</v>
      </c>
      <c r="P182" s="220">
        <f>P157*'REVISED SUMMARY'!M41</f>
        <v>0</v>
      </c>
      <c r="Q182" s="220">
        <f>Q157*'REVISED SUMMARY'!O41</f>
        <v>0</v>
      </c>
      <c r="R182" s="220">
        <f>R157*'REVISED SUMMARY'!R41</f>
        <v>0</v>
      </c>
      <c r="S182" s="220">
        <f>S157*'REVISED SUMMARY'!S41</f>
        <v>0</v>
      </c>
      <c r="T182" s="220">
        <f>T157*'REVISED SUMMARY'!T41</f>
        <v>0</v>
      </c>
      <c r="U182" s="220">
        <f>U157*'REVISED SUMMARY'!U41</f>
        <v>0</v>
      </c>
      <c r="V182" s="220">
        <f>V157*'REVISED SUMMARY'!V41</f>
        <v>0</v>
      </c>
      <c r="W182" s="220">
        <f>W157*'REVISED SUMMARY'!W41</f>
        <v>0</v>
      </c>
      <c r="X182" s="220">
        <f>X157*'REVISED SUMMARY'!X41</f>
        <v>0</v>
      </c>
      <c r="Y182" s="220">
        <f>Y157*'REVISED SUMMARY'!Y41</f>
        <v>0</v>
      </c>
      <c r="Z182" s="220">
        <f>Z157*'REVISED SUMMARY'!Z41</f>
        <v>0</v>
      </c>
      <c r="AA182" s="220">
        <f>AA157*'REVISED SUMMARY'!AA41</f>
        <v>0</v>
      </c>
      <c r="AB182" s="220">
        <f>AB157*'REVISED SUMMARY'!AB41</f>
        <v>0</v>
      </c>
      <c r="AC182" s="220">
        <f>AC157*'REVISED SUMMARY'!AC41</f>
        <v>0</v>
      </c>
      <c r="AD182" s="220">
        <f>AD157*'REVISED SUMMARY'!AD41</f>
        <v>0</v>
      </c>
      <c r="AE182" s="220">
        <f>AE157*'REVISED SUMMARY'!AE41</f>
        <v>0</v>
      </c>
      <c r="AF182" s="220">
        <f>AF157*'REVISED SUMMARY'!AF41</f>
        <v>0</v>
      </c>
      <c r="AG182" s="220">
        <f>AG157*'REVISED SUMMARY'!AG41</f>
        <v>0</v>
      </c>
      <c r="AH182" s="220">
        <f>AH157*'REVISED SUMMARY'!AH41</f>
        <v>0</v>
      </c>
      <c r="AI182" s="220">
        <f>AI157*'REVISED SUMMARY'!AI41</f>
        <v>0</v>
      </c>
      <c r="AJ182" s="220">
        <f>AJ157*'REVISED SUMMARY'!AJ41</f>
        <v>0</v>
      </c>
      <c r="AK182" s="220">
        <f>AK157*'REVISED SUMMARY'!AK41</f>
        <v>0</v>
      </c>
      <c r="AL182" s="220">
        <f>AL157*'REVISED SUMMARY'!AL41</f>
        <v>0</v>
      </c>
      <c r="AM182" s="220">
        <f>AM157*'REVISED SUMMARY'!AM41</f>
        <v>0</v>
      </c>
    </row>
    <row r="183" spans="1:39" ht="15" hidden="1" thickBot="1" x14ac:dyDescent="0.4">
      <c r="A183" s="99"/>
      <c r="B183" s="79" t="s">
        <v>130</v>
      </c>
      <c r="C183" s="105">
        <f>C176*'REVISED SUMMARY'!C41</f>
        <v>0</v>
      </c>
      <c r="D183" s="105">
        <f>D176*'REVISED SUMMARY'!D41</f>
        <v>75.219007463014307</v>
      </c>
      <c r="E183" s="105">
        <f>E176*'REVISED SUMMARY'!E41</f>
        <v>191.71584454327157</v>
      </c>
      <c r="F183" s="105">
        <f>F176*'REVISED SUMMARY'!F41</f>
        <v>903.07488914098872</v>
      </c>
      <c r="G183" s="105">
        <f>G176*'REVISED SUMMARY'!G41</f>
        <v>1747.1552811863066</v>
      </c>
      <c r="H183" s="105">
        <f>H176*'REVISED SUMMARY'!H41</f>
        <v>15845.445159895447</v>
      </c>
      <c r="I183" s="105">
        <f>I176*'REVISED SUMMARY'!I41</f>
        <v>20258.75446517604</v>
      </c>
      <c r="J183" s="105">
        <f>J176*'REVISED SUMMARY'!J41</f>
        <v>21079.758610405901</v>
      </c>
      <c r="K183" s="105">
        <f>K176*'REVISED SUMMARY'!K41</f>
        <v>14420.932641659258</v>
      </c>
      <c r="L183" s="105" t="e">
        <f>L176*'REVISED SUMMARY'!#REF!</f>
        <v>#REF!</v>
      </c>
      <c r="M183" s="105" t="e">
        <f>M176*'REVISED SUMMARY'!#REF!</f>
        <v>#REF!</v>
      </c>
      <c r="N183" s="105" t="e">
        <f>N176*'REVISED SUMMARY'!#REF!</f>
        <v>#REF!</v>
      </c>
      <c r="O183" s="214">
        <f>O176*'REVISED SUMMARY'!L41</f>
        <v>0</v>
      </c>
      <c r="P183" s="214">
        <f>P176*'REVISED SUMMARY'!M41</f>
        <v>0</v>
      </c>
      <c r="Q183" s="214">
        <f>Q176*'REVISED SUMMARY'!O41</f>
        <v>0</v>
      </c>
      <c r="R183" s="214">
        <f>R176*'REVISED SUMMARY'!R41</f>
        <v>0</v>
      </c>
      <c r="S183" s="214">
        <f>S176*'REVISED SUMMARY'!S41</f>
        <v>0</v>
      </c>
      <c r="T183" s="214">
        <f>T176*'REVISED SUMMARY'!T41</f>
        <v>0</v>
      </c>
      <c r="U183" s="214">
        <f>U176*'REVISED SUMMARY'!U41</f>
        <v>0</v>
      </c>
      <c r="V183" s="214">
        <f>V176*'REVISED SUMMARY'!V41</f>
        <v>0</v>
      </c>
      <c r="W183" s="214">
        <f>W176*'REVISED SUMMARY'!W41</f>
        <v>0</v>
      </c>
      <c r="X183" s="214">
        <f>X176*'REVISED SUMMARY'!X41</f>
        <v>0</v>
      </c>
      <c r="Y183" s="214">
        <f>Y176*'REVISED SUMMARY'!Y41</f>
        <v>0</v>
      </c>
      <c r="Z183" s="214">
        <f>Z176*'REVISED SUMMARY'!Z41</f>
        <v>0</v>
      </c>
      <c r="AA183" s="214">
        <f>AA176*'REVISED SUMMARY'!AA41</f>
        <v>0</v>
      </c>
      <c r="AB183" s="214">
        <f>AB176*'REVISED SUMMARY'!AB41</f>
        <v>0</v>
      </c>
      <c r="AC183" s="214">
        <f>AC176*'REVISED SUMMARY'!AC41</f>
        <v>0</v>
      </c>
      <c r="AD183" s="214">
        <f>AD176*'REVISED SUMMARY'!AD41</f>
        <v>0</v>
      </c>
      <c r="AE183" s="214">
        <f>AE176*'REVISED SUMMARY'!AE41</f>
        <v>0</v>
      </c>
      <c r="AF183" s="214">
        <f>AF176*'REVISED SUMMARY'!AF41</f>
        <v>0</v>
      </c>
      <c r="AG183" s="214">
        <f>AG176*'REVISED SUMMARY'!AG41</f>
        <v>0</v>
      </c>
      <c r="AH183" s="214">
        <f>AH176*'REVISED SUMMARY'!AH41</f>
        <v>0</v>
      </c>
      <c r="AI183" s="214">
        <f>AI176*'REVISED SUMMARY'!AI41</f>
        <v>0</v>
      </c>
      <c r="AJ183" s="214">
        <f>AJ176*'REVISED SUMMARY'!AJ41</f>
        <v>0</v>
      </c>
      <c r="AK183" s="214">
        <f>AK176*'REVISED SUMMARY'!AK41</f>
        <v>0</v>
      </c>
      <c r="AL183" s="214">
        <f>AL176*'REVISED SUMMARY'!AL41</f>
        <v>0</v>
      </c>
      <c r="AM183" s="214">
        <f>AM176*'REVISED SUMMARY'!AM41</f>
        <v>0</v>
      </c>
    </row>
    <row r="184" spans="1:39" hidden="1" x14ac:dyDescent="0.35">
      <c r="A184" s="99"/>
      <c r="B184" s="250" t="s">
        <v>131</v>
      </c>
      <c r="C184" s="106">
        <f>IFERROR(C182/C73,0)</f>
        <v>0</v>
      </c>
      <c r="D184" s="106">
        <f t="shared" ref="D184:N184" si="90">IFERROR(D182/D73,0)</f>
        <v>0.73155334478518008</v>
      </c>
      <c r="E184" s="106">
        <f t="shared" si="90"/>
        <v>0.65822823881449299</v>
      </c>
      <c r="F184" s="106">
        <f t="shared" si="90"/>
        <v>0.93351615064455762</v>
      </c>
      <c r="G184" s="106">
        <f t="shared" si="90"/>
        <v>0.61145753150204818</v>
      </c>
      <c r="H184" s="106">
        <f t="shared" si="90"/>
        <v>0.83247434220313687</v>
      </c>
      <c r="I184" s="106">
        <f t="shared" si="90"/>
        <v>0.83576832100076504</v>
      </c>
      <c r="J184" s="106">
        <f t="shared" si="90"/>
        <v>0.76397856819778553</v>
      </c>
      <c r="K184" s="106">
        <f t="shared" si="90"/>
        <v>0.72750914244730602</v>
      </c>
      <c r="L184" s="106">
        <f t="shared" si="90"/>
        <v>0</v>
      </c>
      <c r="M184" s="106">
        <f t="shared" si="90"/>
        <v>0</v>
      </c>
      <c r="N184" s="106">
        <f t="shared" si="90"/>
        <v>0</v>
      </c>
      <c r="O184" s="215">
        <f t="shared" ref="O184:AM184" si="91">IFERROR(O182/O73,0)</f>
        <v>0</v>
      </c>
      <c r="P184" s="215">
        <f t="shared" si="91"/>
        <v>0</v>
      </c>
      <c r="Q184" s="215">
        <f t="shared" si="91"/>
        <v>0</v>
      </c>
      <c r="R184" s="215">
        <f t="shared" si="91"/>
        <v>0</v>
      </c>
      <c r="S184" s="215">
        <f t="shared" si="91"/>
        <v>0</v>
      </c>
      <c r="T184" s="215">
        <f t="shared" si="91"/>
        <v>0</v>
      </c>
      <c r="U184" s="215">
        <f t="shared" si="91"/>
        <v>0</v>
      </c>
      <c r="V184" s="215">
        <f t="shared" si="91"/>
        <v>0</v>
      </c>
      <c r="W184" s="215">
        <f t="shared" si="91"/>
        <v>0</v>
      </c>
      <c r="X184" s="215">
        <f t="shared" si="91"/>
        <v>0</v>
      </c>
      <c r="Y184" s="215">
        <f t="shared" si="91"/>
        <v>0</v>
      </c>
      <c r="Z184" s="215">
        <f t="shared" si="91"/>
        <v>0</v>
      </c>
      <c r="AA184" s="215">
        <f t="shared" si="91"/>
        <v>0</v>
      </c>
      <c r="AB184" s="215">
        <f t="shared" si="91"/>
        <v>0</v>
      </c>
      <c r="AC184" s="215">
        <f t="shared" si="91"/>
        <v>0</v>
      </c>
      <c r="AD184" s="215">
        <f t="shared" si="91"/>
        <v>0</v>
      </c>
      <c r="AE184" s="215">
        <f t="shared" si="91"/>
        <v>0</v>
      </c>
      <c r="AF184" s="215">
        <f t="shared" si="91"/>
        <v>0</v>
      </c>
      <c r="AG184" s="215">
        <f t="shared" si="91"/>
        <v>0</v>
      </c>
      <c r="AH184" s="215">
        <f t="shared" si="91"/>
        <v>0</v>
      </c>
      <c r="AI184" s="215">
        <f t="shared" si="91"/>
        <v>0</v>
      </c>
      <c r="AJ184" s="215">
        <f t="shared" si="91"/>
        <v>0</v>
      </c>
      <c r="AK184" s="215">
        <f t="shared" si="91"/>
        <v>0</v>
      </c>
      <c r="AL184" s="215">
        <f t="shared" si="91"/>
        <v>0</v>
      </c>
      <c r="AM184" s="215">
        <f t="shared" si="91"/>
        <v>0</v>
      </c>
    </row>
    <row r="185" spans="1:39" ht="15" hidden="1" thickBot="1" x14ac:dyDescent="0.4">
      <c r="A185" s="99"/>
      <c r="B185" s="79" t="s">
        <v>132</v>
      </c>
      <c r="C185" s="107">
        <f>IFERROR(C183/C73,0)</f>
        <v>0</v>
      </c>
      <c r="D185" s="107">
        <f t="shared" ref="D185:N185" si="92">IFERROR(D183/D73,0)</f>
        <v>7.3556116960994691E-2</v>
      </c>
      <c r="E185" s="107">
        <f t="shared" si="92"/>
        <v>4.8878630752388671E-2</v>
      </c>
      <c r="F185" s="107">
        <f t="shared" si="92"/>
        <v>6.243174027067544E-2</v>
      </c>
      <c r="G185" s="107">
        <f t="shared" si="92"/>
        <v>5.3019272642485377E-2</v>
      </c>
      <c r="H185" s="107">
        <f t="shared" si="92"/>
        <v>0.13887606049728166</v>
      </c>
      <c r="I185" s="107">
        <f t="shared" si="92"/>
        <v>0.12699916912729214</v>
      </c>
      <c r="J185" s="107">
        <f t="shared" si="92"/>
        <v>0.12337263737811657</v>
      </c>
      <c r="K185" s="107">
        <f t="shared" si="92"/>
        <v>0.10360847548264315</v>
      </c>
      <c r="L185" s="107">
        <f t="shared" si="92"/>
        <v>0</v>
      </c>
      <c r="M185" s="107">
        <f t="shared" si="92"/>
        <v>0</v>
      </c>
      <c r="N185" s="107">
        <f t="shared" si="92"/>
        <v>0</v>
      </c>
      <c r="O185" s="216">
        <f>IFERROR(O183/O73,0)</f>
        <v>0</v>
      </c>
      <c r="P185" s="216">
        <f t="shared" ref="P185:Z185" si="93">IFERROR(P183/P73,0)</f>
        <v>0</v>
      </c>
      <c r="Q185" s="216">
        <f t="shared" si="93"/>
        <v>0</v>
      </c>
      <c r="R185" s="216">
        <f t="shared" si="93"/>
        <v>0</v>
      </c>
      <c r="S185" s="216">
        <f t="shared" si="93"/>
        <v>0</v>
      </c>
      <c r="T185" s="216">
        <f t="shared" si="93"/>
        <v>0</v>
      </c>
      <c r="U185" s="216">
        <f t="shared" si="93"/>
        <v>0</v>
      </c>
      <c r="V185" s="216">
        <f t="shared" si="93"/>
        <v>0</v>
      </c>
      <c r="W185" s="216">
        <f t="shared" si="93"/>
        <v>0</v>
      </c>
      <c r="X185" s="216">
        <f t="shared" si="93"/>
        <v>0</v>
      </c>
      <c r="Y185" s="216">
        <f t="shared" si="93"/>
        <v>0</v>
      </c>
      <c r="Z185" s="216">
        <f t="shared" si="93"/>
        <v>0</v>
      </c>
      <c r="AA185" s="216">
        <f>IFERROR(AA183/AA73,0)</f>
        <v>0</v>
      </c>
      <c r="AB185" s="216">
        <f t="shared" ref="AB185:AL185" si="94">IFERROR(AB183/AB73,0)</f>
        <v>0</v>
      </c>
      <c r="AC185" s="216">
        <f t="shared" si="94"/>
        <v>0</v>
      </c>
      <c r="AD185" s="216">
        <f t="shared" si="94"/>
        <v>0</v>
      </c>
      <c r="AE185" s="216">
        <f t="shared" si="94"/>
        <v>0</v>
      </c>
      <c r="AF185" s="216">
        <f t="shared" si="94"/>
        <v>0</v>
      </c>
      <c r="AG185" s="216">
        <f t="shared" si="94"/>
        <v>0</v>
      </c>
      <c r="AH185" s="216">
        <f t="shared" si="94"/>
        <v>0</v>
      </c>
      <c r="AI185" s="216">
        <f t="shared" si="94"/>
        <v>0</v>
      </c>
      <c r="AJ185" s="216">
        <f t="shared" si="94"/>
        <v>0</v>
      </c>
      <c r="AK185" s="216">
        <f t="shared" si="94"/>
        <v>0</v>
      </c>
      <c r="AL185" s="216">
        <f t="shared" si="94"/>
        <v>0</v>
      </c>
      <c r="AM185" s="216">
        <f>IFERROR(AM183/AM73,0)</f>
        <v>0</v>
      </c>
    </row>
    <row r="186" spans="1:39" s="1" customFormat="1" ht="15" hidden="1" thickBot="1" x14ac:dyDescent="0.4">
      <c r="A186" s="108"/>
      <c r="B186" s="243" t="s">
        <v>133</v>
      </c>
      <c r="C186" s="244">
        <f>C184+C185</f>
        <v>0</v>
      </c>
      <c r="D186" s="244">
        <f t="shared" ref="D186:N186" si="95">D184+D185</f>
        <v>0.80510946174617481</v>
      </c>
      <c r="E186" s="245">
        <f t="shared" si="95"/>
        <v>0.70710686956688162</v>
      </c>
      <c r="F186" s="245">
        <f t="shared" si="95"/>
        <v>0.99594789091523306</v>
      </c>
      <c r="G186" s="245">
        <f t="shared" si="95"/>
        <v>0.66447680414453358</v>
      </c>
      <c r="H186" s="245">
        <f t="shared" si="95"/>
        <v>0.9713504027004185</v>
      </c>
      <c r="I186" s="245">
        <f t="shared" si="95"/>
        <v>0.96276749012805718</v>
      </c>
      <c r="J186" s="245">
        <f t="shared" si="95"/>
        <v>0.88735120557590208</v>
      </c>
      <c r="K186" s="245">
        <f t="shared" si="95"/>
        <v>0.8311176179299492</v>
      </c>
      <c r="L186" s="245">
        <f t="shared" si="95"/>
        <v>0</v>
      </c>
      <c r="M186" s="246">
        <f t="shared" si="95"/>
        <v>0</v>
      </c>
      <c r="N186" s="246">
        <f t="shared" si="95"/>
        <v>0</v>
      </c>
      <c r="O186" s="247">
        <f>O184+O185</f>
        <v>0</v>
      </c>
      <c r="P186" s="247">
        <f t="shared" ref="P186:Z186" si="96">P184+P185</f>
        <v>0</v>
      </c>
      <c r="Q186" s="248">
        <f t="shared" si="96"/>
        <v>0</v>
      </c>
      <c r="R186" s="248">
        <f t="shared" si="96"/>
        <v>0</v>
      </c>
      <c r="S186" s="248">
        <f t="shared" si="96"/>
        <v>0</v>
      </c>
      <c r="T186" s="248">
        <f t="shared" si="96"/>
        <v>0</v>
      </c>
      <c r="U186" s="248">
        <f t="shared" si="96"/>
        <v>0</v>
      </c>
      <c r="V186" s="248">
        <f t="shared" si="96"/>
        <v>0</v>
      </c>
      <c r="W186" s="248">
        <f t="shared" si="96"/>
        <v>0</v>
      </c>
      <c r="X186" s="248">
        <f t="shared" si="96"/>
        <v>0</v>
      </c>
      <c r="Y186" s="249">
        <f t="shared" si="96"/>
        <v>0</v>
      </c>
      <c r="Z186" s="249">
        <f t="shared" si="96"/>
        <v>0</v>
      </c>
      <c r="AA186" s="247">
        <f>AA184+AA185</f>
        <v>0</v>
      </c>
      <c r="AB186" s="247">
        <f t="shared" ref="AB186:AL186" si="97">AB184+AB185</f>
        <v>0</v>
      </c>
      <c r="AC186" s="248">
        <f t="shared" si="97"/>
        <v>0</v>
      </c>
      <c r="AD186" s="248">
        <f t="shared" si="97"/>
        <v>0</v>
      </c>
      <c r="AE186" s="248">
        <f t="shared" si="97"/>
        <v>0</v>
      </c>
      <c r="AF186" s="248">
        <f t="shared" si="97"/>
        <v>0</v>
      </c>
      <c r="AG186" s="248">
        <f t="shared" si="97"/>
        <v>0</v>
      </c>
      <c r="AH186" s="248">
        <f t="shared" si="97"/>
        <v>0</v>
      </c>
      <c r="AI186" s="248">
        <f t="shared" si="97"/>
        <v>0</v>
      </c>
      <c r="AJ186" s="248">
        <f t="shared" si="97"/>
        <v>0</v>
      </c>
      <c r="AK186" s="249">
        <f t="shared" si="97"/>
        <v>0</v>
      </c>
      <c r="AL186" s="249">
        <f t="shared" si="97"/>
        <v>0</v>
      </c>
      <c r="AM186" s="247">
        <f>AM184+AM185</f>
        <v>0</v>
      </c>
    </row>
    <row r="187" spans="1:39" ht="15" hidden="1" thickBot="1" x14ac:dyDescent="0.4">
      <c r="A187" s="99"/>
      <c r="B187" s="99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</row>
    <row r="188" spans="1:39" ht="15" hidden="1" thickBot="1" x14ac:dyDescent="0.4">
      <c r="A188" s="99"/>
      <c r="B188" s="242" t="s">
        <v>37</v>
      </c>
      <c r="C188" s="146">
        <f>C$4</f>
        <v>44562</v>
      </c>
      <c r="D188" s="146">
        <f t="shared" ref="D188:AM188" si="98">D$4</f>
        <v>44593</v>
      </c>
      <c r="E188" s="146">
        <f t="shared" si="98"/>
        <v>44621</v>
      </c>
      <c r="F188" s="146">
        <f t="shared" si="98"/>
        <v>44652</v>
      </c>
      <c r="G188" s="146">
        <f t="shared" si="98"/>
        <v>44682</v>
      </c>
      <c r="H188" s="146">
        <f t="shared" si="98"/>
        <v>44713</v>
      </c>
      <c r="I188" s="146">
        <f t="shared" si="98"/>
        <v>44743</v>
      </c>
      <c r="J188" s="146">
        <f t="shared" si="98"/>
        <v>44774</v>
      </c>
      <c r="K188" s="146">
        <f t="shared" si="98"/>
        <v>44805</v>
      </c>
      <c r="L188" s="146">
        <f t="shared" si="98"/>
        <v>44835</v>
      </c>
      <c r="M188" s="146">
        <f t="shared" si="98"/>
        <v>44866</v>
      </c>
      <c r="N188" s="146">
        <f t="shared" si="98"/>
        <v>44896</v>
      </c>
      <c r="O188" s="146">
        <f t="shared" si="98"/>
        <v>44927</v>
      </c>
      <c r="P188" s="146">
        <f t="shared" si="98"/>
        <v>44958</v>
      </c>
      <c r="Q188" s="146">
        <f t="shared" si="98"/>
        <v>44986</v>
      </c>
      <c r="R188" s="146">
        <f t="shared" si="98"/>
        <v>45017</v>
      </c>
      <c r="S188" s="146">
        <f t="shared" si="98"/>
        <v>45047</v>
      </c>
      <c r="T188" s="146">
        <f t="shared" si="98"/>
        <v>45078</v>
      </c>
      <c r="U188" s="146">
        <f t="shared" si="98"/>
        <v>45108</v>
      </c>
      <c r="V188" s="146">
        <f t="shared" si="98"/>
        <v>45139</v>
      </c>
      <c r="W188" s="146">
        <f t="shared" si="98"/>
        <v>45170</v>
      </c>
      <c r="X188" s="146">
        <f t="shared" si="98"/>
        <v>45200</v>
      </c>
      <c r="Y188" s="146">
        <f t="shared" si="98"/>
        <v>45231</v>
      </c>
      <c r="Z188" s="146">
        <f t="shared" si="98"/>
        <v>45261</v>
      </c>
      <c r="AA188" s="146">
        <f t="shared" si="98"/>
        <v>45292</v>
      </c>
      <c r="AB188" s="146">
        <f t="shared" si="98"/>
        <v>45323</v>
      </c>
      <c r="AC188" s="146">
        <f t="shared" si="98"/>
        <v>45352</v>
      </c>
      <c r="AD188" s="146">
        <f t="shared" si="98"/>
        <v>45383</v>
      </c>
      <c r="AE188" s="146">
        <f t="shared" si="98"/>
        <v>45413</v>
      </c>
      <c r="AF188" s="146">
        <f t="shared" si="98"/>
        <v>45444</v>
      </c>
      <c r="AG188" s="146">
        <f t="shared" si="98"/>
        <v>45474</v>
      </c>
      <c r="AH188" s="146">
        <f t="shared" si="98"/>
        <v>45505</v>
      </c>
      <c r="AI188" s="146">
        <f t="shared" si="98"/>
        <v>45536</v>
      </c>
      <c r="AJ188" s="146">
        <f t="shared" si="98"/>
        <v>45566</v>
      </c>
      <c r="AK188" s="146">
        <f t="shared" si="98"/>
        <v>45597</v>
      </c>
      <c r="AL188" s="146">
        <f t="shared" si="98"/>
        <v>45627</v>
      </c>
      <c r="AM188" s="146">
        <f t="shared" si="98"/>
        <v>45658</v>
      </c>
    </row>
    <row r="189" spans="1:39" hidden="1" x14ac:dyDescent="0.35">
      <c r="A189" s="99"/>
      <c r="B189" s="250" t="s">
        <v>134</v>
      </c>
      <c r="C189" s="112">
        <f>C157*'REVISED SUMMARY'!C42</f>
        <v>0</v>
      </c>
      <c r="D189" s="112">
        <f>D157*'REVISED SUMMARY'!D42</f>
        <v>181.08469616147948</v>
      </c>
      <c r="E189" s="112">
        <f>E157*'REVISED SUMMARY'!E42</f>
        <v>1069.4007326817161</v>
      </c>
      <c r="F189" s="112">
        <f>F157*'REVISED SUMMARY'!F42</f>
        <v>55.017080817085706</v>
      </c>
      <c r="G189" s="112">
        <f>G157*'REVISED SUMMARY'!G42</f>
        <v>10174.263145932218</v>
      </c>
      <c r="H189" s="112">
        <f>H157*'REVISED SUMMARY'!H42</f>
        <v>2801.3194109588362</v>
      </c>
      <c r="I189" s="112">
        <f>I157*'REVISED SUMMARY'!I42</f>
        <v>5155.8076707958371</v>
      </c>
      <c r="J189" s="112">
        <f>J157*'REVISED SUMMARY'!J42</f>
        <v>16571.184778435607</v>
      </c>
      <c r="K189" s="112">
        <f>K157*'REVISED SUMMARY'!K42</f>
        <v>20575.638028772908</v>
      </c>
      <c r="L189" s="112" t="e">
        <f>L157*'REVISED SUMMARY'!#REF!</f>
        <v>#REF!</v>
      </c>
      <c r="M189" s="112" t="e">
        <f>M157*'REVISED SUMMARY'!#REF!</f>
        <v>#REF!</v>
      </c>
      <c r="N189" s="112" t="e">
        <f>N157*'REVISED SUMMARY'!#REF!</f>
        <v>#REF!</v>
      </c>
      <c r="O189" s="220">
        <f>O157*'REVISED SUMMARY'!L42</f>
        <v>0</v>
      </c>
      <c r="P189" s="220">
        <f>P157*'REVISED SUMMARY'!M42</f>
        <v>0</v>
      </c>
      <c r="Q189" s="220">
        <f>Q157*'REVISED SUMMARY'!O42</f>
        <v>0</v>
      </c>
      <c r="R189" s="220">
        <f>R157*'REVISED SUMMARY'!R42</f>
        <v>0</v>
      </c>
      <c r="S189" s="220">
        <f>S157*'REVISED SUMMARY'!S42</f>
        <v>0</v>
      </c>
      <c r="T189" s="220">
        <f>T157*'REVISED SUMMARY'!T42</f>
        <v>0</v>
      </c>
      <c r="U189" s="220">
        <f>U157*'REVISED SUMMARY'!U42</f>
        <v>0</v>
      </c>
      <c r="V189" s="220">
        <f>V157*'REVISED SUMMARY'!V42</f>
        <v>0</v>
      </c>
      <c r="W189" s="220">
        <f>W157*'REVISED SUMMARY'!W42</f>
        <v>0</v>
      </c>
      <c r="X189" s="220">
        <f>X157*'REVISED SUMMARY'!X42</f>
        <v>0</v>
      </c>
      <c r="Y189" s="220">
        <f>Y157*'REVISED SUMMARY'!Y42</f>
        <v>0</v>
      </c>
      <c r="Z189" s="220">
        <f>Z157*'REVISED SUMMARY'!Z42</f>
        <v>0</v>
      </c>
      <c r="AA189" s="220">
        <f>AA157*'REVISED SUMMARY'!AA42</f>
        <v>0</v>
      </c>
      <c r="AB189" s="220">
        <f>AB157*'REVISED SUMMARY'!AB42</f>
        <v>0</v>
      </c>
      <c r="AC189" s="220">
        <f>AC157*'REVISED SUMMARY'!AC42</f>
        <v>0</v>
      </c>
      <c r="AD189" s="220">
        <f>AD157*'REVISED SUMMARY'!AD42</f>
        <v>0</v>
      </c>
      <c r="AE189" s="220">
        <f>AE157*'REVISED SUMMARY'!AE42</f>
        <v>0</v>
      </c>
      <c r="AF189" s="220">
        <f>AF157*'REVISED SUMMARY'!AF42</f>
        <v>0</v>
      </c>
      <c r="AG189" s="220">
        <f>AG157*'REVISED SUMMARY'!AG42</f>
        <v>0</v>
      </c>
      <c r="AH189" s="220">
        <f>AH157*'REVISED SUMMARY'!AH42</f>
        <v>0</v>
      </c>
      <c r="AI189" s="220">
        <f>AI157*'REVISED SUMMARY'!AI42</f>
        <v>0</v>
      </c>
      <c r="AJ189" s="220">
        <f>AJ157*'REVISED SUMMARY'!AJ42</f>
        <v>0</v>
      </c>
      <c r="AK189" s="220">
        <f>AK157*'REVISED SUMMARY'!AK42</f>
        <v>0</v>
      </c>
      <c r="AL189" s="220">
        <f>AL157*'REVISED SUMMARY'!AL42</f>
        <v>0</v>
      </c>
      <c r="AM189" s="220">
        <f>AM157*'REVISED SUMMARY'!AM42</f>
        <v>0</v>
      </c>
    </row>
    <row r="190" spans="1:39" ht="15" hidden="1" thickBot="1" x14ac:dyDescent="0.4">
      <c r="A190" s="99"/>
      <c r="B190" s="79" t="s">
        <v>135</v>
      </c>
      <c r="C190" s="105">
        <f>C176*'REVISED SUMMARY'!C42</f>
        <v>0</v>
      </c>
      <c r="D190" s="105">
        <f>D176*'REVISED SUMMARY'!D42</f>
        <v>18.207677110151607</v>
      </c>
      <c r="E190" s="105">
        <f>E176*'REVISED SUMMARY'!E42</f>
        <v>79.41142670090592</v>
      </c>
      <c r="F190" s="105">
        <f>F176*'REVISED SUMMARY'!F42</f>
        <v>3.6794351095601798</v>
      </c>
      <c r="G190" s="105">
        <f>G176*'REVISED SUMMARY'!G42</f>
        <v>882.20686454781901</v>
      </c>
      <c r="H190" s="105">
        <f>H176*'REVISED SUMMARY'!H42</f>
        <v>467.32515858560578</v>
      </c>
      <c r="I190" s="105">
        <f>I176*'REVISED SUMMARY'!I42</f>
        <v>783.45071704457598</v>
      </c>
      <c r="J190" s="105">
        <f>J176*'REVISED SUMMARY'!J42</f>
        <v>2676.0315743129859</v>
      </c>
      <c r="K190" s="105">
        <f>K176*'REVISED SUMMARY'!K42</f>
        <v>2930.2868704474959</v>
      </c>
      <c r="L190" s="105" t="e">
        <f>L176*'REVISED SUMMARY'!#REF!</f>
        <v>#REF!</v>
      </c>
      <c r="M190" s="105" t="e">
        <f>M176*'REVISED SUMMARY'!#REF!</f>
        <v>#REF!</v>
      </c>
      <c r="N190" s="105" t="e">
        <f>N176*'REVISED SUMMARY'!#REF!</f>
        <v>#REF!</v>
      </c>
      <c r="O190" s="214">
        <f>O176*'REVISED SUMMARY'!L42</f>
        <v>0</v>
      </c>
      <c r="P190" s="214">
        <f>P176*'REVISED SUMMARY'!M42</f>
        <v>0</v>
      </c>
      <c r="Q190" s="214">
        <f>Q176*'REVISED SUMMARY'!O42</f>
        <v>0</v>
      </c>
      <c r="R190" s="214">
        <f>R176*'REVISED SUMMARY'!R42</f>
        <v>0</v>
      </c>
      <c r="S190" s="214">
        <f>S176*'REVISED SUMMARY'!S42</f>
        <v>0</v>
      </c>
      <c r="T190" s="214">
        <f>T176*'REVISED SUMMARY'!T42</f>
        <v>0</v>
      </c>
      <c r="U190" s="214">
        <f>U176*'REVISED SUMMARY'!U42</f>
        <v>0</v>
      </c>
      <c r="V190" s="214">
        <f>V176*'REVISED SUMMARY'!V42</f>
        <v>0</v>
      </c>
      <c r="W190" s="214">
        <f>W176*'REVISED SUMMARY'!W42</f>
        <v>0</v>
      </c>
      <c r="X190" s="214">
        <f>X176*'REVISED SUMMARY'!X42</f>
        <v>0</v>
      </c>
      <c r="Y190" s="214">
        <f>Y176*'REVISED SUMMARY'!Y42</f>
        <v>0</v>
      </c>
      <c r="Z190" s="214">
        <f>Z176*'REVISED SUMMARY'!Z42</f>
        <v>0</v>
      </c>
      <c r="AA190" s="214">
        <f>AA176*'REVISED SUMMARY'!AA42</f>
        <v>0</v>
      </c>
      <c r="AB190" s="214">
        <f>AB176*'REVISED SUMMARY'!AB42</f>
        <v>0</v>
      </c>
      <c r="AC190" s="214">
        <f>AC176*'REVISED SUMMARY'!AC42</f>
        <v>0</v>
      </c>
      <c r="AD190" s="214">
        <f>AD176*'REVISED SUMMARY'!AD42</f>
        <v>0</v>
      </c>
      <c r="AE190" s="214">
        <f>AE176*'REVISED SUMMARY'!AE42</f>
        <v>0</v>
      </c>
      <c r="AF190" s="214">
        <f>AF176*'REVISED SUMMARY'!AF42</f>
        <v>0</v>
      </c>
      <c r="AG190" s="214">
        <f>AG176*'REVISED SUMMARY'!AG42</f>
        <v>0</v>
      </c>
      <c r="AH190" s="214">
        <f>AH176*'REVISED SUMMARY'!AH42</f>
        <v>0</v>
      </c>
      <c r="AI190" s="214">
        <f>AI176*'REVISED SUMMARY'!AI42</f>
        <v>0</v>
      </c>
      <c r="AJ190" s="214">
        <f>AJ176*'REVISED SUMMARY'!AJ42</f>
        <v>0</v>
      </c>
      <c r="AK190" s="214">
        <f>AK176*'REVISED SUMMARY'!AK42</f>
        <v>0</v>
      </c>
      <c r="AL190" s="214">
        <f>AL176*'REVISED SUMMARY'!AL42</f>
        <v>0</v>
      </c>
      <c r="AM190" s="214">
        <f>AM176*'REVISED SUMMARY'!AM42</f>
        <v>0</v>
      </c>
    </row>
    <row r="191" spans="1:39" hidden="1" x14ac:dyDescent="0.35">
      <c r="A191" s="99"/>
      <c r="B191" s="250" t="s">
        <v>136</v>
      </c>
      <c r="C191" s="106">
        <f t="shared" ref="C191" si="99">IFERROR(C189/C73,0)</f>
        <v>0</v>
      </c>
      <c r="D191" s="106">
        <f t="shared" ref="D191:N191" si="100">IFERROR(D189/D73,0)</f>
        <v>0.17708139923608338</v>
      </c>
      <c r="E191" s="106">
        <f t="shared" si="100"/>
        <v>0.27264748859756149</v>
      </c>
      <c r="F191" s="106">
        <f t="shared" si="100"/>
        <v>3.8034631915081513E-3</v>
      </c>
      <c r="G191" s="106">
        <f t="shared" si="100"/>
        <v>0.30874876290577935</v>
      </c>
      <c r="H191" s="106">
        <f t="shared" si="100"/>
        <v>2.455192644086597E-2</v>
      </c>
      <c r="I191" s="106">
        <f t="shared" si="100"/>
        <v>3.2321004309358504E-2</v>
      </c>
      <c r="J191" s="106">
        <f t="shared" si="100"/>
        <v>9.6985492499258488E-2</v>
      </c>
      <c r="K191" s="106">
        <f t="shared" si="100"/>
        <v>0.14782750472639156</v>
      </c>
      <c r="L191" s="106">
        <f t="shared" si="100"/>
        <v>0</v>
      </c>
      <c r="M191" s="106">
        <f t="shared" si="100"/>
        <v>0</v>
      </c>
      <c r="N191" s="106">
        <f t="shared" si="100"/>
        <v>0</v>
      </c>
      <c r="O191" s="215">
        <f>IFERROR(O189/O73,0)</f>
        <v>0</v>
      </c>
      <c r="P191" s="215">
        <f t="shared" ref="P191:Y191" si="101">IFERROR(P189/P73,0)</f>
        <v>0</v>
      </c>
      <c r="Q191" s="215">
        <f t="shared" si="101"/>
        <v>0</v>
      </c>
      <c r="R191" s="215">
        <f t="shared" si="101"/>
        <v>0</v>
      </c>
      <c r="S191" s="215">
        <f t="shared" si="101"/>
        <v>0</v>
      </c>
      <c r="T191" s="215">
        <f t="shared" si="101"/>
        <v>0</v>
      </c>
      <c r="U191" s="215">
        <f t="shared" si="101"/>
        <v>0</v>
      </c>
      <c r="V191" s="215">
        <f t="shared" si="101"/>
        <v>0</v>
      </c>
      <c r="W191" s="215">
        <f t="shared" si="101"/>
        <v>0</v>
      </c>
      <c r="X191" s="215">
        <f t="shared" si="101"/>
        <v>0</v>
      </c>
      <c r="Y191" s="215">
        <f t="shared" si="101"/>
        <v>0</v>
      </c>
      <c r="Z191" s="215">
        <f>IFERROR(Z189/Z80,0)</f>
        <v>0</v>
      </c>
      <c r="AA191" s="215">
        <f>IFERROR(AA189/AA73,0)</f>
        <v>0</v>
      </c>
      <c r="AB191" s="215">
        <f t="shared" ref="AB191:AK191" si="102">IFERROR(AB189/AB73,0)</f>
        <v>0</v>
      </c>
      <c r="AC191" s="215">
        <f t="shared" si="102"/>
        <v>0</v>
      </c>
      <c r="AD191" s="215">
        <f t="shared" si="102"/>
        <v>0</v>
      </c>
      <c r="AE191" s="215">
        <f t="shared" si="102"/>
        <v>0</v>
      </c>
      <c r="AF191" s="215">
        <f t="shared" si="102"/>
        <v>0</v>
      </c>
      <c r="AG191" s="215">
        <f t="shared" si="102"/>
        <v>0</v>
      </c>
      <c r="AH191" s="215">
        <f t="shared" si="102"/>
        <v>0</v>
      </c>
      <c r="AI191" s="215">
        <f t="shared" si="102"/>
        <v>0</v>
      </c>
      <c r="AJ191" s="215">
        <f t="shared" si="102"/>
        <v>0</v>
      </c>
      <c r="AK191" s="215">
        <f t="shared" si="102"/>
        <v>0</v>
      </c>
      <c r="AL191" s="215">
        <f>IFERROR(AL189/AL80,0)</f>
        <v>0</v>
      </c>
      <c r="AM191" s="215">
        <f>IFERROR(AM189/AM73,0)</f>
        <v>0</v>
      </c>
    </row>
    <row r="192" spans="1:39" ht="15" hidden="1" thickBot="1" x14ac:dyDescent="0.4">
      <c r="A192" s="99"/>
      <c r="B192" s="79" t="s">
        <v>137</v>
      </c>
      <c r="C192" s="107">
        <f t="shared" ref="C192" si="103">IFERROR(C190/C73,0)</f>
        <v>0</v>
      </c>
      <c r="D192" s="107">
        <f t="shared" ref="D192:N192" si="104">IFERROR(D190/D73,0)</f>
        <v>1.7805154206014664E-2</v>
      </c>
      <c r="E192" s="107">
        <f t="shared" si="104"/>
        <v>2.0246223323278183E-2</v>
      </c>
      <c r="F192" s="107">
        <f t="shared" si="104"/>
        <v>2.5436820341818002E-4</v>
      </c>
      <c r="G192" s="107">
        <f t="shared" si="104"/>
        <v>2.6771499237763098E-2</v>
      </c>
      <c r="H192" s="107">
        <f t="shared" si="104"/>
        <v>4.0958317258197223E-3</v>
      </c>
      <c r="I192" s="107">
        <f t="shared" si="104"/>
        <v>4.9113379743001796E-3</v>
      </c>
      <c r="J192" s="107">
        <f t="shared" si="104"/>
        <v>1.566190007826419E-2</v>
      </c>
      <c r="K192" s="107">
        <f t="shared" si="104"/>
        <v>2.1052907112042257E-2</v>
      </c>
      <c r="L192" s="107">
        <f t="shared" si="104"/>
        <v>0</v>
      </c>
      <c r="M192" s="107">
        <f t="shared" si="104"/>
        <v>0</v>
      </c>
      <c r="N192" s="107">
        <f t="shared" si="104"/>
        <v>0</v>
      </c>
      <c r="O192" s="216">
        <f>IFERROR(O190/O73,0)</f>
        <v>0</v>
      </c>
      <c r="P192" s="216">
        <f t="shared" ref="P192:Y192" si="105">IFERROR(P190/P73,0)</f>
        <v>0</v>
      </c>
      <c r="Q192" s="216">
        <f t="shared" si="105"/>
        <v>0</v>
      </c>
      <c r="R192" s="216">
        <f t="shared" si="105"/>
        <v>0</v>
      </c>
      <c r="S192" s="216">
        <f t="shared" si="105"/>
        <v>0</v>
      </c>
      <c r="T192" s="216">
        <f t="shared" si="105"/>
        <v>0</v>
      </c>
      <c r="U192" s="216">
        <f t="shared" si="105"/>
        <v>0</v>
      </c>
      <c r="V192" s="216">
        <f t="shared" si="105"/>
        <v>0</v>
      </c>
      <c r="W192" s="216">
        <f t="shared" si="105"/>
        <v>0</v>
      </c>
      <c r="X192" s="216">
        <f t="shared" si="105"/>
        <v>0</v>
      </c>
      <c r="Y192" s="216">
        <f t="shared" si="105"/>
        <v>0</v>
      </c>
      <c r="Z192" s="216">
        <f>IFERROR(Z190/Z81,0)</f>
        <v>0</v>
      </c>
      <c r="AA192" s="216">
        <f>IFERROR(AA190/AA73,0)</f>
        <v>0</v>
      </c>
      <c r="AB192" s="216">
        <f t="shared" ref="AB192:AK192" si="106">IFERROR(AB190/AB73,0)</f>
        <v>0</v>
      </c>
      <c r="AC192" s="216">
        <f t="shared" si="106"/>
        <v>0</v>
      </c>
      <c r="AD192" s="216">
        <f t="shared" si="106"/>
        <v>0</v>
      </c>
      <c r="AE192" s="216">
        <f t="shared" si="106"/>
        <v>0</v>
      </c>
      <c r="AF192" s="216">
        <f t="shared" si="106"/>
        <v>0</v>
      </c>
      <c r="AG192" s="216">
        <f t="shared" si="106"/>
        <v>0</v>
      </c>
      <c r="AH192" s="216">
        <f t="shared" si="106"/>
        <v>0</v>
      </c>
      <c r="AI192" s="216">
        <f t="shared" si="106"/>
        <v>0</v>
      </c>
      <c r="AJ192" s="216">
        <f t="shared" si="106"/>
        <v>0</v>
      </c>
      <c r="AK192" s="216">
        <f t="shared" si="106"/>
        <v>0</v>
      </c>
      <c r="AL192" s="216">
        <f>IFERROR(AL190/AL81,0)</f>
        <v>0</v>
      </c>
      <c r="AM192" s="216">
        <f>IFERROR(AM190/AM73,0)</f>
        <v>0</v>
      </c>
    </row>
    <row r="193" spans="1:39" s="1" customFormat="1" ht="15" hidden="1" thickBot="1" x14ac:dyDescent="0.4">
      <c r="A193" s="108"/>
      <c r="B193" s="243" t="s">
        <v>138</v>
      </c>
      <c r="C193" s="244">
        <f>C191+C192</f>
        <v>0</v>
      </c>
      <c r="D193" s="244">
        <f t="shared" ref="D193:N193" si="107">D191+D192</f>
        <v>0.19488655344209804</v>
      </c>
      <c r="E193" s="245">
        <f t="shared" si="107"/>
        <v>0.29289371192083968</v>
      </c>
      <c r="F193" s="245">
        <f t="shared" si="107"/>
        <v>4.0578313949263317E-3</v>
      </c>
      <c r="G193" s="245">
        <f t="shared" si="107"/>
        <v>0.33552026214354247</v>
      </c>
      <c r="H193" s="245">
        <f t="shared" si="107"/>
        <v>2.8647758166685692E-2</v>
      </c>
      <c r="I193" s="245">
        <f t="shared" si="107"/>
        <v>3.7232342283658681E-2</v>
      </c>
      <c r="J193" s="245">
        <f t="shared" si="107"/>
        <v>0.11264739257752268</v>
      </c>
      <c r="K193" s="245">
        <f t="shared" si="107"/>
        <v>0.1688804118384338</v>
      </c>
      <c r="L193" s="245">
        <f t="shared" si="107"/>
        <v>0</v>
      </c>
      <c r="M193" s="246">
        <f t="shared" si="107"/>
        <v>0</v>
      </c>
      <c r="N193" s="246">
        <f t="shared" si="107"/>
        <v>0</v>
      </c>
      <c r="O193" s="247">
        <f>O191+O192</f>
        <v>0</v>
      </c>
      <c r="P193" s="247">
        <f t="shared" ref="P193:X193" si="108">P191+P192</f>
        <v>0</v>
      </c>
      <c r="Q193" s="248">
        <f t="shared" si="108"/>
        <v>0</v>
      </c>
      <c r="R193" s="248">
        <f t="shared" si="108"/>
        <v>0</v>
      </c>
      <c r="S193" s="248">
        <f t="shared" si="108"/>
        <v>0</v>
      </c>
      <c r="T193" s="248">
        <f t="shared" si="108"/>
        <v>0</v>
      </c>
      <c r="U193" s="248">
        <f t="shared" si="108"/>
        <v>0</v>
      </c>
      <c r="V193" s="248">
        <f t="shared" si="108"/>
        <v>0</v>
      </c>
      <c r="W193" s="248">
        <f t="shared" si="108"/>
        <v>0</v>
      </c>
      <c r="X193" s="248">
        <f t="shared" si="108"/>
        <v>0</v>
      </c>
      <c r="Y193" s="249">
        <f>Y191+Y192</f>
        <v>0</v>
      </c>
      <c r="Z193" s="249">
        <f>Z191+Z192</f>
        <v>0</v>
      </c>
      <c r="AA193" s="247">
        <f>AA191+AA192</f>
        <v>0</v>
      </c>
      <c r="AB193" s="247">
        <f t="shared" ref="AB193:AJ193" si="109">AB191+AB192</f>
        <v>0</v>
      </c>
      <c r="AC193" s="248">
        <f t="shared" si="109"/>
        <v>0</v>
      </c>
      <c r="AD193" s="248">
        <f t="shared" si="109"/>
        <v>0</v>
      </c>
      <c r="AE193" s="248">
        <f t="shared" si="109"/>
        <v>0</v>
      </c>
      <c r="AF193" s="248">
        <f t="shared" si="109"/>
        <v>0</v>
      </c>
      <c r="AG193" s="248">
        <f t="shared" si="109"/>
        <v>0</v>
      </c>
      <c r="AH193" s="248">
        <f t="shared" si="109"/>
        <v>0</v>
      </c>
      <c r="AI193" s="248">
        <f t="shared" si="109"/>
        <v>0</v>
      </c>
      <c r="AJ193" s="248">
        <f t="shared" si="109"/>
        <v>0</v>
      </c>
      <c r="AK193" s="249">
        <f>AK191+AK192</f>
        <v>0</v>
      </c>
      <c r="AL193" s="249">
        <f>AL191+AL192</f>
        <v>0</v>
      </c>
      <c r="AM193" s="247">
        <f>AM191+AM192</f>
        <v>0</v>
      </c>
    </row>
    <row r="194" spans="1:39" hidden="1" x14ac:dyDescent="0.35">
      <c r="A194" s="99"/>
      <c r="B194" s="99" t="s">
        <v>139</v>
      </c>
      <c r="C194" s="113">
        <f>C186+C193</f>
        <v>0</v>
      </c>
      <c r="D194" s="113">
        <f t="shared" ref="D194:N194" si="110">D186+D193</f>
        <v>0.99999601518827286</v>
      </c>
      <c r="E194" s="113">
        <f t="shared" si="110"/>
        <v>1.0000005814877213</v>
      </c>
      <c r="F194" s="113">
        <f t="shared" si="110"/>
        <v>1.0000057223101595</v>
      </c>
      <c r="G194" s="113">
        <f t="shared" si="110"/>
        <v>0.99999706628807605</v>
      </c>
      <c r="H194" s="113">
        <f t="shared" si="110"/>
        <v>0.99999816086710425</v>
      </c>
      <c r="I194" s="113">
        <f t="shared" si="110"/>
        <v>0.99999983241171586</v>
      </c>
      <c r="J194" s="113">
        <f t="shared" si="110"/>
        <v>0.99999859815342473</v>
      </c>
      <c r="K194" s="113">
        <f t="shared" si="110"/>
        <v>0.99999802976838303</v>
      </c>
      <c r="L194" s="113">
        <f t="shared" si="110"/>
        <v>0</v>
      </c>
      <c r="M194" s="113">
        <f t="shared" si="110"/>
        <v>0</v>
      </c>
      <c r="N194" s="113">
        <f t="shared" si="110"/>
        <v>0</v>
      </c>
      <c r="O194" s="221">
        <f>O186+O193</f>
        <v>0</v>
      </c>
      <c r="P194" s="221">
        <f t="shared" ref="P194:Z194" si="111">P186+P193</f>
        <v>0</v>
      </c>
      <c r="Q194" s="221">
        <f t="shared" si="111"/>
        <v>0</v>
      </c>
      <c r="R194" s="221">
        <f t="shared" si="111"/>
        <v>0</v>
      </c>
      <c r="S194" s="221">
        <f t="shared" si="111"/>
        <v>0</v>
      </c>
      <c r="T194" s="221">
        <f t="shared" si="111"/>
        <v>0</v>
      </c>
      <c r="U194" s="221">
        <f t="shared" si="111"/>
        <v>0</v>
      </c>
      <c r="V194" s="221">
        <f t="shared" si="111"/>
        <v>0</v>
      </c>
      <c r="W194" s="221">
        <f t="shared" si="111"/>
        <v>0</v>
      </c>
      <c r="X194" s="221">
        <f t="shared" si="111"/>
        <v>0</v>
      </c>
      <c r="Y194" s="221">
        <f t="shared" si="111"/>
        <v>0</v>
      </c>
      <c r="Z194" s="221">
        <f t="shared" si="111"/>
        <v>0</v>
      </c>
      <c r="AA194" s="221">
        <f>AA186+AA193</f>
        <v>0</v>
      </c>
      <c r="AB194" s="221">
        <f t="shared" ref="AB194:AL194" si="112">AB186+AB193</f>
        <v>0</v>
      </c>
      <c r="AC194" s="221">
        <f t="shared" si="112"/>
        <v>0</v>
      </c>
      <c r="AD194" s="221">
        <f t="shared" si="112"/>
        <v>0</v>
      </c>
      <c r="AE194" s="221">
        <f t="shared" si="112"/>
        <v>0</v>
      </c>
      <c r="AF194" s="221">
        <f t="shared" si="112"/>
        <v>0</v>
      </c>
      <c r="AG194" s="221">
        <f t="shared" si="112"/>
        <v>0</v>
      </c>
      <c r="AH194" s="221">
        <f t="shared" si="112"/>
        <v>0</v>
      </c>
      <c r="AI194" s="221">
        <f t="shared" si="112"/>
        <v>0</v>
      </c>
      <c r="AJ194" s="221">
        <f t="shared" si="112"/>
        <v>0</v>
      </c>
      <c r="AK194" s="221">
        <f t="shared" si="112"/>
        <v>0</v>
      </c>
      <c r="AL194" s="221">
        <f t="shared" si="112"/>
        <v>0</v>
      </c>
      <c r="AM194" s="221">
        <f>AM186+AM193</f>
        <v>0</v>
      </c>
    </row>
    <row r="195" spans="1:39" hidden="1" x14ac:dyDescent="0.35">
      <c r="A195" s="99"/>
      <c r="B195" s="99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</row>
    <row r="196" spans="1:39" hidden="1" x14ac:dyDescent="0.35">
      <c r="A196" s="99"/>
      <c r="B196" s="99" t="s">
        <v>140</v>
      </c>
      <c r="C196" s="114">
        <f t="shared" ref="C196" si="113">SUM(C182:C183)</f>
        <v>0</v>
      </c>
      <c r="D196" s="114">
        <f t="shared" ref="D196:AM196" si="114">SUM(D182:D183)</f>
        <v>823.31065197123496</v>
      </c>
      <c r="E196" s="115">
        <f t="shared" si="114"/>
        <v>2773.4735731061528</v>
      </c>
      <c r="F196" s="115">
        <f t="shared" si="114"/>
        <v>14406.382511187767</v>
      </c>
      <c r="G196" s="115">
        <f t="shared" si="114"/>
        <v>21896.644365819418</v>
      </c>
      <c r="H196" s="115">
        <f t="shared" si="114"/>
        <v>110828.88931266243</v>
      </c>
      <c r="I196" s="115">
        <f t="shared" si="114"/>
        <v>153579.51019355602</v>
      </c>
      <c r="J196" s="115">
        <f t="shared" si="114"/>
        <v>151615.05511845803</v>
      </c>
      <c r="K196" s="115">
        <f t="shared" si="114"/>
        <v>115680.60556466678</v>
      </c>
      <c r="L196" s="115" t="e">
        <f t="shared" si="114"/>
        <v>#REF!</v>
      </c>
      <c r="M196" s="116" t="e">
        <f t="shared" si="114"/>
        <v>#REF!</v>
      </c>
      <c r="N196" s="116" t="e">
        <f t="shared" si="114"/>
        <v>#REF!</v>
      </c>
      <c r="O196" s="222">
        <f t="shared" si="114"/>
        <v>0</v>
      </c>
      <c r="P196" s="222">
        <f t="shared" si="114"/>
        <v>0</v>
      </c>
      <c r="Q196" s="223">
        <f t="shared" si="114"/>
        <v>0</v>
      </c>
      <c r="R196" s="223">
        <f t="shared" si="114"/>
        <v>0</v>
      </c>
      <c r="S196" s="223">
        <f t="shared" si="114"/>
        <v>0</v>
      </c>
      <c r="T196" s="223">
        <f t="shared" si="114"/>
        <v>0</v>
      </c>
      <c r="U196" s="223">
        <f t="shared" si="114"/>
        <v>0</v>
      </c>
      <c r="V196" s="223">
        <f t="shared" si="114"/>
        <v>0</v>
      </c>
      <c r="W196" s="223">
        <f t="shared" si="114"/>
        <v>0</v>
      </c>
      <c r="X196" s="223">
        <f t="shared" si="114"/>
        <v>0</v>
      </c>
      <c r="Y196" s="224">
        <f t="shared" si="114"/>
        <v>0</v>
      </c>
      <c r="Z196" s="224">
        <f t="shared" si="114"/>
        <v>0</v>
      </c>
      <c r="AA196" s="222">
        <f t="shared" si="114"/>
        <v>0</v>
      </c>
      <c r="AB196" s="222">
        <f t="shared" si="114"/>
        <v>0</v>
      </c>
      <c r="AC196" s="223">
        <f t="shared" si="114"/>
        <v>0</v>
      </c>
      <c r="AD196" s="223">
        <f t="shared" si="114"/>
        <v>0</v>
      </c>
      <c r="AE196" s="223">
        <f t="shared" si="114"/>
        <v>0</v>
      </c>
      <c r="AF196" s="223">
        <f t="shared" si="114"/>
        <v>0</v>
      </c>
      <c r="AG196" s="223">
        <f t="shared" si="114"/>
        <v>0</v>
      </c>
      <c r="AH196" s="223">
        <f t="shared" si="114"/>
        <v>0</v>
      </c>
      <c r="AI196" s="223">
        <f t="shared" si="114"/>
        <v>0</v>
      </c>
      <c r="AJ196" s="223">
        <f t="shared" si="114"/>
        <v>0</v>
      </c>
      <c r="AK196" s="224">
        <f t="shared" si="114"/>
        <v>0</v>
      </c>
      <c r="AL196" s="224">
        <f t="shared" si="114"/>
        <v>0</v>
      </c>
      <c r="AM196" s="222">
        <f t="shared" si="114"/>
        <v>0</v>
      </c>
    </row>
    <row r="197" spans="1:39" hidden="1" x14ac:dyDescent="0.35">
      <c r="A197" s="99"/>
      <c r="B197" s="99" t="s">
        <v>141</v>
      </c>
      <c r="C197" s="114">
        <f t="shared" ref="C197" si="115">SUM(C189:C190)</f>
        <v>0</v>
      </c>
      <c r="D197" s="114">
        <f t="shared" ref="D197:AM197" si="116">SUM(D189:D190)</f>
        <v>199.29237327163111</v>
      </c>
      <c r="E197" s="115">
        <f t="shared" si="116"/>
        <v>1148.812159382622</v>
      </c>
      <c r="F197" s="115">
        <f t="shared" si="116"/>
        <v>58.696515926645887</v>
      </c>
      <c r="G197" s="115">
        <f t="shared" si="116"/>
        <v>11056.470010480038</v>
      </c>
      <c r="H197" s="115">
        <f t="shared" si="116"/>
        <v>3268.6445695444418</v>
      </c>
      <c r="I197" s="115">
        <f t="shared" si="116"/>
        <v>5939.258387840413</v>
      </c>
      <c r="J197" s="115">
        <f t="shared" si="116"/>
        <v>19247.216352748594</v>
      </c>
      <c r="K197" s="115">
        <f t="shared" si="116"/>
        <v>23505.924899220405</v>
      </c>
      <c r="L197" s="115" t="e">
        <f t="shared" si="116"/>
        <v>#REF!</v>
      </c>
      <c r="M197" s="116" t="e">
        <f t="shared" si="116"/>
        <v>#REF!</v>
      </c>
      <c r="N197" s="116" t="e">
        <f t="shared" si="116"/>
        <v>#REF!</v>
      </c>
      <c r="O197" s="222">
        <f t="shared" si="116"/>
        <v>0</v>
      </c>
      <c r="P197" s="222">
        <f t="shared" si="116"/>
        <v>0</v>
      </c>
      <c r="Q197" s="223">
        <f t="shared" si="116"/>
        <v>0</v>
      </c>
      <c r="R197" s="223">
        <f t="shared" si="116"/>
        <v>0</v>
      </c>
      <c r="S197" s="223">
        <f t="shared" si="116"/>
        <v>0</v>
      </c>
      <c r="T197" s="223">
        <f t="shared" si="116"/>
        <v>0</v>
      </c>
      <c r="U197" s="223">
        <f t="shared" si="116"/>
        <v>0</v>
      </c>
      <c r="V197" s="223">
        <f t="shared" si="116"/>
        <v>0</v>
      </c>
      <c r="W197" s="223">
        <f t="shared" si="116"/>
        <v>0</v>
      </c>
      <c r="X197" s="223">
        <f t="shared" si="116"/>
        <v>0</v>
      </c>
      <c r="Y197" s="224">
        <f t="shared" si="116"/>
        <v>0</v>
      </c>
      <c r="Z197" s="224">
        <f t="shared" si="116"/>
        <v>0</v>
      </c>
      <c r="AA197" s="222">
        <f t="shared" si="116"/>
        <v>0</v>
      </c>
      <c r="AB197" s="222">
        <f t="shared" si="116"/>
        <v>0</v>
      </c>
      <c r="AC197" s="223">
        <f t="shared" si="116"/>
        <v>0</v>
      </c>
      <c r="AD197" s="223">
        <f t="shared" si="116"/>
        <v>0</v>
      </c>
      <c r="AE197" s="223">
        <f t="shared" si="116"/>
        <v>0</v>
      </c>
      <c r="AF197" s="223">
        <f t="shared" si="116"/>
        <v>0</v>
      </c>
      <c r="AG197" s="223">
        <f t="shared" si="116"/>
        <v>0</v>
      </c>
      <c r="AH197" s="223">
        <f t="shared" si="116"/>
        <v>0</v>
      </c>
      <c r="AI197" s="223">
        <f t="shared" si="116"/>
        <v>0</v>
      </c>
      <c r="AJ197" s="223">
        <f t="shared" si="116"/>
        <v>0</v>
      </c>
      <c r="AK197" s="224">
        <f t="shared" si="116"/>
        <v>0</v>
      </c>
      <c r="AL197" s="224">
        <f t="shared" si="116"/>
        <v>0</v>
      </c>
      <c r="AM197" s="222">
        <f t="shared" si="116"/>
        <v>0</v>
      </c>
    </row>
    <row r="198" spans="1:39" hidden="1" x14ac:dyDescent="0.35">
      <c r="A198" s="99"/>
      <c r="B198" s="99" t="s">
        <v>128</v>
      </c>
      <c r="C198" s="117">
        <f t="shared" ref="C198" si="117">SUM(C196:C197)</f>
        <v>0</v>
      </c>
      <c r="D198" s="117">
        <f t="shared" ref="D198:AM198" si="118">SUM(D196:D197)</f>
        <v>1022.6030252428661</v>
      </c>
      <c r="E198" s="117">
        <f t="shared" si="118"/>
        <v>3922.2857324887746</v>
      </c>
      <c r="F198" s="117">
        <f t="shared" si="118"/>
        <v>14465.079027114412</v>
      </c>
      <c r="G198" s="117">
        <f t="shared" si="118"/>
        <v>32953.114376299454</v>
      </c>
      <c r="H198" s="117">
        <f t="shared" si="118"/>
        <v>114097.53388220687</v>
      </c>
      <c r="I198" s="117">
        <f t="shared" si="118"/>
        <v>159518.76858139643</v>
      </c>
      <c r="J198" s="117">
        <f t="shared" si="118"/>
        <v>170862.27147120662</v>
      </c>
      <c r="K198" s="117">
        <f t="shared" si="118"/>
        <v>139186.53046388717</v>
      </c>
      <c r="L198" s="117" t="e">
        <f t="shared" si="118"/>
        <v>#REF!</v>
      </c>
      <c r="M198" s="118" t="e">
        <f t="shared" si="118"/>
        <v>#REF!</v>
      </c>
      <c r="N198" s="118" t="e">
        <f t="shared" si="118"/>
        <v>#REF!</v>
      </c>
      <c r="O198" s="225">
        <f t="shared" si="118"/>
        <v>0</v>
      </c>
      <c r="P198" s="225">
        <f t="shared" si="118"/>
        <v>0</v>
      </c>
      <c r="Q198" s="225">
        <f t="shared" si="118"/>
        <v>0</v>
      </c>
      <c r="R198" s="225">
        <f t="shared" si="118"/>
        <v>0</v>
      </c>
      <c r="S198" s="225">
        <f t="shared" si="118"/>
        <v>0</v>
      </c>
      <c r="T198" s="225">
        <f t="shared" si="118"/>
        <v>0</v>
      </c>
      <c r="U198" s="225">
        <f t="shared" si="118"/>
        <v>0</v>
      </c>
      <c r="V198" s="225">
        <f t="shared" si="118"/>
        <v>0</v>
      </c>
      <c r="W198" s="225">
        <f t="shared" si="118"/>
        <v>0</v>
      </c>
      <c r="X198" s="225">
        <f t="shared" si="118"/>
        <v>0</v>
      </c>
      <c r="Y198" s="226">
        <f t="shared" si="118"/>
        <v>0</v>
      </c>
      <c r="Z198" s="226">
        <f t="shared" si="118"/>
        <v>0</v>
      </c>
      <c r="AA198" s="225">
        <f t="shared" si="118"/>
        <v>0</v>
      </c>
      <c r="AB198" s="225">
        <f t="shared" si="118"/>
        <v>0</v>
      </c>
      <c r="AC198" s="225">
        <f t="shared" si="118"/>
        <v>0</v>
      </c>
      <c r="AD198" s="225">
        <f t="shared" si="118"/>
        <v>0</v>
      </c>
      <c r="AE198" s="225">
        <f t="shared" si="118"/>
        <v>0</v>
      </c>
      <c r="AF198" s="225">
        <f t="shared" si="118"/>
        <v>0</v>
      </c>
      <c r="AG198" s="225">
        <f t="shared" si="118"/>
        <v>0</v>
      </c>
      <c r="AH198" s="225">
        <f t="shared" si="118"/>
        <v>0</v>
      </c>
      <c r="AI198" s="225">
        <f t="shared" si="118"/>
        <v>0</v>
      </c>
      <c r="AJ198" s="225">
        <f t="shared" si="118"/>
        <v>0</v>
      </c>
      <c r="AK198" s="226">
        <f t="shared" si="118"/>
        <v>0</v>
      </c>
      <c r="AL198" s="226">
        <f t="shared" si="118"/>
        <v>0</v>
      </c>
      <c r="AM198" s="225">
        <f t="shared" si="118"/>
        <v>0</v>
      </c>
    </row>
    <row r="199" spans="1:39" hidden="1" x14ac:dyDescent="0.35"/>
    <row r="200" spans="1:39" hidden="1" x14ac:dyDescent="0.35">
      <c r="B200" s="170" t="s">
        <v>235</v>
      </c>
      <c r="C200" s="364">
        <f>IF('REVISED SUMMARY'!C4=0,0,C198-C73)</f>
        <v>0</v>
      </c>
      <c r="D200" s="364">
        <f>IF('REVISED SUMMARY'!D4=0,0,D198-D73)</f>
        <v>-4.0748967647914469E-3</v>
      </c>
      <c r="E200" s="364">
        <f>IF('REVISED SUMMARY'!E4=0,0,E198-E73)</f>
        <v>2.2807596665188612E-3</v>
      </c>
      <c r="F200" s="364">
        <f>IF('REVISED SUMMARY'!F4=0,0,F198-F73)</f>
        <v>8.2773195019399282E-2</v>
      </c>
      <c r="G200" s="364">
        <f>IF('REVISED SUMMARY'!G4=0,0,G198-G73)</f>
        <v>-9.6675228196545504E-2</v>
      </c>
      <c r="H200" s="364">
        <f>IF('REVISED SUMMARY'!H4=0,0,H198-H73)</f>
        <v>-0.20984091381251346</v>
      </c>
      <c r="I200" s="364">
        <f>IF('REVISED SUMMARY'!I4=0,0,I198-I73)</f>
        <v>-2.6733481179689988E-2</v>
      </c>
      <c r="J200" s="364">
        <f>IF('REVISED SUMMARY'!J4=0,0,J198-J73)</f>
        <v>-0.23952302586985752</v>
      </c>
      <c r="K200" s="364">
        <f>IF('REVISED SUMMARY'!K4=0,0,K198-K73)</f>
        <v>-0.27423024328891188</v>
      </c>
      <c r="L200" s="364" t="e">
        <f>IF('REVISED SUMMARY'!L4=0,0,L198-L73)</f>
        <v>#REF!</v>
      </c>
      <c r="M200" s="364" t="e">
        <f>IF('REVISED SUMMARY'!M4=0,0,M198-M73)</f>
        <v>#REF!</v>
      </c>
      <c r="N200" s="364" t="e">
        <f>IF('REVISED SUMMARY'!N4=0,0,N198-N73)</f>
        <v>#REF!</v>
      </c>
    </row>
    <row r="201" spans="1:39" hidden="1" x14ac:dyDescent="0.35">
      <c r="B201" s="170" t="s">
        <v>236</v>
      </c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U201" s="462">
        <f>U93/I93-1</f>
        <v>8.391122494856873E-2</v>
      </c>
      <c r="V201" s="462">
        <f t="shared" ref="V201:AF213" si="119">V93/J93-1</f>
        <v>6.0563455008489031E-2</v>
      </c>
      <c r="W201" s="462">
        <f t="shared" si="119"/>
        <v>5.010688213387815E-2</v>
      </c>
      <c r="X201" s="462">
        <f t="shared" si="119"/>
        <v>3.3700034844940108E-2</v>
      </c>
      <c r="Y201" s="462">
        <f t="shared" si="119"/>
        <v>4.8057688983280888E-2</v>
      </c>
      <c r="Z201" s="462">
        <f t="shared" si="119"/>
        <v>4.9014316189888829E-2</v>
      </c>
      <c r="AA201" s="462">
        <f t="shared" si="119"/>
        <v>7.033155538878022E-2</v>
      </c>
      <c r="AB201" s="462">
        <f t="shared" si="119"/>
        <v>5.6817278388763715E-2</v>
      </c>
      <c r="AC201" s="462">
        <f t="shared" si="119"/>
        <v>6.8776041666666732E-2</v>
      </c>
      <c r="AD201" s="462">
        <f t="shared" si="119"/>
        <v>2.9560346121142445E-2</v>
      </c>
      <c r="AE201" s="462">
        <f t="shared" si="119"/>
        <v>7.9975171886934593E-3</v>
      </c>
      <c r="AF201" s="462">
        <f t="shared" si="119"/>
        <v>6.0595190817202438E-2</v>
      </c>
    </row>
    <row r="202" spans="1:39" hidden="1" x14ac:dyDescent="0.35">
      <c r="U202" s="462">
        <f t="shared" ref="U202:U213" si="120">U94/I94-1</f>
        <v>0.10611400377435709</v>
      </c>
      <c r="V202" s="462">
        <f t="shared" si="119"/>
        <v>8.3766106777340754E-2</v>
      </c>
      <c r="W202" s="462">
        <f t="shared" si="119"/>
        <v>7.8200223521320611E-2</v>
      </c>
      <c r="X202" s="462">
        <f t="shared" si="119"/>
        <v>7.6331157677773875E-2</v>
      </c>
      <c r="Y202" s="462">
        <f t="shared" si="119"/>
        <v>8.5769892278446669E-2</v>
      </c>
      <c r="Z202" s="462">
        <f t="shared" si="119"/>
        <v>7.9631544770196516E-2</v>
      </c>
      <c r="AA202" s="462">
        <f t="shared" si="119"/>
        <v>0.10440737051792826</v>
      </c>
      <c r="AB202" s="462">
        <f t="shared" si="119"/>
        <v>9.0763325397211103E-2</v>
      </c>
      <c r="AC202" s="462">
        <f t="shared" si="119"/>
        <v>0.10962447386366314</v>
      </c>
      <c r="AD202" s="462">
        <f t="shared" si="119"/>
        <v>6.8480300187617305E-2</v>
      </c>
      <c r="AE202" s="462">
        <f t="shared" si="119"/>
        <v>4.4647225235573185E-2</v>
      </c>
      <c r="AF202" s="462">
        <f t="shared" si="119"/>
        <v>8.9049313039214706E-2</v>
      </c>
    </row>
    <row r="203" spans="1:39" hidden="1" x14ac:dyDescent="0.35">
      <c r="U203" s="462">
        <f t="shared" si="120"/>
        <v>9.2420687544629176E-2</v>
      </c>
      <c r="V203" s="462">
        <f t="shared" si="119"/>
        <v>6.927535873635815E-2</v>
      </c>
      <c r="W203" s="462">
        <f t="shared" si="119"/>
        <v>5.803916598010006E-2</v>
      </c>
      <c r="X203" s="462">
        <f t="shared" si="119"/>
        <v>4.2648602232611355E-2</v>
      </c>
      <c r="Y203" s="462">
        <f t="shared" si="119"/>
        <v>5.7863466081271353E-2</v>
      </c>
      <c r="Z203" s="462">
        <f t="shared" si="119"/>
        <v>5.8257749426891214E-2</v>
      </c>
      <c r="AA203" s="462">
        <f t="shared" si="119"/>
        <v>7.9224203189850906E-2</v>
      </c>
      <c r="AB203" s="462">
        <f t="shared" si="119"/>
        <v>6.3394523957685189E-2</v>
      </c>
      <c r="AC203" s="462">
        <f t="shared" si="119"/>
        <v>7.6521517697988317E-2</v>
      </c>
      <c r="AD203" s="462">
        <f t="shared" si="119"/>
        <v>4.1136465960522228E-2</v>
      </c>
      <c r="AE203" s="462">
        <f t="shared" si="119"/>
        <v>1.679232350925286E-2</v>
      </c>
      <c r="AF203" s="462">
        <f t="shared" si="119"/>
        <v>7.0559931055945269E-2</v>
      </c>
    </row>
    <row r="204" spans="1:39" hidden="1" x14ac:dyDescent="0.35">
      <c r="U204" s="462">
        <f t="shared" si="120"/>
        <v>0.10664056754279772</v>
      </c>
      <c r="V204" s="462">
        <f t="shared" si="119"/>
        <v>8.4431150656530729E-2</v>
      </c>
      <c r="W204" s="462">
        <f t="shared" si="119"/>
        <v>8.2736485789180358E-2</v>
      </c>
      <c r="X204" s="462">
        <f t="shared" si="119"/>
        <v>0.11359311657152316</v>
      </c>
      <c r="Y204" s="462">
        <f t="shared" si="119"/>
        <v>0.12195836384559056</v>
      </c>
      <c r="Z204" s="462">
        <f t="shared" si="119"/>
        <v>9.2697682557935979E-2</v>
      </c>
      <c r="AA204" s="462">
        <f t="shared" si="119"/>
        <v>0.11471741820000525</v>
      </c>
      <c r="AB204" s="462">
        <f t="shared" si="119"/>
        <v>8.9048501699104277E-2</v>
      </c>
      <c r="AC204" s="462">
        <f t="shared" si="119"/>
        <v>0.11721288762374993</v>
      </c>
      <c r="AD204" s="462">
        <f t="shared" si="119"/>
        <v>0.10720766341731025</v>
      </c>
      <c r="AE204" s="462">
        <f t="shared" si="119"/>
        <v>7.7388469005032379E-2</v>
      </c>
      <c r="AF204" s="462">
        <f t="shared" si="119"/>
        <v>9.0235509305666151E-2</v>
      </c>
    </row>
    <row r="205" spans="1:39" hidden="1" x14ac:dyDescent="0.35">
      <c r="U205" s="462">
        <f t="shared" si="120"/>
        <v>2.133881930578263E-2</v>
      </c>
      <c r="V205" s="462">
        <f t="shared" si="119"/>
        <v>-2.4350325336314205E-3</v>
      </c>
      <c r="W205" s="462">
        <f t="shared" si="119"/>
        <v>-1.0998851447370894E-2</v>
      </c>
      <c r="X205" s="462">
        <f t="shared" si="119"/>
        <v>-2.8996234673188903E-2</v>
      </c>
      <c r="Y205" s="462">
        <f t="shared" si="119"/>
        <v>-2.5658145745898531E-2</v>
      </c>
      <c r="Z205" s="462">
        <f t="shared" si="119"/>
        <v>-2.656397872270988E-2</v>
      </c>
      <c r="AA205" s="462">
        <f t="shared" si="119"/>
        <v>-9.5656582727733364E-3</v>
      </c>
      <c r="AB205" s="462">
        <f t="shared" si="119"/>
        <v>-2.0605817720335318E-2</v>
      </c>
      <c r="AC205" s="462">
        <f t="shared" si="119"/>
        <v>-1.1871001780650259E-2</v>
      </c>
      <c r="AD205" s="462">
        <f t="shared" si="119"/>
        <v>-2.795060184461462E-2</v>
      </c>
      <c r="AE205" s="462">
        <f t="shared" si="119"/>
        <v>-5.3757081491626835E-2</v>
      </c>
      <c r="AF205" s="462">
        <f t="shared" si="119"/>
        <v>-1.11419560742545E-2</v>
      </c>
    </row>
    <row r="206" spans="1:39" hidden="1" x14ac:dyDescent="0.35">
      <c r="U206" s="462">
        <f t="shared" si="120"/>
        <v>1.9583893163959143E-2</v>
      </c>
      <c r="V206" s="462">
        <f t="shared" si="119"/>
        <v>-4.2530890326742954E-3</v>
      </c>
      <c r="W206" s="462">
        <f t="shared" si="119"/>
        <v>5.4205314860475307E-2</v>
      </c>
      <c r="X206" s="462">
        <f t="shared" si="119"/>
        <v>2.3369228864958513E-2</v>
      </c>
      <c r="Y206" s="462">
        <f t="shared" si="119"/>
        <v>4.5111143396774578E-2</v>
      </c>
      <c r="Z206" s="462">
        <f t="shared" si="119"/>
        <v>4.7730809459425094E-2</v>
      </c>
      <c r="AA206" s="462">
        <f t="shared" si="119"/>
        <v>7.2856729986075175E-2</v>
      </c>
      <c r="AB206" s="462">
        <f t="shared" si="119"/>
        <v>6.4134175784661185E-2</v>
      </c>
      <c r="AC206" s="462">
        <f t="shared" si="119"/>
        <v>7.8419738436055209E-2</v>
      </c>
      <c r="AD206" s="462">
        <f t="shared" si="119"/>
        <v>5.6462006079027294E-2</v>
      </c>
      <c r="AE206" s="462">
        <f t="shared" si="119"/>
        <v>4.8389828458050843E-4</v>
      </c>
      <c r="AF206" s="462">
        <f t="shared" si="119"/>
        <v>-1.3189494148591385E-2</v>
      </c>
    </row>
    <row r="207" spans="1:39" hidden="1" x14ac:dyDescent="0.35">
      <c r="U207" s="462">
        <f t="shared" si="120"/>
        <v>0.10611400377435709</v>
      </c>
      <c r="V207" s="462">
        <f t="shared" si="119"/>
        <v>8.3766106777340754E-2</v>
      </c>
      <c r="W207" s="462">
        <f t="shared" si="119"/>
        <v>7.8200223521320611E-2</v>
      </c>
      <c r="X207" s="462">
        <f t="shared" si="119"/>
        <v>7.6331157677773875E-2</v>
      </c>
      <c r="Y207" s="462">
        <f t="shared" si="119"/>
        <v>8.5769892278446669E-2</v>
      </c>
      <c r="Z207" s="462">
        <f t="shared" si="119"/>
        <v>7.9631544770196516E-2</v>
      </c>
      <c r="AA207" s="462">
        <f t="shared" si="119"/>
        <v>0.10440737051792826</v>
      </c>
      <c r="AB207" s="462">
        <f t="shared" si="119"/>
        <v>9.0763325397211103E-2</v>
      </c>
      <c r="AC207" s="462">
        <f t="shared" si="119"/>
        <v>0.10962447386366314</v>
      </c>
      <c r="AD207" s="462">
        <f t="shared" si="119"/>
        <v>6.8480300187617305E-2</v>
      </c>
      <c r="AE207" s="462">
        <f t="shared" si="119"/>
        <v>4.4647225235573185E-2</v>
      </c>
      <c r="AF207" s="462">
        <f t="shared" si="119"/>
        <v>8.9049313039214706E-2</v>
      </c>
    </row>
    <row r="208" spans="1:39" hidden="1" x14ac:dyDescent="0.35">
      <c r="U208" s="462">
        <f t="shared" si="120"/>
        <v>9.1008729514009845E-2</v>
      </c>
      <c r="V208" s="462">
        <f t="shared" si="119"/>
        <v>6.7515364354697072E-2</v>
      </c>
      <c r="W208" s="462">
        <f t="shared" si="119"/>
        <v>5.3841223331196675E-2</v>
      </c>
      <c r="X208" s="462">
        <f t="shared" si="119"/>
        <v>4.3772081663623563E-2</v>
      </c>
      <c r="Y208" s="462">
        <f t="shared" si="119"/>
        <v>5.934175531914887E-2</v>
      </c>
      <c r="Z208" s="462">
        <f t="shared" si="119"/>
        <v>5.8593067651536046E-2</v>
      </c>
      <c r="AA208" s="462">
        <f t="shared" si="119"/>
        <v>8.294503797142494E-2</v>
      </c>
      <c r="AB208" s="462">
        <f t="shared" si="119"/>
        <v>6.7604193300946136E-2</v>
      </c>
      <c r="AC208" s="462">
        <f t="shared" si="119"/>
        <v>8.0985650965366807E-2</v>
      </c>
      <c r="AD208" s="462">
        <f t="shared" si="119"/>
        <v>4.2236438440866664E-2</v>
      </c>
      <c r="AE208" s="462">
        <f t="shared" si="119"/>
        <v>1.8110755107141996E-2</v>
      </c>
      <c r="AF208" s="462">
        <f t="shared" si="119"/>
        <v>6.8703771068267194E-2</v>
      </c>
    </row>
    <row r="209" spans="21:32" hidden="1" x14ac:dyDescent="0.35">
      <c r="U209" s="462">
        <f t="shared" si="120"/>
        <v>8.391122494856873E-2</v>
      </c>
      <c r="V209" s="462">
        <f t="shared" si="119"/>
        <v>6.0563455008489031E-2</v>
      </c>
      <c r="W209" s="462">
        <f t="shared" si="119"/>
        <v>5.010688213387815E-2</v>
      </c>
      <c r="X209" s="462">
        <f t="shared" si="119"/>
        <v>3.3700034844940108E-2</v>
      </c>
      <c r="Y209" s="462">
        <f t="shared" si="119"/>
        <v>4.8057688983280888E-2</v>
      </c>
      <c r="Z209" s="462">
        <f t="shared" si="119"/>
        <v>4.9014316189888829E-2</v>
      </c>
      <c r="AA209" s="462">
        <f t="shared" si="119"/>
        <v>7.033155538878022E-2</v>
      </c>
      <c r="AB209" s="462">
        <f t="shared" si="119"/>
        <v>5.6817278388763715E-2</v>
      </c>
      <c r="AC209" s="462">
        <f t="shared" si="119"/>
        <v>6.8776041666666732E-2</v>
      </c>
      <c r="AD209" s="462">
        <f t="shared" si="119"/>
        <v>2.9560346121142445E-2</v>
      </c>
      <c r="AE209" s="462">
        <f t="shared" si="119"/>
        <v>7.9975171886934593E-3</v>
      </c>
      <c r="AF209" s="462">
        <f t="shared" si="119"/>
        <v>6.0595190817202438E-2</v>
      </c>
    </row>
    <row r="210" spans="21:32" hidden="1" x14ac:dyDescent="0.35">
      <c r="U210" s="462">
        <f t="shared" si="120"/>
        <v>8.391122494856873E-2</v>
      </c>
      <c r="V210" s="462">
        <f t="shared" si="119"/>
        <v>6.0563455008489031E-2</v>
      </c>
      <c r="W210" s="462">
        <f t="shared" si="119"/>
        <v>5.010688213387815E-2</v>
      </c>
      <c r="X210" s="462">
        <f t="shared" si="119"/>
        <v>3.3700034844940108E-2</v>
      </c>
      <c r="Y210" s="462">
        <f t="shared" si="119"/>
        <v>4.8057688983280888E-2</v>
      </c>
      <c r="Z210" s="462">
        <f t="shared" si="119"/>
        <v>4.9014316189888829E-2</v>
      </c>
      <c r="AA210" s="462">
        <f t="shared" si="119"/>
        <v>7.033155538878022E-2</v>
      </c>
      <c r="AB210" s="462">
        <f t="shared" si="119"/>
        <v>5.6817278388763715E-2</v>
      </c>
      <c r="AC210" s="462">
        <f t="shared" si="119"/>
        <v>6.8776041666666732E-2</v>
      </c>
      <c r="AD210" s="462">
        <f t="shared" si="119"/>
        <v>2.9560346121142445E-2</v>
      </c>
      <c r="AE210" s="462">
        <f t="shared" si="119"/>
        <v>7.9975171886934593E-3</v>
      </c>
      <c r="AF210" s="462">
        <f t="shared" si="119"/>
        <v>6.0595190817202438E-2</v>
      </c>
    </row>
    <row r="211" spans="21:32" hidden="1" x14ac:dyDescent="0.35">
      <c r="U211" s="462">
        <f t="shared" si="120"/>
        <v>8.391122494856873E-2</v>
      </c>
      <c r="V211" s="462">
        <f t="shared" si="119"/>
        <v>6.0563455008489031E-2</v>
      </c>
      <c r="W211" s="462">
        <f t="shared" si="119"/>
        <v>5.010688213387815E-2</v>
      </c>
      <c r="X211" s="462">
        <f t="shared" si="119"/>
        <v>3.3700034844940108E-2</v>
      </c>
      <c r="Y211" s="462">
        <f t="shared" si="119"/>
        <v>4.8057688983280888E-2</v>
      </c>
      <c r="Z211" s="462">
        <f t="shared" si="119"/>
        <v>4.9014316189888829E-2</v>
      </c>
      <c r="AA211" s="462">
        <f t="shared" si="119"/>
        <v>7.033155538878022E-2</v>
      </c>
      <c r="AB211" s="462">
        <f t="shared" si="119"/>
        <v>5.6817278388763715E-2</v>
      </c>
      <c r="AC211" s="462">
        <f t="shared" si="119"/>
        <v>6.8776041666666732E-2</v>
      </c>
      <c r="AD211" s="462">
        <f t="shared" si="119"/>
        <v>2.9560346121142445E-2</v>
      </c>
      <c r="AE211" s="462">
        <f t="shared" si="119"/>
        <v>7.9975171886934593E-3</v>
      </c>
      <c r="AF211" s="462">
        <f t="shared" si="119"/>
        <v>6.0595190817202438E-2</v>
      </c>
    </row>
    <row r="212" spans="21:32" hidden="1" x14ac:dyDescent="0.35">
      <c r="U212" s="462">
        <f t="shared" si="120"/>
        <v>7.8046281274015916E-2</v>
      </c>
      <c r="V212" s="462">
        <f t="shared" si="119"/>
        <v>5.5061232962015039E-2</v>
      </c>
      <c r="W212" s="462">
        <f t="shared" si="119"/>
        <v>4.4153112731351696E-2</v>
      </c>
      <c r="X212" s="462">
        <f t="shared" si="119"/>
        <v>2.6663235104877225E-2</v>
      </c>
      <c r="Y212" s="462">
        <f t="shared" si="119"/>
        <v>3.9405470286283384E-2</v>
      </c>
      <c r="Z212" s="462">
        <f t="shared" si="119"/>
        <v>3.9821599235425387E-2</v>
      </c>
      <c r="AA212" s="462">
        <f t="shared" si="119"/>
        <v>6.042572037534244E-2</v>
      </c>
      <c r="AB212" s="462">
        <f t="shared" si="119"/>
        <v>4.6554985879965871E-2</v>
      </c>
      <c r="AC212" s="462">
        <f t="shared" si="119"/>
        <v>5.8265253848850174E-2</v>
      </c>
      <c r="AD212" s="462">
        <f t="shared" si="119"/>
        <v>2.1567273006370513E-2</v>
      </c>
      <c r="AE212" s="462">
        <f t="shared" si="119"/>
        <v>9.8802025441524499E-4</v>
      </c>
      <c r="AF212" s="462">
        <f t="shared" si="119"/>
        <v>5.4158374848076063E-2</v>
      </c>
    </row>
    <row r="213" spans="21:32" hidden="1" x14ac:dyDescent="0.35">
      <c r="U213" s="462">
        <f t="shared" si="120"/>
        <v>9.2418330655650083E-2</v>
      </c>
      <c r="V213" s="462">
        <f t="shared" si="119"/>
        <v>6.9176243551838823E-2</v>
      </c>
      <c r="W213" s="462">
        <f t="shared" si="119"/>
        <v>5.6340198243541639E-2</v>
      </c>
      <c r="X213" s="462">
        <f t="shared" si="119"/>
        <v>4.0532409078874565E-2</v>
      </c>
      <c r="Y213" s="462">
        <f t="shared" si="119"/>
        <v>5.5634293401234602E-2</v>
      </c>
      <c r="Z213" s="462">
        <f t="shared" si="119"/>
        <v>5.6243420722843052E-2</v>
      </c>
      <c r="AA213" s="462">
        <f t="shared" si="119"/>
        <v>7.6264488935721797E-2</v>
      </c>
      <c r="AB213" s="462">
        <f t="shared" si="119"/>
        <v>5.9381237524950059E-2</v>
      </c>
      <c r="AC213" s="462">
        <f t="shared" si="119"/>
        <v>7.1417457600746914E-2</v>
      </c>
      <c r="AD213" s="462">
        <f t="shared" si="119"/>
        <v>3.8480903402143385E-2</v>
      </c>
      <c r="AE213" s="462">
        <f t="shared" si="119"/>
        <v>1.4665867269289201E-2</v>
      </c>
      <c r="AF213" s="462">
        <f t="shared" si="119"/>
        <v>7.0417809942606491E-2</v>
      </c>
    </row>
  </sheetData>
  <mergeCells count="19">
    <mergeCell ref="AA125:AL125"/>
    <mergeCell ref="A126:A139"/>
    <mergeCell ref="A142:A158"/>
    <mergeCell ref="A161:A177"/>
    <mergeCell ref="C125:N125"/>
    <mergeCell ref="O125:Z125"/>
    <mergeCell ref="A107:A122"/>
    <mergeCell ref="B107:N107"/>
    <mergeCell ref="B108:N108"/>
    <mergeCell ref="O108:Z108"/>
    <mergeCell ref="AA108:AL108"/>
    <mergeCell ref="O107:Z107"/>
    <mergeCell ref="AA107:AL107"/>
    <mergeCell ref="A92:A105"/>
    <mergeCell ref="A77:A90"/>
    <mergeCell ref="A4:A19"/>
    <mergeCell ref="A22:A37"/>
    <mergeCell ref="A40:A55"/>
    <mergeCell ref="A58:A74"/>
  </mergeCells>
  <conditionalFormatting sqref="C179:AM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0" tint="-0.34998626667073579"/>
  </sheetPr>
  <dimension ref="A1:AO214"/>
  <sheetViews>
    <sheetView zoomScale="80" zoomScaleNormal="80" workbookViewId="0">
      <pane xSplit="2" topLeftCell="C1" activePane="topRight" state="frozen"/>
      <selection activeCell="BW24" sqref="BW24"/>
      <selection pane="topRight" activeCell="B107" sqref="A107:XFD214"/>
    </sheetView>
  </sheetViews>
  <sheetFormatPr defaultRowHeight="14.5" x14ac:dyDescent="0.35"/>
  <cols>
    <col min="1" max="1" width="11.54296875" customWidth="1"/>
    <col min="2" max="2" width="24.90625" customWidth="1"/>
    <col min="3" max="3" width="15.90625" bestFit="1" customWidth="1"/>
    <col min="4" max="10" width="13.90625" customWidth="1"/>
    <col min="11" max="11" width="15.08984375" customWidth="1"/>
    <col min="12" max="18" width="13.90625" customWidth="1"/>
    <col min="19" max="19" width="14" customWidth="1"/>
    <col min="20" max="24" width="13.90625" customWidth="1"/>
    <col min="25" max="30" width="14.08984375" customWidth="1"/>
    <col min="31" max="39" width="13.90625" customWidth="1"/>
    <col min="40" max="41" width="10.54296875" bestFit="1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14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20</v>
      </c>
      <c r="C5" s="3">
        <f>'BIZ kWh ENTRY'!AI148</f>
        <v>0</v>
      </c>
      <c r="D5" s="3">
        <f>'BIZ kWh ENTRY'!AJ148</f>
        <v>0</v>
      </c>
      <c r="E5" s="3">
        <f>'BIZ kWh ENTRY'!AK148</f>
        <v>0</v>
      </c>
      <c r="F5" s="3">
        <f>'BIZ kWh ENTRY'!AL148</f>
        <v>21511.187040498295</v>
      </c>
      <c r="G5" s="3">
        <f>'BIZ kWh ENTRY'!AM148</f>
        <v>0</v>
      </c>
      <c r="H5" s="3">
        <f>'BIZ kWh ENTRY'!AN148</f>
        <v>90140</v>
      </c>
      <c r="I5" s="3">
        <f>'BIZ kWh ENTRY'!AO148</f>
        <v>223562</v>
      </c>
      <c r="J5" s="3">
        <f>'BIZ kWh ENTRY'!AP148</f>
        <v>0</v>
      </c>
      <c r="K5" s="3">
        <f>'BIZ kWh ENTRY'!AQ148</f>
        <v>0</v>
      </c>
      <c r="L5" s="3">
        <f>'BIZ kWh ENTRY'!AR148</f>
        <v>438628.40112691914</v>
      </c>
      <c r="M5" s="3">
        <f>'BIZ kWh ENTRY'!AS148</f>
        <v>0</v>
      </c>
      <c r="N5" s="3">
        <f>'BIZ kWh ENTRY'!AT148</f>
        <v>1171528.4716725883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</row>
    <row r="6" spans="1:41" x14ac:dyDescent="0.35">
      <c r="A6" s="639"/>
      <c r="B6" s="12" t="s">
        <v>0</v>
      </c>
      <c r="C6" s="3">
        <f>'BIZ kWh ENTRY'!AI149</f>
        <v>0</v>
      </c>
      <c r="D6" s="3">
        <f>'BIZ kWh ENTRY'!AJ149</f>
        <v>0</v>
      </c>
      <c r="E6" s="3">
        <f>'BIZ kWh ENTRY'!AK149</f>
        <v>0</v>
      </c>
      <c r="F6" s="3">
        <f>'BIZ kWh ENTRY'!AL149</f>
        <v>0</v>
      </c>
      <c r="G6" s="3">
        <f>'BIZ kWh ENTRY'!AM149</f>
        <v>0</v>
      </c>
      <c r="H6" s="3">
        <f>'BIZ kWh ENTRY'!AN149</f>
        <v>0</v>
      </c>
      <c r="I6" s="3">
        <f>'BIZ kWh ENTRY'!AO149</f>
        <v>0</v>
      </c>
      <c r="J6" s="3">
        <f>'BIZ kWh ENTRY'!AP149</f>
        <v>0</v>
      </c>
      <c r="K6" s="3">
        <f>'BIZ kWh ENTRY'!AQ149</f>
        <v>0</v>
      </c>
      <c r="L6" s="3">
        <f>'BIZ kWh ENTRY'!AR149</f>
        <v>0</v>
      </c>
      <c r="M6" s="3">
        <f>'BIZ kWh ENTRY'!AS149</f>
        <v>0</v>
      </c>
      <c r="N6" s="3">
        <f>'BIZ kWh ENTRY'!AT149</f>
        <v>21376.578923858375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x14ac:dyDescent="0.35">
      <c r="A7" s="639"/>
      <c r="B7" s="11" t="s">
        <v>21</v>
      </c>
      <c r="C7" s="3">
        <f>'BIZ kWh ENTRY'!AI150</f>
        <v>0</v>
      </c>
      <c r="D7" s="3">
        <f>'BIZ kWh ENTRY'!AJ150</f>
        <v>0</v>
      </c>
      <c r="E7" s="3">
        <f>'BIZ kWh ENTRY'!AK150</f>
        <v>0</v>
      </c>
      <c r="F7" s="3">
        <f>'BIZ kWh ENTRY'!AL150</f>
        <v>0</v>
      </c>
      <c r="G7" s="3">
        <f>'BIZ kWh ENTRY'!AM150</f>
        <v>0</v>
      </c>
      <c r="H7" s="3">
        <f>'BIZ kWh ENTRY'!AN150</f>
        <v>47062.288577695137</v>
      </c>
      <c r="I7" s="3">
        <f>'BIZ kWh ENTRY'!AO150</f>
        <v>0</v>
      </c>
      <c r="J7" s="3">
        <f>'BIZ kWh ENTRY'!AP150</f>
        <v>0</v>
      </c>
      <c r="K7" s="3">
        <f>'BIZ kWh ENTRY'!AQ150</f>
        <v>0</v>
      </c>
      <c r="L7" s="3">
        <f>'BIZ kWh ENTRY'!AR150</f>
        <v>0</v>
      </c>
      <c r="M7" s="3">
        <f>'BIZ kWh ENTRY'!AS150</f>
        <v>0</v>
      </c>
      <c r="N7" s="3">
        <f>'BIZ kWh ENTRY'!AT150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41" x14ac:dyDescent="0.35">
      <c r="A8" s="639"/>
      <c r="B8" s="11" t="s">
        <v>1</v>
      </c>
      <c r="C8" s="3">
        <f>'BIZ kWh ENTRY'!AI151</f>
        <v>0</v>
      </c>
      <c r="D8" s="3">
        <f>'BIZ kWh ENTRY'!AJ151</f>
        <v>0</v>
      </c>
      <c r="E8" s="3">
        <f>'BIZ kWh ENTRY'!AK151</f>
        <v>0</v>
      </c>
      <c r="F8" s="3">
        <f>'BIZ kWh ENTRY'!AL151</f>
        <v>0</v>
      </c>
      <c r="G8" s="3">
        <f>'BIZ kWh ENTRY'!AM151</f>
        <v>9741.9052489335263</v>
      </c>
      <c r="H8" s="3">
        <f>'BIZ kWh ENTRY'!AN151</f>
        <v>2345009.8916343767</v>
      </c>
      <c r="I8" s="3">
        <f>'BIZ kWh ENTRY'!AO151</f>
        <v>92594.773509539926</v>
      </c>
      <c r="J8" s="3">
        <f>'BIZ kWh ENTRY'!AP151</f>
        <v>0</v>
      </c>
      <c r="K8" s="3">
        <f>'BIZ kWh ENTRY'!AQ151</f>
        <v>9318.9800921265887</v>
      </c>
      <c r="L8" s="3">
        <f>'BIZ kWh ENTRY'!AR151</f>
        <v>99819.118700873441</v>
      </c>
      <c r="M8" s="3">
        <f>'BIZ kWh ENTRY'!AS151</f>
        <v>579440.6916058053</v>
      </c>
      <c r="N8" s="3">
        <f>'BIZ kWh ENTRY'!AT151</f>
        <v>2465361.9395136097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41" x14ac:dyDescent="0.35">
      <c r="A9" s="639"/>
      <c r="B9" s="12" t="s">
        <v>22</v>
      </c>
      <c r="C9" s="3">
        <f>'BIZ kWh ENTRY'!AI152</f>
        <v>0</v>
      </c>
      <c r="D9" s="3">
        <f>'BIZ kWh ENTRY'!AJ152</f>
        <v>0</v>
      </c>
      <c r="E9" s="3">
        <f>'BIZ kWh ENTRY'!AK152</f>
        <v>0</v>
      </c>
      <c r="F9" s="3">
        <f>'BIZ kWh ENTRY'!AL152</f>
        <v>0</v>
      </c>
      <c r="G9" s="3">
        <f>'BIZ kWh ENTRY'!AM152</f>
        <v>165742.53696</v>
      </c>
      <c r="H9" s="3">
        <f>'BIZ kWh ENTRY'!AN152</f>
        <v>0</v>
      </c>
      <c r="I9" s="3">
        <f>'BIZ kWh ENTRY'!AO152</f>
        <v>0</v>
      </c>
      <c r="J9" s="3">
        <f>'BIZ kWh ENTRY'!AP152</f>
        <v>0</v>
      </c>
      <c r="K9" s="3">
        <f>'BIZ kWh ENTRY'!AQ152</f>
        <v>0</v>
      </c>
      <c r="L9" s="3">
        <f>'BIZ kWh ENTRY'!AR152</f>
        <v>0</v>
      </c>
      <c r="M9" s="3">
        <f>'BIZ kWh ENTRY'!AS152</f>
        <v>0</v>
      </c>
      <c r="N9" s="3">
        <f>'BIZ kWh ENTRY'!AT152</f>
        <v>0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41" x14ac:dyDescent="0.35">
      <c r="A10" s="639"/>
      <c r="B10" s="11" t="s">
        <v>9</v>
      </c>
      <c r="C10" s="3">
        <f>'BIZ kWh ENTRY'!AI153</f>
        <v>0</v>
      </c>
      <c r="D10" s="3">
        <f>'BIZ kWh ENTRY'!AJ153</f>
        <v>0</v>
      </c>
      <c r="E10" s="3">
        <f>'BIZ kWh ENTRY'!AK153</f>
        <v>0</v>
      </c>
      <c r="F10" s="3">
        <f>'BIZ kWh ENTRY'!AL153</f>
        <v>0</v>
      </c>
      <c r="G10" s="3">
        <f>'BIZ kWh ENTRY'!AM153</f>
        <v>0</v>
      </c>
      <c r="H10" s="3">
        <f>'BIZ kWh ENTRY'!AN153</f>
        <v>0</v>
      </c>
      <c r="I10" s="3">
        <f>'BIZ kWh ENTRY'!AO153</f>
        <v>0</v>
      </c>
      <c r="J10" s="3">
        <f>'BIZ kWh ENTRY'!AP153</f>
        <v>0</v>
      </c>
      <c r="K10" s="3">
        <f>'BIZ kWh ENTRY'!AQ153</f>
        <v>0</v>
      </c>
      <c r="L10" s="3">
        <f>'BIZ kWh ENTRY'!AR153</f>
        <v>0</v>
      </c>
      <c r="M10" s="3">
        <f>'BIZ kWh ENTRY'!AS153</f>
        <v>0</v>
      </c>
      <c r="N10" s="3">
        <f>'BIZ kWh ENTRY'!AT153</f>
        <v>0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41" x14ac:dyDescent="0.35">
      <c r="A11" s="639"/>
      <c r="B11" s="11" t="s">
        <v>3</v>
      </c>
      <c r="C11" s="3">
        <f>'BIZ kWh ENTRY'!AI154</f>
        <v>0</v>
      </c>
      <c r="D11" s="3">
        <f>'BIZ kWh ENTRY'!AJ154</f>
        <v>0</v>
      </c>
      <c r="E11" s="3">
        <f>'BIZ kWh ENTRY'!AK154</f>
        <v>0</v>
      </c>
      <c r="F11" s="3">
        <f>'BIZ kWh ENTRY'!AL154</f>
        <v>0</v>
      </c>
      <c r="G11" s="3">
        <f>'BIZ kWh ENTRY'!AM154</f>
        <v>1054.0517336915279</v>
      </c>
      <c r="H11" s="3">
        <f>'BIZ kWh ENTRY'!AN154</f>
        <v>64521.422081500554</v>
      </c>
      <c r="I11" s="3">
        <f>'BIZ kWh ENTRY'!AO154</f>
        <v>5707.5780047764656</v>
      </c>
      <c r="J11" s="3">
        <f>'BIZ kWh ENTRY'!AP154</f>
        <v>0</v>
      </c>
      <c r="K11" s="3">
        <f>'BIZ kWh ENTRY'!AQ154</f>
        <v>31353.026530683848</v>
      </c>
      <c r="L11" s="3">
        <f>'BIZ kWh ENTRY'!AR154</f>
        <v>0</v>
      </c>
      <c r="M11" s="3">
        <f>'BIZ kWh ENTRY'!AS154</f>
        <v>286915.98031182756</v>
      </c>
      <c r="N11" s="3">
        <f>'BIZ kWh ENTRY'!AT154</f>
        <v>938250.72977297741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41" x14ac:dyDescent="0.35">
      <c r="A12" s="639"/>
      <c r="B12" s="11" t="s">
        <v>4</v>
      </c>
      <c r="C12" s="3">
        <f>'BIZ kWh ENTRY'!AI155</f>
        <v>0</v>
      </c>
      <c r="D12" s="3">
        <f>'BIZ kWh ENTRY'!AJ155</f>
        <v>316544.60502720001</v>
      </c>
      <c r="E12" s="3">
        <f>'BIZ kWh ENTRY'!AK155</f>
        <v>9064.8256686056084</v>
      </c>
      <c r="F12" s="3">
        <f>'BIZ kWh ENTRY'!AL155</f>
        <v>539272.45489688357</v>
      </c>
      <c r="G12" s="3">
        <f>'BIZ kWh ENTRY'!AM155</f>
        <v>416449.84750537755</v>
      </c>
      <c r="H12" s="3">
        <f>'BIZ kWh ENTRY'!AN155</f>
        <v>1113485.5327809299</v>
      </c>
      <c r="I12" s="3">
        <f>'BIZ kWh ENTRY'!AO155</f>
        <v>276977.25902880006</v>
      </c>
      <c r="J12" s="3">
        <f>'BIZ kWh ENTRY'!AP155</f>
        <v>555818.93789554667</v>
      </c>
      <c r="K12" s="3">
        <f>'BIZ kWh ENTRY'!AQ155</f>
        <v>418254.36138749484</v>
      </c>
      <c r="L12" s="3">
        <f>'BIZ kWh ENTRY'!AR155</f>
        <v>540982.48901400005</v>
      </c>
      <c r="M12" s="3">
        <f>'BIZ kWh ENTRY'!AS155</f>
        <v>411643.26969128411</v>
      </c>
      <c r="N12" s="3">
        <f>'BIZ kWh ENTRY'!AT155</f>
        <v>3316859.5784440734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41" x14ac:dyDescent="0.35">
      <c r="A13" s="639"/>
      <c r="B13" s="11" t="s">
        <v>5</v>
      </c>
      <c r="C13" s="3">
        <f>'BIZ kWh ENTRY'!AI156</f>
        <v>0</v>
      </c>
      <c r="D13" s="3">
        <f>'BIZ kWh ENTRY'!AJ156</f>
        <v>0</v>
      </c>
      <c r="E13" s="3">
        <f>'BIZ kWh ENTRY'!AK156</f>
        <v>0</v>
      </c>
      <c r="F13" s="3">
        <f>'BIZ kWh ENTRY'!AL156</f>
        <v>15411.808764000001</v>
      </c>
      <c r="G13" s="3">
        <f>'BIZ kWh ENTRY'!AM156</f>
        <v>35871.214500000002</v>
      </c>
      <c r="H13" s="3">
        <f>'BIZ kWh ENTRY'!AN156</f>
        <v>69279.987744000013</v>
      </c>
      <c r="I13" s="3">
        <f>'BIZ kWh ENTRY'!AO156</f>
        <v>0</v>
      </c>
      <c r="J13" s="3">
        <f>'BIZ kWh ENTRY'!AP156</f>
        <v>0</v>
      </c>
      <c r="K13" s="3">
        <f>'BIZ kWh ENTRY'!AQ156</f>
        <v>567.17496000000006</v>
      </c>
      <c r="L13" s="3">
        <f>'BIZ kWh ENTRY'!AR156</f>
        <v>0</v>
      </c>
      <c r="M13" s="3">
        <f>'BIZ kWh ENTRY'!AS156</f>
        <v>12706.800480000002</v>
      </c>
      <c r="N13" s="3">
        <f>'BIZ kWh ENTRY'!AT156</f>
        <v>2526028.5936600002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41" x14ac:dyDescent="0.35">
      <c r="A14" s="639"/>
      <c r="B14" s="11" t="s">
        <v>23</v>
      </c>
      <c r="C14" s="3">
        <f>'BIZ kWh ENTRY'!AI157</f>
        <v>0</v>
      </c>
      <c r="D14" s="3">
        <f>'BIZ kWh ENTRY'!AJ157</f>
        <v>0</v>
      </c>
      <c r="E14" s="3">
        <f>'BIZ kWh ENTRY'!AK157</f>
        <v>0</v>
      </c>
      <c r="F14" s="3">
        <f>'BIZ kWh ENTRY'!AL157</f>
        <v>56416.703999999998</v>
      </c>
      <c r="G14" s="3">
        <f>'BIZ kWh ENTRY'!AM157</f>
        <v>0</v>
      </c>
      <c r="H14" s="3">
        <f>'BIZ kWh ENTRY'!AN157</f>
        <v>73867.584000000003</v>
      </c>
      <c r="I14" s="3">
        <f>'BIZ kWh ENTRY'!AO157</f>
        <v>0</v>
      </c>
      <c r="J14" s="3">
        <f>'BIZ kWh ENTRY'!AP157</f>
        <v>0</v>
      </c>
      <c r="K14" s="3">
        <f>'BIZ kWh ENTRY'!AQ157</f>
        <v>0</v>
      </c>
      <c r="L14" s="3">
        <f>'BIZ kWh ENTRY'!AR157</f>
        <v>0</v>
      </c>
      <c r="M14" s="3">
        <f>'BIZ kWh ENTRY'!AS157</f>
        <v>489607.47200000001</v>
      </c>
      <c r="N14" s="3">
        <f>'BIZ kWh ENTRY'!AT157</f>
        <v>0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41" x14ac:dyDescent="0.35">
      <c r="A15" s="639"/>
      <c r="B15" s="11" t="s">
        <v>24</v>
      </c>
      <c r="C15" s="3">
        <f>'BIZ kWh ENTRY'!AI158</f>
        <v>0</v>
      </c>
      <c r="D15" s="3">
        <f>'BIZ kWh ENTRY'!AJ158</f>
        <v>0</v>
      </c>
      <c r="E15" s="3">
        <f>'BIZ kWh ENTRY'!AK158</f>
        <v>0</v>
      </c>
      <c r="F15" s="3">
        <f>'BIZ kWh ENTRY'!AL158</f>
        <v>0</v>
      </c>
      <c r="G15" s="3">
        <f>'BIZ kWh ENTRY'!AM158</f>
        <v>0</v>
      </c>
      <c r="H15" s="3">
        <f>'BIZ kWh ENTRY'!AN158</f>
        <v>0</v>
      </c>
      <c r="I15" s="3">
        <f>'BIZ kWh ENTRY'!AO158</f>
        <v>0</v>
      </c>
      <c r="J15" s="3">
        <f>'BIZ kWh ENTRY'!AP158</f>
        <v>0</v>
      </c>
      <c r="K15" s="3">
        <f>'BIZ kWh ENTRY'!AQ158</f>
        <v>0</v>
      </c>
      <c r="L15" s="3">
        <f>'BIZ kWh ENTRY'!AR158</f>
        <v>0</v>
      </c>
      <c r="M15" s="3">
        <f>'BIZ kWh ENTRY'!AS158</f>
        <v>165636.954</v>
      </c>
      <c r="N15" s="3">
        <f>'BIZ kWh ENTRY'!AT158</f>
        <v>0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</row>
    <row r="16" spans="1:41" x14ac:dyDescent="0.35">
      <c r="A16" s="639"/>
      <c r="B16" s="11" t="s">
        <v>7</v>
      </c>
      <c r="C16" s="3">
        <f>'BIZ kWh ENTRY'!AI159</f>
        <v>0</v>
      </c>
      <c r="D16" s="3">
        <f>'BIZ kWh ENTRY'!AJ159</f>
        <v>90475.909999999989</v>
      </c>
      <c r="E16" s="3">
        <f>'BIZ kWh ENTRY'!AK159</f>
        <v>0</v>
      </c>
      <c r="F16" s="3">
        <f>'BIZ kWh ENTRY'!AL159</f>
        <v>0</v>
      </c>
      <c r="G16" s="3">
        <f>'BIZ kWh ENTRY'!AM159</f>
        <v>0</v>
      </c>
      <c r="H16" s="3">
        <f>'BIZ kWh ENTRY'!AN159</f>
        <v>0</v>
      </c>
      <c r="I16" s="3">
        <f>'BIZ kWh ENTRY'!AO159</f>
        <v>0</v>
      </c>
      <c r="J16" s="3">
        <f>'BIZ kWh ENTRY'!AP159</f>
        <v>0</v>
      </c>
      <c r="K16" s="3">
        <f>'BIZ kWh ENTRY'!AQ159</f>
        <v>0</v>
      </c>
      <c r="L16" s="3">
        <f>'BIZ kWh ENTRY'!AR159</f>
        <v>0</v>
      </c>
      <c r="M16" s="3">
        <f>'BIZ kWh ENTRY'!AS159</f>
        <v>0</v>
      </c>
      <c r="N16" s="3">
        <f>'BIZ kWh ENTRY'!AT159</f>
        <v>0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</row>
    <row r="17" spans="1:39" x14ac:dyDescent="0.35">
      <c r="A17" s="639"/>
      <c r="B17" s="11" t="s">
        <v>8</v>
      </c>
      <c r="C17" s="3">
        <f>'BIZ kWh ENTRY'!AI160</f>
        <v>0</v>
      </c>
      <c r="D17" s="3">
        <f>'BIZ kWh ENTRY'!AJ160</f>
        <v>0</v>
      </c>
      <c r="E17" s="3">
        <f>'BIZ kWh ENTRY'!AK160</f>
        <v>0</v>
      </c>
      <c r="F17" s="3">
        <f>'BIZ kWh ENTRY'!AL160</f>
        <v>0</v>
      </c>
      <c r="G17" s="3">
        <f>'BIZ kWh ENTRY'!AM160</f>
        <v>0</v>
      </c>
      <c r="H17" s="3">
        <f>'BIZ kWh ENTRY'!AN160</f>
        <v>0</v>
      </c>
      <c r="I17" s="3">
        <f>'BIZ kWh ENTRY'!AO160</f>
        <v>0</v>
      </c>
      <c r="J17" s="3">
        <f>'BIZ kWh ENTRY'!AP160</f>
        <v>0</v>
      </c>
      <c r="K17" s="3">
        <f>'BIZ kWh ENTRY'!AQ160</f>
        <v>0</v>
      </c>
      <c r="L17" s="3">
        <f>'BIZ kWh ENTRY'!AR160</f>
        <v>0</v>
      </c>
      <c r="M17" s="3">
        <f>'BIZ kWh ENTRY'!AS160</f>
        <v>0</v>
      </c>
      <c r="N17" s="3">
        <f>'BIZ kWh ENTRY'!AT160</f>
        <v>0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</row>
    <row r="18" spans="1:39" x14ac:dyDescent="0.35">
      <c r="A18" s="639"/>
      <c r="B18" s="11" t="s">
        <v>11</v>
      </c>
      <c r="C18" s="3"/>
      <c r="D18" s="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</row>
    <row r="19" spans="1:39" ht="15" thickBot="1" x14ac:dyDescent="0.4">
      <c r="A19" s="640"/>
      <c r="B19" s="188" t="str">
        <f>' 1M - RES'!B16</f>
        <v>Monthly kWh</v>
      </c>
      <c r="C19" s="234">
        <f>SUM(C5:C18)</f>
        <v>0</v>
      </c>
      <c r="D19" s="234">
        <f t="shared" ref="D19:AM19" si="1">SUM(D5:D18)</f>
        <v>407020.51502719999</v>
      </c>
      <c r="E19" s="234">
        <f t="shared" si="1"/>
        <v>9064.8256686056084</v>
      </c>
      <c r="F19" s="234">
        <f t="shared" si="1"/>
        <v>632612.15470138181</v>
      </c>
      <c r="G19" s="234">
        <f t="shared" si="1"/>
        <v>628859.55594800261</v>
      </c>
      <c r="H19" s="234">
        <f t="shared" si="1"/>
        <v>3803366.7068185024</v>
      </c>
      <c r="I19" s="234">
        <f t="shared" si="1"/>
        <v>598841.61054311646</v>
      </c>
      <c r="J19" s="234">
        <f t="shared" si="1"/>
        <v>555818.93789554667</v>
      </c>
      <c r="K19" s="234">
        <f t="shared" si="1"/>
        <v>459493.54297030525</v>
      </c>
      <c r="L19" s="234">
        <f t="shared" si="1"/>
        <v>1079430.0088417926</v>
      </c>
      <c r="M19" s="234">
        <f t="shared" si="1"/>
        <v>1945951.1680889169</v>
      </c>
      <c r="N19" s="234">
        <f t="shared" si="1"/>
        <v>10439405.891987108</v>
      </c>
      <c r="O19" s="235">
        <f t="shared" si="1"/>
        <v>0</v>
      </c>
      <c r="P19" s="235">
        <f t="shared" si="1"/>
        <v>0</v>
      </c>
      <c r="Q19" s="235">
        <f t="shared" si="1"/>
        <v>0</v>
      </c>
      <c r="R19" s="235">
        <f t="shared" si="1"/>
        <v>0</v>
      </c>
      <c r="S19" s="235">
        <f t="shared" si="1"/>
        <v>0</v>
      </c>
      <c r="T19" s="235">
        <f t="shared" si="1"/>
        <v>0</v>
      </c>
      <c r="U19" s="235">
        <f t="shared" si="1"/>
        <v>0</v>
      </c>
      <c r="V19" s="235">
        <f t="shared" si="1"/>
        <v>0</v>
      </c>
      <c r="W19" s="235">
        <f t="shared" si="1"/>
        <v>0</v>
      </c>
      <c r="X19" s="235">
        <f t="shared" si="1"/>
        <v>0</v>
      </c>
      <c r="Y19" s="235">
        <f t="shared" si="1"/>
        <v>0</v>
      </c>
      <c r="Z19" s="235">
        <f t="shared" si="1"/>
        <v>0</v>
      </c>
      <c r="AA19" s="235">
        <f t="shared" si="1"/>
        <v>0</v>
      </c>
      <c r="AB19" s="235">
        <f t="shared" si="1"/>
        <v>0</v>
      </c>
      <c r="AC19" s="235">
        <f t="shared" si="1"/>
        <v>0</v>
      </c>
      <c r="AD19" s="235">
        <f t="shared" si="1"/>
        <v>0</v>
      </c>
      <c r="AE19" s="235">
        <f t="shared" si="1"/>
        <v>0</v>
      </c>
      <c r="AF19" s="235">
        <f t="shared" si="1"/>
        <v>0</v>
      </c>
      <c r="AG19" s="235">
        <f t="shared" si="1"/>
        <v>0</v>
      </c>
      <c r="AH19" s="235">
        <f t="shared" si="1"/>
        <v>0</v>
      </c>
      <c r="AI19" s="235">
        <f t="shared" si="1"/>
        <v>0</v>
      </c>
      <c r="AJ19" s="235">
        <f t="shared" si="1"/>
        <v>0</v>
      </c>
      <c r="AK19" s="235">
        <f t="shared" si="1"/>
        <v>0</v>
      </c>
      <c r="AL19" s="235">
        <f t="shared" si="1"/>
        <v>0</v>
      </c>
      <c r="AM19" s="235">
        <f t="shared" si="1"/>
        <v>0</v>
      </c>
    </row>
    <row r="20" spans="1:39" x14ac:dyDescent="0.35">
      <c r="A20" s="251"/>
      <c r="B20" s="129"/>
      <c r="C20" s="9"/>
      <c r="D20" s="30"/>
      <c r="E20" s="9"/>
      <c r="F20" s="30"/>
      <c r="G20" s="30"/>
      <c r="H20" s="9"/>
      <c r="I20" s="30"/>
      <c r="J20" s="30"/>
      <c r="K20" s="9"/>
      <c r="L20" s="30"/>
      <c r="M20" s="30"/>
      <c r="N20" s="9"/>
      <c r="O20" s="30"/>
      <c r="P20" s="30"/>
      <c r="Q20" s="9"/>
      <c r="R20" s="30"/>
      <c r="S20" s="30"/>
      <c r="T20" s="9"/>
      <c r="U20" s="30"/>
      <c r="V20" s="30"/>
      <c r="W20" s="9"/>
      <c r="X20" s="30"/>
      <c r="Y20" s="30"/>
      <c r="Z20" s="9"/>
      <c r="AA20" s="30"/>
      <c r="AB20" s="30"/>
      <c r="AC20" s="9"/>
      <c r="AD20" s="30"/>
      <c r="AE20" s="30"/>
      <c r="AF20" s="9"/>
      <c r="AG20" s="30"/>
      <c r="AH20" s="30"/>
      <c r="AI20" s="9"/>
      <c r="AJ20" s="30"/>
      <c r="AK20" s="30"/>
      <c r="AL20" s="9"/>
      <c r="AM20" s="30"/>
    </row>
    <row r="21" spans="1:39" ht="15" thickBot="1" x14ac:dyDescent="0.4">
      <c r="A21" s="130"/>
      <c r="B21" s="130"/>
      <c r="C21" s="255"/>
      <c r="D21" s="130"/>
      <c r="E21" s="255"/>
      <c r="F21" s="130"/>
      <c r="G21" s="130"/>
      <c r="H21" s="255"/>
      <c r="I21" s="130"/>
      <c r="J21" s="130"/>
      <c r="K21" s="255"/>
      <c r="L21" s="130"/>
      <c r="M21" s="130"/>
      <c r="N21" s="255"/>
      <c r="O21" s="130"/>
      <c r="P21" s="130"/>
      <c r="Q21" s="255"/>
      <c r="R21" s="130"/>
      <c r="S21" s="130"/>
      <c r="T21" s="255"/>
      <c r="U21" s="130"/>
      <c r="V21" s="130"/>
      <c r="W21" s="255"/>
      <c r="X21" s="130"/>
      <c r="Y21" s="130"/>
      <c r="Z21" s="255"/>
      <c r="AA21" s="130"/>
      <c r="AB21" s="130"/>
      <c r="AC21" s="255"/>
      <c r="AD21" s="130"/>
      <c r="AE21" s="130"/>
      <c r="AF21" s="255"/>
      <c r="AG21" s="130"/>
      <c r="AH21" s="130"/>
      <c r="AI21" s="255"/>
      <c r="AJ21" s="130"/>
      <c r="AK21" s="130"/>
      <c r="AL21" s="255"/>
      <c r="AM21" s="130"/>
    </row>
    <row r="22" spans="1:39" ht="16" thickBot="1" x14ac:dyDescent="0.4">
      <c r="A22" s="641" t="s">
        <v>15</v>
      </c>
      <c r="B22" s="17" t="s">
        <v>10</v>
      </c>
      <c r="C22" s="146">
        <f>C$4</f>
        <v>44562</v>
      </c>
      <c r="D22" s="146">
        <f t="shared" ref="D22:AM22" si="2">D$4</f>
        <v>44593</v>
      </c>
      <c r="E22" s="146">
        <f t="shared" si="2"/>
        <v>44621</v>
      </c>
      <c r="F22" s="146">
        <f t="shared" si="2"/>
        <v>44652</v>
      </c>
      <c r="G22" s="146">
        <f t="shared" si="2"/>
        <v>44682</v>
      </c>
      <c r="H22" s="146">
        <f t="shared" si="2"/>
        <v>44713</v>
      </c>
      <c r="I22" s="146">
        <f t="shared" si="2"/>
        <v>44743</v>
      </c>
      <c r="J22" s="146">
        <f t="shared" si="2"/>
        <v>44774</v>
      </c>
      <c r="K22" s="146">
        <f t="shared" si="2"/>
        <v>44805</v>
      </c>
      <c r="L22" s="146">
        <f t="shared" si="2"/>
        <v>44835</v>
      </c>
      <c r="M22" s="146">
        <f t="shared" si="2"/>
        <v>44866</v>
      </c>
      <c r="N22" s="146">
        <f t="shared" si="2"/>
        <v>44896</v>
      </c>
      <c r="O22" s="146">
        <f t="shared" si="2"/>
        <v>44927</v>
      </c>
      <c r="P22" s="146">
        <f t="shared" si="2"/>
        <v>44958</v>
      </c>
      <c r="Q22" s="146">
        <f t="shared" si="2"/>
        <v>44986</v>
      </c>
      <c r="R22" s="146">
        <f t="shared" si="2"/>
        <v>45017</v>
      </c>
      <c r="S22" s="146">
        <f t="shared" si="2"/>
        <v>45047</v>
      </c>
      <c r="T22" s="146">
        <f t="shared" si="2"/>
        <v>45078</v>
      </c>
      <c r="U22" s="146">
        <f t="shared" si="2"/>
        <v>45108</v>
      </c>
      <c r="V22" s="146">
        <f t="shared" si="2"/>
        <v>45139</v>
      </c>
      <c r="W22" s="146">
        <f t="shared" si="2"/>
        <v>45170</v>
      </c>
      <c r="X22" s="146">
        <f t="shared" si="2"/>
        <v>45200</v>
      </c>
      <c r="Y22" s="146">
        <f t="shared" si="2"/>
        <v>45231</v>
      </c>
      <c r="Z22" s="146">
        <f t="shared" si="2"/>
        <v>45261</v>
      </c>
      <c r="AA22" s="146">
        <f t="shared" si="2"/>
        <v>45292</v>
      </c>
      <c r="AB22" s="146">
        <f t="shared" si="2"/>
        <v>45323</v>
      </c>
      <c r="AC22" s="146">
        <f t="shared" si="2"/>
        <v>45352</v>
      </c>
      <c r="AD22" s="146">
        <f t="shared" si="2"/>
        <v>45383</v>
      </c>
      <c r="AE22" s="146">
        <f t="shared" si="2"/>
        <v>45413</v>
      </c>
      <c r="AF22" s="146">
        <f t="shared" si="2"/>
        <v>45444</v>
      </c>
      <c r="AG22" s="146">
        <f t="shared" si="2"/>
        <v>45474</v>
      </c>
      <c r="AH22" s="146">
        <f t="shared" si="2"/>
        <v>45505</v>
      </c>
      <c r="AI22" s="146">
        <f t="shared" si="2"/>
        <v>45536</v>
      </c>
      <c r="AJ22" s="146">
        <f t="shared" si="2"/>
        <v>45566</v>
      </c>
      <c r="AK22" s="146">
        <f t="shared" si="2"/>
        <v>45597</v>
      </c>
      <c r="AL22" s="146">
        <f t="shared" si="2"/>
        <v>45627</v>
      </c>
      <c r="AM22" s="146">
        <f t="shared" si="2"/>
        <v>45658</v>
      </c>
    </row>
    <row r="23" spans="1:39" ht="15" customHeight="1" x14ac:dyDescent="0.35">
      <c r="A23" s="642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M23" si="4">IF(SUM($C$19:$N$19)=0,0,D23+E5)</f>
        <v>0</v>
      </c>
      <c r="F23" s="3">
        <f t="shared" si="4"/>
        <v>21511.187040498295</v>
      </c>
      <c r="G23" s="3">
        <f t="shared" si="4"/>
        <v>21511.187040498295</v>
      </c>
      <c r="H23" s="3">
        <f t="shared" si="4"/>
        <v>111651.18704049829</v>
      </c>
      <c r="I23" s="3">
        <f t="shared" si="4"/>
        <v>335213.18704049831</v>
      </c>
      <c r="J23" s="3">
        <f t="shared" si="4"/>
        <v>335213.18704049831</v>
      </c>
      <c r="K23" s="3">
        <f t="shared" si="4"/>
        <v>335213.18704049831</v>
      </c>
      <c r="L23" s="3">
        <f t="shared" si="4"/>
        <v>773841.58816741745</v>
      </c>
      <c r="M23" s="3">
        <f t="shared" si="4"/>
        <v>773841.58816741745</v>
      </c>
      <c r="N23" s="464">
        <f t="shared" si="4"/>
        <v>1945370.0598400058</v>
      </c>
      <c r="O23" s="3">
        <f t="shared" si="4"/>
        <v>1945370.0598400058</v>
      </c>
      <c r="P23" s="3">
        <f t="shared" si="4"/>
        <v>1945370.0598400058</v>
      </c>
      <c r="Q23" s="3">
        <f t="shared" si="4"/>
        <v>1945370.0598400058</v>
      </c>
      <c r="R23" s="3">
        <f t="shared" si="4"/>
        <v>1945370.0598400058</v>
      </c>
      <c r="S23" s="3">
        <f t="shared" si="4"/>
        <v>1945370.0598400058</v>
      </c>
      <c r="T23" s="3">
        <f t="shared" si="4"/>
        <v>1945370.0598400058</v>
      </c>
      <c r="U23" s="3">
        <f t="shared" si="4"/>
        <v>1945370.0598400058</v>
      </c>
      <c r="V23" s="3">
        <f t="shared" si="4"/>
        <v>1945370.0598400058</v>
      </c>
      <c r="W23" s="3">
        <f t="shared" si="4"/>
        <v>1945370.0598400058</v>
      </c>
      <c r="X23" s="3">
        <f t="shared" si="4"/>
        <v>1945370.0598400058</v>
      </c>
      <c r="Y23" s="3">
        <f t="shared" si="4"/>
        <v>1945370.0598400058</v>
      </c>
      <c r="Z23" s="3">
        <f t="shared" si="4"/>
        <v>1945370.0598400058</v>
      </c>
      <c r="AA23" s="3">
        <f t="shared" si="4"/>
        <v>1945370.0598400058</v>
      </c>
      <c r="AB23" s="3">
        <f t="shared" si="4"/>
        <v>1945370.0598400058</v>
      </c>
      <c r="AC23" s="3">
        <f t="shared" si="4"/>
        <v>1945370.0598400058</v>
      </c>
      <c r="AD23" s="3">
        <f t="shared" si="4"/>
        <v>1945370.0598400058</v>
      </c>
      <c r="AE23" s="3">
        <f t="shared" si="4"/>
        <v>1945370.0598400058</v>
      </c>
      <c r="AF23" s="3">
        <f t="shared" si="4"/>
        <v>1945370.0598400058</v>
      </c>
      <c r="AG23" s="3">
        <f t="shared" si="4"/>
        <v>1945370.0598400058</v>
      </c>
      <c r="AH23" s="3">
        <f t="shared" si="4"/>
        <v>1945370.0598400058</v>
      </c>
      <c r="AI23" s="3">
        <f t="shared" si="4"/>
        <v>1945370.0598400058</v>
      </c>
      <c r="AJ23" s="3">
        <f t="shared" si="4"/>
        <v>1945370.0598400058</v>
      </c>
      <c r="AK23" s="3">
        <f t="shared" si="4"/>
        <v>1945370.0598400058</v>
      </c>
      <c r="AL23" s="3">
        <f t="shared" si="4"/>
        <v>1945370.0598400058</v>
      </c>
      <c r="AM23" s="3">
        <f t="shared" si="4"/>
        <v>1945370.0598400058</v>
      </c>
    </row>
    <row r="24" spans="1:39" x14ac:dyDescent="0.35">
      <c r="A24" s="642"/>
      <c r="B24" s="12" t="str">
        <f t="shared" si="3"/>
        <v>Building Shell</v>
      </c>
      <c r="C24" s="3">
        <f t="shared" si="3"/>
        <v>0</v>
      </c>
      <c r="D24" s="3">
        <f t="shared" ref="D24:AM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464">
        <f t="shared" si="5"/>
        <v>21376.578923858375</v>
      </c>
      <c r="O24" s="3">
        <f t="shared" si="5"/>
        <v>21376.578923858375</v>
      </c>
      <c r="P24" s="3">
        <f t="shared" si="5"/>
        <v>21376.578923858375</v>
      </c>
      <c r="Q24" s="3">
        <f t="shared" si="5"/>
        <v>21376.578923858375</v>
      </c>
      <c r="R24" s="3">
        <f t="shared" si="5"/>
        <v>21376.578923858375</v>
      </c>
      <c r="S24" s="3">
        <f t="shared" si="5"/>
        <v>21376.578923858375</v>
      </c>
      <c r="T24" s="3">
        <f t="shared" si="5"/>
        <v>21376.578923858375</v>
      </c>
      <c r="U24" s="3">
        <f t="shared" si="5"/>
        <v>21376.578923858375</v>
      </c>
      <c r="V24" s="3">
        <f t="shared" si="5"/>
        <v>21376.578923858375</v>
      </c>
      <c r="W24" s="3">
        <f t="shared" si="5"/>
        <v>21376.578923858375</v>
      </c>
      <c r="X24" s="3">
        <f t="shared" si="5"/>
        <v>21376.578923858375</v>
      </c>
      <c r="Y24" s="3">
        <f t="shared" si="5"/>
        <v>21376.578923858375</v>
      </c>
      <c r="Z24" s="3">
        <f t="shared" si="5"/>
        <v>21376.578923858375</v>
      </c>
      <c r="AA24" s="3">
        <f t="shared" si="5"/>
        <v>21376.578923858375</v>
      </c>
      <c r="AB24" s="3">
        <f t="shared" si="5"/>
        <v>21376.578923858375</v>
      </c>
      <c r="AC24" s="3">
        <f t="shared" si="5"/>
        <v>21376.578923858375</v>
      </c>
      <c r="AD24" s="3">
        <f t="shared" si="5"/>
        <v>21376.578923858375</v>
      </c>
      <c r="AE24" s="3">
        <f t="shared" si="5"/>
        <v>21376.578923858375</v>
      </c>
      <c r="AF24" s="3">
        <f t="shared" si="5"/>
        <v>21376.578923858375</v>
      </c>
      <c r="AG24" s="3">
        <f t="shared" si="5"/>
        <v>21376.578923858375</v>
      </c>
      <c r="AH24" s="3">
        <f t="shared" si="5"/>
        <v>21376.578923858375</v>
      </c>
      <c r="AI24" s="3">
        <f t="shared" si="5"/>
        <v>21376.578923858375</v>
      </c>
      <c r="AJ24" s="3">
        <f t="shared" si="5"/>
        <v>21376.578923858375</v>
      </c>
      <c r="AK24" s="3">
        <f t="shared" si="5"/>
        <v>21376.578923858375</v>
      </c>
      <c r="AL24" s="3">
        <f t="shared" si="5"/>
        <v>21376.578923858375</v>
      </c>
      <c r="AM24" s="3">
        <f t="shared" si="5"/>
        <v>21376.578923858375</v>
      </c>
    </row>
    <row r="25" spans="1:39" x14ac:dyDescent="0.35">
      <c r="A25" s="642"/>
      <c r="B25" s="11" t="str">
        <f t="shared" si="3"/>
        <v>Cooking</v>
      </c>
      <c r="C25" s="3">
        <f t="shared" si="3"/>
        <v>0</v>
      </c>
      <c r="D25" s="3">
        <f t="shared" ref="D25:AM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47062.288577695137</v>
      </c>
      <c r="I25" s="3">
        <f t="shared" si="6"/>
        <v>47062.288577695137</v>
      </c>
      <c r="J25" s="3">
        <f t="shared" si="6"/>
        <v>47062.288577695137</v>
      </c>
      <c r="K25" s="3">
        <f t="shared" si="6"/>
        <v>47062.288577695137</v>
      </c>
      <c r="L25" s="3">
        <f t="shared" si="6"/>
        <v>47062.288577695137</v>
      </c>
      <c r="M25" s="3">
        <f t="shared" si="6"/>
        <v>47062.288577695137</v>
      </c>
      <c r="N25" s="464">
        <f t="shared" si="6"/>
        <v>47062.288577695137</v>
      </c>
      <c r="O25" s="3">
        <f t="shared" si="6"/>
        <v>47062.288577695137</v>
      </c>
      <c r="P25" s="3">
        <f t="shared" si="6"/>
        <v>47062.288577695137</v>
      </c>
      <c r="Q25" s="3">
        <f t="shared" si="6"/>
        <v>47062.288577695137</v>
      </c>
      <c r="R25" s="3">
        <f t="shared" si="6"/>
        <v>47062.288577695137</v>
      </c>
      <c r="S25" s="3">
        <f t="shared" si="6"/>
        <v>47062.288577695137</v>
      </c>
      <c r="T25" s="3">
        <f t="shared" si="6"/>
        <v>47062.288577695137</v>
      </c>
      <c r="U25" s="3">
        <f t="shared" si="6"/>
        <v>47062.288577695137</v>
      </c>
      <c r="V25" s="3">
        <f t="shared" si="6"/>
        <v>47062.288577695137</v>
      </c>
      <c r="W25" s="3">
        <f t="shared" si="6"/>
        <v>47062.288577695137</v>
      </c>
      <c r="X25" s="3">
        <f t="shared" si="6"/>
        <v>47062.288577695137</v>
      </c>
      <c r="Y25" s="3">
        <f t="shared" si="6"/>
        <v>47062.288577695137</v>
      </c>
      <c r="Z25" s="3">
        <f t="shared" si="6"/>
        <v>47062.288577695137</v>
      </c>
      <c r="AA25" s="3">
        <f t="shared" si="6"/>
        <v>47062.288577695137</v>
      </c>
      <c r="AB25" s="3">
        <f t="shared" si="6"/>
        <v>47062.288577695137</v>
      </c>
      <c r="AC25" s="3">
        <f t="shared" si="6"/>
        <v>47062.288577695137</v>
      </c>
      <c r="AD25" s="3">
        <f t="shared" si="6"/>
        <v>47062.288577695137</v>
      </c>
      <c r="AE25" s="3">
        <f t="shared" si="6"/>
        <v>47062.288577695137</v>
      </c>
      <c r="AF25" s="3">
        <f t="shared" si="6"/>
        <v>47062.288577695137</v>
      </c>
      <c r="AG25" s="3">
        <f t="shared" si="6"/>
        <v>47062.288577695137</v>
      </c>
      <c r="AH25" s="3">
        <f t="shared" si="6"/>
        <v>47062.288577695137</v>
      </c>
      <c r="AI25" s="3">
        <f t="shared" si="6"/>
        <v>47062.288577695137</v>
      </c>
      <c r="AJ25" s="3">
        <f t="shared" si="6"/>
        <v>47062.288577695137</v>
      </c>
      <c r="AK25" s="3">
        <f t="shared" si="6"/>
        <v>47062.288577695137</v>
      </c>
      <c r="AL25" s="3">
        <f t="shared" si="6"/>
        <v>47062.288577695137</v>
      </c>
      <c r="AM25" s="3">
        <f t="shared" si="6"/>
        <v>47062.288577695137</v>
      </c>
    </row>
    <row r="26" spans="1:39" x14ac:dyDescent="0.35">
      <c r="A26" s="642"/>
      <c r="B26" s="11" t="str">
        <f t="shared" si="3"/>
        <v>Cooling</v>
      </c>
      <c r="C26" s="3">
        <f t="shared" si="3"/>
        <v>0</v>
      </c>
      <c r="D26" s="3">
        <f t="shared" ref="D26:AM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9741.9052489335263</v>
      </c>
      <c r="H26" s="3">
        <f t="shared" si="7"/>
        <v>2354751.7968833102</v>
      </c>
      <c r="I26" s="3">
        <f t="shared" si="7"/>
        <v>2447346.5703928503</v>
      </c>
      <c r="J26" s="3">
        <f t="shared" si="7"/>
        <v>2447346.5703928503</v>
      </c>
      <c r="K26" s="3">
        <f t="shared" si="7"/>
        <v>2456665.5504849767</v>
      </c>
      <c r="L26" s="3">
        <f t="shared" si="7"/>
        <v>2556484.6691858503</v>
      </c>
      <c r="M26" s="3">
        <f t="shared" si="7"/>
        <v>3135925.3607916557</v>
      </c>
      <c r="N26" s="464">
        <f t="shared" si="7"/>
        <v>5601287.3003052659</v>
      </c>
      <c r="O26" s="3">
        <f t="shared" si="7"/>
        <v>5601287.3003052659</v>
      </c>
      <c r="P26" s="3">
        <f t="shared" si="7"/>
        <v>5601287.3003052659</v>
      </c>
      <c r="Q26" s="3">
        <f t="shared" si="7"/>
        <v>5601287.3003052659</v>
      </c>
      <c r="R26" s="3">
        <f t="shared" si="7"/>
        <v>5601287.3003052659</v>
      </c>
      <c r="S26" s="3">
        <f t="shared" si="7"/>
        <v>5601287.3003052659</v>
      </c>
      <c r="T26" s="3">
        <f t="shared" si="7"/>
        <v>5601287.3003052659</v>
      </c>
      <c r="U26" s="3">
        <f t="shared" si="7"/>
        <v>5601287.3003052659</v>
      </c>
      <c r="V26" s="3">
        <f t="shared" si="7"/>
        <v>5601287.3003052659</v>
      </c>
      <c r="W26" s="3">
        <f t="shared" si="7"/>
        <v>5601287.3003052659</v>
      </c>
      <c r="X26" s="3">
        <f t="shared" si="7"/>
        <v>5601287.3003052659</v>
      </c>
      <c r="Y26" s="3">
        <f t="shared" si="7"/>
        <v>5601287.3003052659</v>
      </c>
      <c r="Z26" s="3">
        <f t="shared" si="7"/>
        <v>5601287.3003052659</v>
      </c>
      <c r="AA26" s="3">
        <f t="shared" si="7"/>
        <v>5601287.3003052659</v>
      </c>
      <c r="AB26" s="3">
        <f t="shared" si="7"/>
        <v>5601287.3003052659</v>
      </c>
      <c r="AC26" s="3">
        <f t="shared" si="7"/>
        <v>5601287.3003052659</v>
      </c>
      <c r="AD26" s="3">
        <f t="shared" si="7"/>
        <v>5601287.3003052659</v>
      </c>
      <c r="AE26" s="3">
        <f t="shared" si="7"/>
        <v>5601287.3003052659</v>
      </c>
      <c r="AF26" s="3">
        <f t="shared" si="7"/>
        <v>5601287.3003052659</v>
      </c>
      <c r="AG26" s="3">
        <f t="shared" si="7"/>
        <v>5601287.3003052659</v>
      </c>
      <c r="AH26" s="3">
        <f t="shared" si="7"/>
        <v>5601287.3003052659</v>
      </c>
      <c r="AI26" s="3">
        <f t="shared" si="7"/>
        <v>5601287.3003052659</v>
      </c>
      <c r="AJ26" s="3">
        <f t="shared" si="7"/>
        <v>5601287.3003052659</v>
      </c>
      <c r="AK26" s="3">
        <f t="shared" si="7"/>
        <v>5601287.3003052659</v>
      </c>
      <c r="AL26" s="3">
        <f t="shared" si="7"/>
        <v>5601287.3003052659</v>
      </c>
      <c r="AM26" s="3">
        <f t="shared" si="7"/>
        <v>5601287.3003052659</v>
      </c>
    </row>
    <row r="27" spans="1:39" x14ac:dyDescent="0.35">
      <c r="A27" s="642"/>
      <c r="B27" s="12" t="str">
        <f t="shared" si="3"/>
        <v>Ext Lighting</v>
      </c>
      <c r="C27" s="3">
        <f t="shared" si="3"/>
        <v>0</v>
      </c>
      <c r="D27" s="3">
        <f t="shared" ref="D27:AM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165742.53696</v>
      </c>
      <c r="H27" s="3">
        <f t="shared" si="8"/>
        <v>165742.53696</v>
      </c>
      <c r="I27" s="3">
        <f t="shared" si="8"/>
        <v>165742.53696</v>
      </c>
      <c r="J27" s="3">
        <f t="shared" si="8"/>
        <v>165742.53696</v>
      </c>
      <c r="K27" s="3">
        <f t="shared" si="8"/>
        <v>165742.53696</v>
      </c>
      <c r="L27" s="3">
        <f t="shared" si="8"/>
        <v>165742.53696</v>
      </c>
      <c r="M27" s="3">
        <f t="shared" si="8"/>
        <v>165742.53696</v>
      </c>
      <c r="N27" s="464">
        <f t="shared" si="8"/>
        <v>165742.53696</v>
      </c>
      <c r="O27" s="3">
        <f t="shared" si="8"/>
        <v>165742.53696</v>
      </c>
      <c r="P27" s="3">
        <f t="shared" si="8"/>
        <v>165742.53696</v>
      </c>
      <c r="Q27" s="3">
        <f t="shared" si="8"/>
        <v>165742.53696</v>
      </c>
      <c r="R27" s="3">
        <f t="shared" si="8"/>
        <v>165742.53696</v>
      </c>
      <c r="S27" s="3">
        <f t="shared" si="8"/>
        <v>165742.53696</v>
      </c>
      <c r="T27" s="3">
        <f t="shared" si="8"/>
        <v>165742.53696</v>
      </c>
      <c r="U27" s="3">
        <f t="shared" si="8"/>
        <v>165742.53696</v>
      </c>
      <c r="V27" s="3">
        <f t="shared" si="8"/>
        <v>165742.53696</v>
      </c>
      <c r="W27" s="3">
        <f t="shared" si="8"/>
        <v>165742.53696</v>
      </c>
      <c r="X27" s="3">
        <f t="shared" si="8"/>
        <v>165742.53696</v>
      </c>
      <c r="Y27" s="3">
        <f t="shared" si="8"/>
        <v>165742.53696</v>
      </c>
      <c r="Z27" s="3">
        <f t="shared" si="8"/>
        <v>165742.53696</v>
      </c>
      <c r="AA27" s="3">
        <f t="shared" si="8"/>
        <v>165742.53696</v>
      </c>
      <c r="AB27" s="3">
        <f t="shared" si="8"/>
        <v>165742.53696</v>
      </c>
      <c r="AC27" s="3">
        <f t="shared" si="8"/>
        <v>165742.53696</v>
      </c>
      <c r="AD27" s="3">
        <f t="shared" si="8"/>
        <v>165742.53696</v>
      </c>
      <c r="AE27" s="3">
        <f t="shared" si="8"/>
        <v>165742.53696</v>
      </c>
      <c r="AF27" s="3">
        <f t="shared" si="8"/>
        <v>165742.53696</v>
      </c>
      <c r="AG27" s="3">
        <f t="shared" si="8"/>
        <v>165742.53696</v>
      </c>
      <c r="AH27" s="3">
        <f t="shared" si="8"/>
        <v>165742.53696</v>
      </c>
      <c r="AI27" s="3">
        <f t="shared" si="8"/>
        <v>165742.53696</v>
      </c>
      <c r="AJ27" s="3">
        <f t="shared" si="8"/>
        <v>165742.53696</v>
      </c>
      <c r="AK27" s="3">
        <f t="shared" si="8"/>
        <v>165742.53696</v>
      </c>
      <c r="AL27" s="3">
        <f t="shared" si="8"/>
        <v>165742.53696</v>
      </c>
      <c r="AM27" s="3">
        <f t="shared" si="8"/>
        <v>165742.53696</v>
      </c>
    </row>
    <row r="28" spans="1:39" x14ac:dyDescent="0.35">
      <c r="A28" s="642"/>
      <c r="B28" s="11" t="str">
        <f t="shared" si="3"/>
        <v>Heating</v>
      </c>
      <c r="C28" s="3">
        <f t="shared" si="3"/>
        <v>0</v>
      </c>
      <c r="D28" s="3">
        <f t="shared" ref="D28:AM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464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  <c r="AB28" s="3">
        <f t="shared" si="9"/>
        <v>0</v>
      </c>
      <c r="AC28" s="3">
        <f t="shared" si="9"/>
        <v>0</v>
      </c>
      <c r="AD28" s="3">
        <f t="shared" si="9"/>
        <v>0</v>
      </c>
      <c r="AE28" s="3">
        <f t="shared" si="9"/>
        <v>0</v>
      </c>
      <c r="AF28" s="3">
        <f t="shared" si="9"/>
        <v>0</v>
      </c>
      <c r="AG28" s="3">
        <f t="shared" si="9"/>
        <v>0</v>
      </c>
      <c r="AH28" s="3">
        <f t="shared" si="9"/>
        <v>0</v>
      </c>
      <c r="AI28" s="3">
        <f t="shared" si="9"/>
        <v>0</v>
      </c>
      <c r="AJ28" s="3">
        <f t="shared" si="9"/>
        <v>0</v>
      </c>
      <c r="AK28" s="3">
        <f t="shared" si="9"/>
        <v>0</v>
      </c>
      <c r="AL28" s="3">
        <f t="shared" si="9"/>
        <v>0</v>
      </c>
      <c r="AM28" s="3">
        <f t="shared" si="9"/>
        <v>0</v>
      </c>
    </row>
    <row r="29" spans="1:39" x14ac:dyDescent="0.35">
      <c r="A29" s="642"/>
      <c r="B29" s="11" t="str">
        <f t="shared" si="3"/>
        <v>HVAC</v>
      </c>
      <c r="C29" s="3">
        <f t="shared" si="3"/>
        <v>0</v>
      </c>
      <c r="D29" s="3">
        <f t="shared" ref="D29:AM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1054.0517336915279</v>
      </c>
      <c r="H29" s="3">
        <f t="shared" si="10"/>
        <v>65575.473815192076</v>
      </c>
      <c r="I29" s="3">
        <f t="shared" si="10"/>
        <v>71283.051819968547</v>
      </c>
      <c r="J29" s="3">
        <f t="shared" si="10"/>
        <v>71283.051819968547</v>
      </c>
      <c r="K29" s="3">
        <f t="shared" si="10"/>
        <v>102636.07835065239</v>
      </c>
      <c r="L29" s="3">
        <f t="shared" si="10"/>
        <v>102636.07835065239</v>
      </c>
      <c r="M29" s="3">
        <f t="shared" si="10"/>
        <v>389552.05866247998</v>
      </c>
      <c r="N29" s="464">
        <f t="shared" si="10"/>
        <v>1327802.7884354573</v>
      </c>
      <c r="O29" s="3">
        <f t="shared" si="10"/>
        <v>1327802.7884354573</v>
      </c>
      <c r="P29" s="3">
        <f t="shared" si="10"/>
        <v>1327802.7884354573</v>
      </c>
      <c r="Q29" s="3">
        <f t="shared" si="10"/>
        <v>1327802.7884354573</v>
      </c>
      <c r="R29" s="3">
        <f t="shared" si="10"/>
        <v>1327802.7884354573</v>
      </c>
      <c r="S29" s="3">
        <f t="shared" si="10"/>
        <v>1327802.7884354573</v>
      </c>
      <c r="T29" s="3">
        <f t="shared" si="10"/>
        <v>1327802.7884354573</v>
      </c>
      <c r="U29" s="3">
        <f t="shared" si="10"/>
        <v>1327802.7884354573</v>
      </c>
      <c r="V29" s="3">
        <f t="shared" si="10"/>
        <v>1327802.7884354573</v>
      </c>
      <c r="W29" s="3">
        <f t="shared" si="10"/>
        <v>1327802.7884354573</v>
      </c>
      <c r="X29" s="3">
        <f t="shared" si="10"/>
        <v>1327802.7884354573</v>
      </c>
      <c r="Y29" s="3">
        <f t="shared" si="10"/>
        <v>1327802.7884354573</v>
      </c>
      <c r="Z29" s="3">
        <f t="shared" si="10"/>
        <v>1327802.7884354573</v>
      </c>
      <c r="AA29" s="3">
        <f t="shared" si="10"/>
        <v>1327802.7884354573</v>
      </c>
      <c r="AB29" s="3">
        <f t="shared" si="10"/>
        <v>1327802.7884354573</v>
      </c>
      <c r="AC29" s="3">
        <f t="shared" si="10"/>
        <v>1327802.7884354573</v>
      </c>
      <c r="AD29" s="3">
        <f t="shared" si="10"/>
        <v>1327802.7884354573</v>
      </c>
      <c r="AE29" s="3">
        <f t="shared" si="10"/>
        <v>1327802.7884354573</v>
      </c>
      <c r="AF29" s="3">
        <f t="shared" si="10"/>
        <v>1327802.7884354573</v>
      </c>
      <c r="AG29" s="3">
        <f t="shared" si="10"/>
        <v>1327802.7884354573</v>
      </c>
      <c r="AH29" s="3">
        <f t="shared" si="10"/>
        <v>1327802.7884354573</v>
      </c>
      <c r="AI29" s="3">
        <f t="shared" si="10"/>
        <v>1327802.7884354573</v>
      </c>
      <c r="AJ29" s="3">
        <f t="shared" si="10"/>
        <v>1327802.7884354573</v>
      </c>
      <c r="AK29" s="3">
        <f t="shared" si="10"/>
        <v>1327802.7884354573</v>
      </c>
      <c r="AL29" s="3">
        <f t="shared" si="10"/>
        <v>1327802.7884354573</v>
      </c>
      <c r="AM29" s="3">
        <f t="shared" si="10"/>
        <v>1327802.7884354573</v>
      </c>
    </row>
    <row r="30" spans="1:39" x14ac:dyDescent="0.35">
      <c r="A30" s="642"/>
      <c r="B30" s="11" t="str">
        <f t="shared" si="3"/>
        <v>Lighting</v>
      </c>
      <c r="C30" s="3">
        <f t="shared" si="3"/>
        <v>0</v>
      </c>
      <c r="D30" s="3">
        <f t="shared" ref="D30:AM30" si="11">IF(SUM($C$19:$N$19)=0,0,C30+D12)</f>
        <v>316544.60502720001</v>
      </c>
      <c r="E30" s="3">
        <f t="shared" si="11"/>
        <v>325609.43069580564</v>
      </c>
      <c r="F30" s="3">
        <f t="shared" si="11"/>
        <v>864881.88559268927</v>
      </c>
      <c r="G30" s="3">
        <f t="shared" si="11"/>
        <v>1281331.7330980669</v>
      </c>
      <c r="H30" s="3">
        <f t="shared" si="11"/>
        <v>2394817.2658789968</v>
      </c>
      <c r="I30" s="3">
        <f t="shared" si="11"/>
        <v>2671794.5249077966</v>
      </c>
      <c r="J30" s="3">
        <f t="shared" si="11"/>
        <v>3227613.4628033433</v>
      </c>
      <c r="K30" s="3">
        <f t="shared" si="11"/>
        <v>3645867.8241908383</v>
      </c>
      <c r="L30" s="3">
        <f t="shared" si="11"/>
        <v>4186850.3132048384</v>
      </c>
      <c r="M30" s="3">
        <f t="shared" si="11"/>
        <v>4598493.5828961227</v>
      </c>
      <c r="N30" s="464">
        <f t="shared" si="11"/>
        <v>7915353.1613401957</v>
      </c>
      <c r="O30" s="3">
        <f t="shared" si="11"/>
        <v>7915353.1613401957</v>
      </c>
      <c r="P30" s="3">
        <f t="shared" si="11"/>
        <v>7915353.1613401957</v>
      </c>
      <c r="Q30" s="3">
        <f t="shared" si="11"/>
        <v>7915353.1613401957</v>
      </c>
      <c r="R30" s="3">
        <f t="shared" si="11"/>
        <v>7915353.1613401957</v>
      </c>
      <c r="S30" s="3">
        <f t="shared" si="11"/>
        <v>7915353.1613401957</v>
      </c>
      <c r="T30" s="3">
        <f t="shared" si="11"/>
        <v>7915353.1613401957</v>
      </c>
      <c r="U30" s="3">
        <f t="shared" si="11"/>
        <v>7915353.1613401957</v>
      </c>
      <c r="V30" s="3">
        <f t="shared" si="11"/>
        <v>7915353.1613401957</v>
      </c>
      <c r="W30" s="3">
        <f t="shared" si="11"/>
        <v>7915353.1613401957</v>
      </c>
      <c r="X30" s="3">
        <f t="shared" si="11"/>
        <v>7915353.1613401957</v>
      </c>
      <c r="Y30" s="3">
        <f t="shared" si="11"/>
        <v>7915353.1613401957</v>
      </c>
      <c r="Z30" s="3">
        <f t="shared" si="11"/>
        <v>7915353.1613401957</v>
      </c>
      <c r="AA30" s="3">
        <f t="shared" si="11"/>
        <v>7915353.1613401957</v>
      </c>
      <c r="AB30" s="3">
        <f t="shared" si="11"/>
        <v>7915353.1613401957</v>
      </c>
      <c r="AC30" s="3">
        <f t="shared" si="11"/>
        <v>7915353.1613401957</v>
      </c>
      <c r="AD30" s="3">
        <f t="shared" si="11"/>
        <v>7915353.1613401957</v>
      </c>
      <c r="AE30" s="3">
        <f t="shared" si="11"/>
        <v>7915353.1613401957</v>
      </c>
      <c r="AF30" s="3">
        <f t="shared" si="11"/>
        <v>7915353.1613401957</v>
      </c>
      <c r="AG30" s="3">
        <f t="shared" si="11"/>
        <v>7915353.1613401957</v>
      </c>
      <c r="AH30" s="3">
        <f t="shared" si="11"/>
        <v>7915353.1613401957</v>
      </c>
      <c r="AI30" s="3">
        <f t="shared" si="11"/>
        <v>7915353.1613401957</v>
      </c>
      <c r="AJ30" s="3">
        <f t="shared" si="11"/>
        <v>7915353.1613401957</v>
      </c>
      <c r="AK30" s="3">
        <f t="shared" si="11"/>
        <v>7915353.1613401957</v>
      </c>
      <c r="AL30" s="3">
        <f t="shared" si="11"/>
        <v>7915353.1613401957</v>
      </c>
      <c r="AM30" s="3">
        <f t="shared" si="11"/>
        <v>7915353.1613401957</v>
      </c>
    </row>
    <row r="31" spans="1:39" x14ac:dyDescent="0.35">
      <c r="A31" s="642"/>
      <c r="B31" s="11" t="str">
        <f t="shared" si="3"/>
        <v>Miscellaneous</v>
      </c>
      <c r="C31" s="3">
        <f t="shared" si="3"/>
        <v>0</v>
      </c>
      <c r="D31" s="3">
        <f t="shared" ref="D31:AM31" si="12">IF(SUM($C$19:$N$19)=0,0,C31+D13)</f>
        <v>0</v>
      </c>
      <c r="E31" s="3">
        <f t="shared" si="12"/>
        <v>0</v>
      </c>
      <c r="F31" s="3">
        <f t="shared" si="12"/>
        <v>15411.808764000001</v>
      </c>
      <c r="G31" s="3">
        <f t="shared" si="12"/>
        <v>51283.023264000003</v>
      </c>
      <c r="H31" s="3">
        <f t="shared" si="12"/>
        <v>120563.01100800002</v>
      </c>
      <c r="I31" s="3">
        <f t="shared" si="12"/>
        <v>120563.01100800002</v>
      </c>
      <c r="J31" s="3">
        <f t="shared" si="12"/>
        <v>120563.01100800002</v>
      </c>
      <c r="K31" s="3">
        <f t="shared" si="12"/>
        <v>121130.18596800002</v>
      </c>
      <c r="L31" s="3">
        <f t="shared" si="12"/>
        <v>121130.18596800002</v>
      </c>
      <c r="M31" s="3">
        <f t="shared" si="12"/>
        <v>133836.98644800001</v>
      </c>
      <c r="N31" s="464">
        <f t="shared" si="12"/>
        <v>2659865.5801080004</v>
      </c>
      <c r="O31" s="3">
        <f t="shared" si="12"/>
        <v>2659865.5801080004</v>
      </c>
      <c r="P31" s="3">
        <f t="shared" si="12"/>
        <v>2659865.5801080004</v>
      </c>
      <c r="Q31" s="3">
        <f t="shared" si="12"/>
        <v>2659865.5801080004</v>
      </c>
      <c r="R31" s="3">
        <f t="shared" si="12"/>
        <v>2659865.5801080004</v>
      </c>
      <c r="S31" s="3">
        <f t="shared" si="12"/>
        <v>2659865.5801080004</v>
      </c>
      <c r="T31" s="3">
        <f t="shared" si="12"/>
        <v>2659865.5801080004</v>
      </c>
      <c r="U31" s="3">
        <f t="shared" si="12"/>
        <v>2659865.5801080004</v>
      </c>
      <c r="V31" s="3">
        <f t="shared" si="12"/>
        <v>2659865.5801080004</v>
      </c>
      <c r="W31" s="3">
        <f t="shared" si="12"/>
        <v>2659865.5801080004</v>
      </c>
      <c r="X31" s="3">
        <f t="shared" si="12"/>
        <v>2659865.5801080004</v>
      </c>
      <c r="Y31" s="3">
        <f t="shared" si="12"/>
        <v>2659865.5801080004</v>
      </c>
      <c r="Z31" s="3">
        <f t="shared" si="12"/>
        <v>2659865.5801080004</v>
      </c>
      <c r="AA31" s="3">
        <f t="shared" si="12"/>
        <v>2659865.5801080004</v>
      </c>
      <c r="AB31" s="3">
        <f t="shared" si="12"/>
        <v>2659865.5801080004</v>
      </c>
      <c r="AC31" s="3">
        <f t="shared" si="12"/>
        <v>2659865.5801080004</v>
      </c>
      <c r="AD31" s="3">
        <f t="shared" si="12"/>
        <v>2659865.5801080004</v>
      </c>
      <c r="AE31" s="3">
        <f t="shared" si="12"/>
        <v>2659865.5801080004</v>
      </c>
      <c r="AF31" s="3">
        <f t="shared" si="12"/>
        <v>2659865.5801080004</v>
      </c>
      <c r="AG31" s="3">
        <f t="shared" si="12"/>
        <v>2659865.5801080004</v>
      </c>
      <c r="AH31" s="3">
        <f t="shared" si="12"/>
        <v>2659865.5801080004</v>
      </c>
      <c r="AI31" s="3">
        <f t="shared" si="12"/>
        <v>2659865.5801080004</v>
      </c>
      <c r="AJ31" s="3">
        <f t="shared" si="12"/>
        <v>2659865.5801080004</v>
      </c>
      <c r="AK31" s="3">
        <f t="shared" si="12"/>
        <v>2659865.5801080004</v>
      </c>
      <c r="AL31" s="3">
        <f t="shared" si="12"/>
        <v>2659865.5801080004</v>
      </c>
      <c r="AM31" s="3">
        <f t="shared" si="12"/>
        <v>2659865.5801080004</v>
      </c>
    </row>
    <row r="32" spans="1:39" ht="15" customHeight="1" x14ac:dyDescent="0.35">
      <c r="A32" s="642"/>
      <c r="B32" s="11" t="str">
        <f t="shared" si="3"/>
        <v>Motors</v>
      </c>
      <c r="C32" s="3">
        <f t="shared" si="3"/>
        <v>0</v>
      </c>
      <c r="D32" s="3">
        <f t="shared" ref="D32:AM32" si="13">IF(SUM($C$19:$N$19)=0,0,C32+D14)</f>
        <v>0</v>
      </c>
      <c r="E32" s="3">
        <f t="shared" si="13"/>
        <v>0</v>
      </c>
      <c r="F32" s="3">
        <f t="shared" si="13"/>
        <v>56416.703999999998</v>
      </c>
      <c r="G32" s="3">
        <f t="shared" si="13"/>
        <v>56416.703999999998</v>
      </c>
      <c r="H32" s="3">
        <f t="shared" si="13"/>
        <v>130284.288</v>
      </c>
      <c r="I32" s="3">
        <f t="shared" si="13"/>
        <v>130284.288</v>
      </c>
      <c r="J32" s="3">
        <f t="shared" si="13"/>
        <v>130284.288</v>
      </c>
      <c r="K32" s="3">
        <f t="shared" si="13"/>
        <v>130284.288</v>
      </c>
      <c r="L32" s="3">
        <f t="shared" si="13"/>
        <v>130284.288</v>
      </c>
      <c r="M32" s="3">
        <f t="shared" si="13"/>
        <v>619891.76</v>
      </c>
      <c r="N32" s="464">
        <f t="shared" si="13"/>
        <v>619891.76</v>
      </c>
      <c r="O32" s="3">
        <f t="shared" si="13"/>
        <v>619891.76</v>
      </c>
      <c r="P32" s="3">
        <f t="shared" si="13"/>
        <v>619891.76</v>
      </c>
      <c r="Q32" s="3">
        <f t="shared" si="13"/>
        <v>619891.76</v>
      </c>
      <c r="R32" s="3">
        <f t="shared" si="13"/>
        <v>619891.76</v>
      </c>
      <c r="S32" s="3">
        <f t="shared" si="13"/>
        <v>619891.76</v>
      </c>
      <c r="T32" s="3">
        <f t="shared" si="13"/>
        <v>619891.76</v>
      </c>
      <c r="U32" s="3">
        <f t="shared" si="13"/>
        <v>619891.76</v>
      </c>
      <c r="V32" s="3">
        <f t="shared" si="13"/>
        <v>619891.76</v>
      </c>
      <c r="W32" s="3">
        <f t="shared" si="13"/>
        <v>619891.76</v>
      </c>
      <c r="X32" s="3">
        <f t="shared" si="13"/>
        <v>619891.76</v>
      </c>
      <c r="Y32" s="3">
        <f t="shared" si="13"/>
        <v>619891.76</v>
      </c>
      <c r="Z32" s="3">
        <f t="shared" si="13"/>
        <v>619891.76</v>
      </c>
      <c r="AA32" s="3">
        <f t="shared" si="13"/>
        <v>619891.76</v>
      </c>
      <c r="AB32" s="3">
        <f t="shared" si="13"/>
        <v>619891.76</v>
      </c>
      <c r="AC32" s="3">
        <f t="shared" si="13"/>
        <v>619891.76</v>
      </c>
      <c r="AD32" s="3">
        <f t="shared" si="13"/>
        <v>619891.76</v>
      </c>
      <c r="AE32" s="3">
        <f t="shared" si="13"/>
        <v>619891.76</v>
      </c>
      <c r="AF32" s="3">
        <f t="shared" si="13"/>
        <v>619891.76</v>
      </c>
      <c r="AG32" s="3">
        <f t="shared" si="13"/>
        <v>619891.76</v>
      </c>
      <c r="AH32" s="3">
        <f t="shared" si="13"/>
        <v>619891.76</v>
      </c>
      <c r="AI32" s="3">
        <f t="shared" si="13"/>
        <v>619891.76</v>
      </c>
      <c r="AJ32" s="3">
        <f t="shared" si="13"/>
        <v>619891.76</v>
      </c>
      <c r="AK32" s="3">
        <f t="shared" si="13"/>
        <v>619891.76</v>
      </c>
      <c r="AL32" s="3">
        <f t="shared" si="13"/>
        <v>619891.76</v>
      </c>
      <c r="AM32" s="3">
        <f t="shared" si="13"/>
        <v>619891.76</v>
      </c>
    </row>
    <row r="33" spans="1:39" x14ac:dyDescent="0.35">
      <c r="A33" s="642"/>
      <c r="B33" s="11" t="str">
        <f t="shared" si="3"/>
        <v>Process</v>
      </c>
      <c r="C33" s="3">
        <f t="shared" si="3"/>
        <v>0</v>
      </c>
      <c r="D33" s="3">
        <f t="shared" ref="D33:AM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165636.954</v>
      </c>
      <c r="N33" s="464">
        <f t="shared" si="14"/>
        <v>165636.954</v>
      </c>
      <c r="O33" s="3">
        <f t="shared" si="14"/>
        <v>165636.954</v>
      </c>
      <c r="P33" s="3">
        <f t="shared" si="14"/>
        <v>165636.954</v>
      </c>
      <c r="Q33" s="3">
        <f t="shared" si="14"/>
        <v>165636.954</v>
      </c>
      <c r="R33" s="3">
        <f t="shared" si="14"/>
        <v>165636.954</v>
      </c>
      <c r="S33" s="3">
        <f t="shared" si="14"/>
        <v>165636.954</v>
      </c>
      <c r="T33" s="3">
        <f t="shared" si="14"/>
        <v>165636.954</v>
      </c>
      <c r="U33" s="3">
        <f t="shared" si="14"/>
        <v>165636.954</v>
      </c>
      <c r="V33" s="3">
        <f t="shared" si="14"/>
        <v>165636.954</v>
      </c>
      <c r="W33" s="3">
        <f t="shared" si="14"/>
        <v>165636.954</v>
      </c>
      <c r="X33" s="3">
        <f t="shared" si="14"/>
        <v>165636.954</v>
      </c>
      <c r="Y33" s="3">
        <f t="shared" si="14"/>
        <v>165636.954</v>
      </c>
      <c r="Z33" s="3">
        <f t="shared" si="14"/>
        <v>165636.954</v>
      </c>
      <c r="AA33" s="3">
        <f t="shared" si="14"/>
        <v>165636.954</v>
      </c>
      <c r="AB33" s="3">
        <f t="shared" si="14"/>
        <v>165636.954</v>
      </c>
      <c r="AC33" s="3">
        <f t="shared" si="14"/>
        <v>165636.954</v>
      </c>
      <c r="AD33" s="3">
        <f t="shared" si="14"/>
        <v>165636.954</v>
      </c>
      <c r="AE33" s="3">
        <f t="shared" si="14"/>
        <v>165636.954</v>
      </c>
      <c r="AF33" s="3">
        <f t="shared" si="14"/>
        <v>165636.954</v>
      </c>
      <c r="AG33" s="3">
        <f t="shared" si="14"/>
        <v>165636.954</v>
      </c>
      <c r="AH33" s="3">
        <f t="shared" si="14"/>
        <v>165636.954</v>
      </c>
      <c r="AI33" s="3">
        <f t="shared" si="14"/>
        <v>165636.954</v>
      </c>
      <c r="AJ33" s="3">
        <f t="shared" si="14"/>
        <v>165636.954</v>
      </c>
      <c r="AK33" s="3">
        <f t="shared" si="14"/>
        <v>165636.954</v>
      </c>
      <c r="AL33" s="3">
        <f t="shared" si="14"/>
        <v>165636.954</v>
      </c>
      <c r="AM33" s="3">
        <f t="shared" si="14"/>
        <v>165636.954</v>
      </c>
    </row>
    <row r="34" spans="1:39" x14ac:dyDescent="0.35">
      <c r="A34" s="642"/>
      <c r="B34" s="11" t="str">
        <f t="shared" si="3"/>
        <v>Refrigeration</v>
      </c>
      <c r="C34" s="3">
        <f t="shared" si="3"/>
        <v>0</v>
      </c>
      <c r="D34" s="3">
        <f t="shared" ref="D34:AM34" si="15">IF(SUM($C$19:$N$19)=0,0,C34+D16)</f>
        <v>90475.909999999989</v>
      </c>
      <c r="E34" s="3">
        <f t="shared" si="15"/>
        <v>90475.909999999989</v>
      </c>
      <c r="F34" s="3">
        <f t="shared" si="15"/>
        <v>90475.909999999989</v>
      </c>
      <c r="G34" s="3">
        <f t="shared" si="15"/>
        <v>90475.909999999989</v>
      </c>
      <c r="H34" s="3">
        <f t="shared" si="15"/>
        <v>90475.909999999989</v>
      </c>
      <c r="I34" s="3">
        <f t="shared" si="15"/>
        <v>90475.909999999989</v>
      </c>
      <c r="J34" s="3">
        <f t="shared" si="15"/>
        <v>90475.909999999989</v>
      </c>
      <c r="K34" s="3">
        <f t="shared" si="15"/>
        <v>90475.909999999989</v>
      </c>
      <c r="L34" s="3">
        <f t="shared" si="15"/>
        <v>90475.909999999989</v>
      </c>
      <c r="M34" s="3">
        <f t="shared" si="15"/>
        <v>90475.909999999989</v>
      </c>
      <c r="N34" s="464">
        <f t="shared" si="15"/>
        <v>90475.909999999989</v>
      </c>
      <c r="O34" s="3">
        <f t="shared" si="15"/>
        <v>90475.909999999989</v>
      </c>
      <c r="P34" s="3">
        <f t="shared" si="15"/>
        <v>90475.909999999989</v>
      </c>
      <c r="Q34" s="3">
        <f t="shared" si="15"/>
        <v>90475.909999999989</v>
      </c>
      <c r="R34" s="3">
        <f t="shared" si="15"/>
        <v>90475.909999999989</v>
      </c>
      <c r="S34" s="3">
        <f t="shared" si="15"/>
        <v>90475.909999999989</v>
      </c>
      <c r="T34" s="3">
        <f t="shared" si="15"/>
        <v>90475.909999999989</v>
      </c>
      <c r="U34" s="3">
        <f t="shared" si="15"/>
        <v>90475.909999999989</v>
      </c>
      <c r="V34" s="3">
        <f t="shared" si="15"/>
        <v>90475.909999999989</v>
      </c>
      <c r="W34" s="3">
        <f t="shared" si="15"/>
        <v>90475.909999999989</v>
      </c>
      <c r="X34" s="3">
        <f t="shared" si="15"/>
        <v>90475.909999999989</v>
      </c>
      <c r="Y34" s="3">
        <f t="shared" si="15"/>
        <v>90475.909999999989</v>
      </c>
      <c r="Z34" s="3">
        <f t="shared" si="15"/>
        <v>90475.909999999989</v>
      </c>
      <c r="AA34" s="3">
        <f t="shared" si="15"/>
        <v>90475.909999999989</v>
      </c>
      <c r="AB34" s="3">
        <f t="shared" si="15"/>
        <v>90475.909999999989</v>
      </c>
      <c r="AC34" s="3">
        <f t="shared" si="15"/>
        <v>90475.909999999989</v>
      </c>
      <c r="AD34" s="3">
        <f t="shared" si="15"/>
        <v>90475.909999999989</v>
      </c>
      <c r="AE34" s="3">
        <f t="shared" si="15"/>
        <v>90475.909999999989</v>
      </c>
      <c r="AF34" s="3">
        <f t="shared" si="15"/>
        <v>90475.909999999989</v>
      </c>
      <c r="AG34" s="3">
        <f t="shared" si="15"/>
        <v>90475.909999999989</v>
      </c>
      <c r="AH34" s="3">
        <f t="shared" si="15"/>
        <v>90475.909999999989</v>
      </c>
      <c r="AI34" s="3">
        <f t="shared" si="15"/>
        <v>90475.909999999989</v>
      </c>
      <c r="AJ34" s="3">
        <f t="shared" si="15"/>
        <v>90475.909999999989</v>
      </c>
      <c r="AK34" s="3">
        <f t="shared" si="15"/>
        <v>90475.909999999989</v>
      </c>
      <c r="AL34" s="3">
        <f t="shared" si="15"/>
        <v>90475.909999999989</v>
      </c>
      <c r="AM34" s="3">
        <f t="shared" si="15"/>
        <v>90475.909999999989</v>
      </c>
    </row>
    <row r="35" spans="1:39" x14ac:dyDescent="0.35">
      <c r="A35" s="642"/>
      <c r="B35" s="11" t="str">
        <f t="shared" si="3"/>
        <v>Water Heating</v>
      </c>
      <c r="C35" s="3">
        <f t="shared" si="3"/>
        <v>0</v>
      </c>
      <c r="D35" s="3">
        <f t="shared" ref="D35:AM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464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3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  <c r="AB35" s="3">
        <f t="shared" si="16"/>
        <v>0</v>
      </c>
      <c r="AC35" s="3">
        <f t="shared" si="16"/>
        <v>0</v>
      </c>
      <c r="AD35" s="3">
        <f t="shared" si="16"/>
        <v>0</v>
      </c>
      <c r="AE35" s="3">
        <f t="shared" si="16"/>
        <v>0</v>
      </c>
      <c r="AF35" s="3">
        <f t="shared" si="16"/>
        <v>0</v>
      </c>
      <c r="AG35" s="3">
        <f t="shared" si="16"/>
        <v>0</v>
      </c>
      <c r="AH35" s="3">
        <f t="shared" si="16"/>
        <v>0</v>
      </c>
      <c r="AI35" s="3">
        <f t="shared" si="16"/>
        <v>0</v>
      </c>
      <c r="AJ35" s="3">
        <f t="shared" si="16"/>
        <v>0</v>
      </c>
      <c r="AK35" s="3">
        <f t="shared" si="16"/>
        <v>0</v>
      </c>
      <c r="AL35" s="3">
        <f t="shared" si="16"/>
        <v>0</v>
      </c>
      <c r="AM35" s="3">
        <f t="shared" si="16"/>
        <v>0</v>
      </c>
    </row>
    <row r="36" spans="1:39" ht="15" customHeight="1" x14ac:dyDescent="0.35">
      <c r="A36" s="642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4">
      <c r="A37" s="643"/>
      <c r="B37" s="188" t="str">
        <f t="shared" si="3"/>
        <v>Monthly kWh</v>
      </c>
      <c r="C37" s="234">
        <f>SUM(C23:C36)</f>
        <v>0</v>
      </c>
      <c r="D37" s="234">
        <f t="shared" ref="D37:AM37" si="17">SUM(D23:D36)</f>
        <v>407020.51502719999</v>
      </c>
      <c r="E37" s="234">
        <f t="shared" si="17"/>
        <v>416085.34069580561</v>
      </c>
      <c r="F37" s="234">
        <f t="shared" si="17"/>
        <v>1048697.4953971875</v>
      </c>
      <c r="G37" s="234">
        <f t="shared" si="17"/>
        <v>1677557.05134519</v>
      </c>
      <c r="H37" s="234">
        <f t="shared" si="17"/>
        <v>5480923.7581636924</v>
      </c>
      <c r="I37" s="234">
        <f t="shared" si="17"/>
        <v>6079765.3687068084</v>
      </c>
      <c r="J37" s="234">
        <f t="shared" si="17"/>
        <v>6635584.306602356</v>
      </c>
      <c r="K37" s="234">
        <f t="shared" si="17"/>
        <v>7095077.8495726613</v>
      </c>
      <c r="L37" s="234">
        <f t="shared" si="17"/>
        <v>8174507.8584144544</v>
      </c>
      <c r="M37" s="234">
        <f t="shared" si="17"/>
        <v>10120459.026503369</v>
      </c>
      <c r="N37" s="234">
        <f t="shared" si="17"/>
        <v>20559864.918490481</v>
      </c>
      <c r="O37" s="234">
        <f t="shared" si="17"/>
        <v>20559864.918490481</v>
      </c>
      <c r="P37" s="234">
        <f t="shared" si="17"/>
        <v>20559864.918490481</v>
      </c>
      <c r="Q37" s="234">
        <f t="shared" si="17"/>
        <v>20559864.918490481</v>
      </c>
      <c r="R37" s="234">
        <f t="shared" si="17"/>
        <v>20559864.918490481</v>
      </c>
      <c r="S37" s="234">
        <f t="shared" si="17"/>
        <v>20559864.918490481</v>
      </c>
      <c r="T37" s="234">
        <f t="shared" si="17"/>
        <v>20559864.918490481</v>
      </c>
      <c r="U37" s="234">
        <f t="shared" si="17"/>
        <v>20559864.918490481</v>
      </c>
      <c r="V37" s="234">
        <f t="shared" si="17"/>
        <v>20559864.918490481</v>
      </c>
      <c r="W37" s="234">
        <f t="shared" si="17"/>
        <v>20559864.918490481</v>
      </c>
      <c r="X37" s="234">
        <f t="shared" si="17"/>
        <v>20559864.918490481</v>
      </c>
      <c r="Y37" s="234">
        <f t="shared" si="17"/>
        <v>20559864.918490481</v>
      </c>
      <c r="Z37" s="234">
        <f t="shared" si="17"/>
        <v>20559864.918490481</v>
      </c>
      <c r="AA37" s="234">
        <f t="shared" si="17"/>
        <v>20559864.918490481</v>
      </c>
      <c r="AB37" s="234">
        <f t="shared" si="17"/>
        <v>20559864.918490481</v>
      </c>
      <c r="AC37" s="234">
        <f t="shared" si="17"/>
        <v>20559864.918490481</v>
      </c>
      <c r="AD37" s="234">
        <f t="shared" si="17"/>
        <v>20559864.918490481</v>
      </c>
      <c r="AE37" s="234">
        <f t="shared" si="17"/>
        <v>20559864.918490481</v>
      </c>
      <c r="AF37" s="234">
        <f t="shared" si="17"/>
        <v>20559864.918490481</v>
      </c>
      <c r="AG37" s="234">
        <f t="shared" si="17"/>
        <v>20559864.918490481</v>
      </c>
      <c r="AH37" s="234">
        <f t="shared" si="17"/>
        <v>20559864.918490481</v>
      </c>
      <c r="AI37" s="234">
        <f t="shared" si="17"/>
        <v>20559864.918490481</v>
      </c>
      <c r="AJ37" s="234">
        <f t="shared" si="17"/>
        <v>20559864.918490481</v>
      </c>
      <c r="AK37" s="234">
        <f t="shared" si="17"/>
        <v>20559864.918490481</v>
      </c>
      <c r="AL37" s="234">
        <f t="shared" si="17"/>
        <v>20559864.918490481</v>
      </c>
      <c r="AM37" s="234">
        <f t="shared" si="17"/>
        <v>20559864.918490481</v>
      </c>
    </row>
    <row r="38" spans="1:39" x14ac:dyDescent="0.35">
      <c r="A38" s="8"/>
      <c r="B38" s="254"/>
      <c r="C38" s="9"/>
      <c r="D38" s="254"/>
      <c r="E38" s="9"/>
      <c r="F38" s="254"/>
      <c r="G38" s="254"/>
      <c r="H38" s="9"/>
      <c r="I38" s="254"/>
      <c r="J38" s="254"/>
      <c r="K38" s="9"/>
      <c r="L38" s="254"/>
      <c r="M38" s="254"/>
      <c r="N38" s="307" t="s">
        <v>194</v>
      </c>
      <c r="O38" s="306">
        <f>SUM(C5:N18)</f>
        <v>20559864.918490477</v>
      </c>
      <c r="P38" s="254"/>
      <c r="Q38" s="9"/>
      <c r="R38" s="254"/>
      <c r="S38" s="254"/>
      <c r="T38" s="9"/>
      <c r="U38" s="254"/>
      <c r="V38" s="254"/>
      <c r="W38" s="9"/>
      <c r="X38" s="254"/>
      <c r="Y38" s="254"/>
      <c r="Z38" s="9"/>
      <c r="AA38" s="254"/>
      <c r="AB38" s="254"/>
      <c r="AC38" s="9"/>
      <c r="AD38" s="254"/>
      <c r="AE38" s="254"/>
      <c r="AF38" s="9"/>
      <c r="AG38" s="254"/>
      <c r="AH38" s="254"/>
      <c r="AI38" s="9"/>
      <c r="AJ38" s="254"/>
      <c r="AK38" s="254"/>
      <c r="AL38" s="9"/>
      <c r="AM38" s="254"/>
    </row>
    <row r="39" spans="1:39" ht="15" thickBot="1" x14ac:dyDescent="0.4"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463" t="s">
        <v>257</v>
      </c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</row>
    <row r="40" spans="1:39" ht="16" thickBot="1" x14ac:dyDescent="0.4">
      <c r="A40" s="644" t="s">
        <v>16</v>
      </c>
      <c r="B40" s="17" t="s">
        <v>10</v>
      </c>
      <c r="C40" s="146">
        <f>C$4</f>
        <v>44562</v>
      </c>
      <c r="D40" s="146">
        <f t="shared" ref="D40:AM40" si="18">D$4</f>
        <v>44593</v>
      </c>
      <c r="E40" s="146">
        <f t="shared" si="18"/>
        <v>44621</v>
      </c>
      <c r="F40" s="146">
        <f t="shared" si="18"/>
        <v>44652</v>
      </c>
      <c r="G40" s="146">
        <f t="shared" si="18"/>
        <v>44682</v>
      </c>
      <c r="H40" s="146">
        <f t="shared" si="18"/>
        <v>44713</v>
      </c>
      <c r="I40" s="146">
        <f t="shared" si="18"/>
        <v>44743</v>
      </c>
      <c r="J40" s="146">
        <f t="shared" si="18"/>
        <v>44774</v>
      </c>
      <c r="K40" s="146">
        <f t="shared" si="18"/>
        <v>44805</v>
      </c>
      <c r="L40" s="146">
        <f t="shared" si="18"/>
        <v>44835</v>
      </c>
      <c r="M40" s="146">
        <f t="shared" si="18"/>
        <v>44866</v>
      </c>
      <c r="N40" s="146">
        <f t="shared" si="18"/>
        <v>44896</v>
      </c>
      <c r="O40" s="146">
        <f t="shared" si="18"/>
        <v>44927</v>
      </c>
      <c r="P40" s="146">
        <f t="shared" si="18"/>
        <v>44958</v>
      </c>
      <c r="Q40" s="146">
        <f t="shared" si="18"/>
        <v>44986</v>
      </c>
      <c r="R40" s="146">
        <f t="shared" si="18"/>
        <v>45017</v>
      </c>
      <c r="S40" s="146">
        <f t="shared" si="18"/>
        <v>45047</v>
      </c>
      <c r="T40" s="146">
        <f t="shared" si="18"/>
        <v>45078</v>
      </c>
      <c r="U40" s="146">
        <f t="shared" si="18"/>
        <v>45108</v>
      </c>
      <c r="V40" s="146">
        <f t="shared" si="18"/>
        <v>45139</v>
      </c>
      <c r="W40" s="146">
        <f t="shared" si="18"/>
        <v>45170</v>
      </c>
      <c r="X40" s="146">
        <f t="shared" si="18"/>
        <v>45200</v>
      </c>
      <c r="Y40" s="146">
        <f t="shared" si="18"/>
        <v>45231</v>
      </c>
      <c r="Z40" s="146">
        <f t="shared" si="18"/>
        <v>45261</v>
      </c>
      <c r="AA40" s="146">
        <f t="shared" si="18"/>
        <v>45292</v>
      </c>
      <c r="AB40" s="146">
        <f t="shared" si="18"/>
        <v>45323</v>
      </c>
      <c r="AC40" s="146">
        <f t="shared" si="18"/>
        <v>45352</v>
      </c>
      <c r="AD40" s="146">
        <f t="shared" si="18"/>
        <v>45383</v>
      </c>
      <c r="AE40" s="146">
        <f t="shared" si="18"/>
        <v>45413</v>
      </c>
      <c r="AF40" s="146">
        <f t="shared" si="18"/>
        <v>45444</v>
      </c>
      <c r="AG40" s="146">
        <f t="shared" si="18"/>
        <v>45474</v>
      </c>
      <c r="AH40" s="146">
        <f t="shared" si="18"/>
        <v>45505</v>
      </c>
      <c r="AI40" s="146">
        <f t="shared" si="18"/>
        <v>45536</v>
      </c>
      <c r="AJ40" s="146">
        <f t="shared" si="18"/>
        <v>45566</v>
      </c>
      <c r="AK40" s="146">
        <f t="shared" si="18"/>
        <v>45597</v>
      </c>
      <c r="AL40" s="146">
        <f t="shared" si="18"/>
        <v>45627</v>
      </c>
      <c r="AM40" s="146">
        <f t="shared" si="18"/>
        <v>45658</v>
      </c>
    </row>
    <row r="41" spans="1:39" ht="15" customHeight="1" x14ac:dyDescent="0.35">
      <c r="A41" s="645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3">
        <f t="shared" si="20"/>
        <v>0</v>
      </c>
      <c r="U41" s="466">
        <v>779335</v>
      </c>
      <c r="V41" s="3">
        <f t="shared" si="20"/>
        <v>779335</v>
      </c>
      <c r="W41" s="3">
        <f t="shared" si="20"/>
        <v>779335</v>
      </c>
      <c r="X41" s="3">
        <f t="shared" si="20"/>
        <v>779335</v>
      </c>
      <c r="Y41" s="3">
        <f t="shared" si="20"/>
        <v>779335</v>
      </c>
      <c r="Z41" s="3">
        <f t="shared" si="20"/>
        <v>779335</v>
      </c>
      <c r="AA41" s="3">
        <f t="shared" si="20"/>
        <v>779335</v>
      </c>
      <c r="AB41" s="3">
        <f t="shared" si="20"/>
        <v>779335</v>
      </c>
      <c r="AC41" s="3">
        <f t="shared" si="20"/>
        <v>779335</v>
      </c>
      <c r="AD41" s="3">
        <f t="shared" si="20"/>
        <v>779335</v>
      </c>
      <c r="AE41" s="3">
        <f t="shared" si="20"/>
        <v>779335</v>
      </c>
      <c r="AF41" s="3">
        <f t="shared" si="20"/>
        <v>779335</v>
      </c>
      <c r="AG41" s="3">
        <f t="shared" si="20"/>
        <v>779335</v>
      </c>
      <c r="AH41" s="3">
        <f t="shared" si="20"/>
        <v>779335</v>
      </c>
      <c r="AI41" s="3">
        <f t="shared" si="20"/>
        <v>779335</v>
      </c>
      <c r="AJ41" s="3">
        <f t="shared" si="20"/>
        <v>779335</v>
      </c>
      <c r="AK41" s="3">
        <f t="shared" si="20"/>
        <v>779335</v>
      </c>
      <c r="AL41" s="3">
        <f t="shared" si="20"/>
        <v>779335</v>
      </c>
      <c r="AM41" s="3">
        <f t="shared" si="20"/>
        <v>779335</v>
      </c>
    </row>
    <row r="42" spans="1:39" x14ac:dyDescent="0.35">
      <c r="A42" s="645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466"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  <c r="AB42" s="3">
        <f t="shared" si="21"/>
        <v>0</v>
      </c>
      <c r="AC42" s="3">
        <f t="shared" si="21"/>
        <v>0</v>
      </c>
      <c r="AD42" s="3">
        <f t="shared" si="21"/>
        <v>0</v>
      </c>
      <c r="AE42" s="3">
        <f t="shared" si="21"/>
        <v>0</v>
      </c>
      <c r="AF42" s="3">
        <f t="shared" si="21"/>
        <v>0</v>
      </c>
      <c r="AG42" s="3">
        <f t="shared" si="21"/>
        <v>0</v>
      </c>
      <c r="AH42" s="3">
        <f t="shared" si="21"/>
        <v>0</v>
      </c>
      <c r="AI42" s="3">
        <f t="shared" si="21"/>
        <v>0</v>
      </c>
      <c r="AJ42" s="3">
        <f t="shared" si="21"/>
        <v>0</v>
      </c>
      <c r="AK42" s="3">
        <f t="shared" si="21"/>
        <v>0</v>
      </c>
      <c r="AL42" s="3">
        <f t="shared" si="21"/>
        <v>0</v>
      </c>
      <c r="AM42" s="3">
        <f t="shared" si="21"/>
        <v>0</v>
      </c>
    </row>
    <row r="43" spans="1:39" x14ac:dyDescent="0.35">
      <c r="A43" s="645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  <c r="P43" s="3">
        <f t="shared" si="22"/>
        <v>0</v>
      </c>
      <c r="Q43" s="3">
        <f t="shared" si="22"/>
        <v>0</v>
      </c>
      <c r="R43" s="3">
        <f t="shared" si="22"/>
        <v>0</v>
      </c>
      <c r="S43" s="3">
        <f t="shared" si="22"/>
        <v>0</v>
      </c>
      <c r="T43" s="3">
        <f t="shared" si="22"/>
        <v>0</v>
      </c>
      <c r="U43" s="466">
        <v>41970</v>
      </c>
      <c r="V43" s="3">
        <f t="shared" si="22"/>
        <v>41970</v>
      </c>
      <c r="W43" s="3">
        <f t="shared" si="22"/>
        <v>41970</v>
      </c>
      <c r="X43" s="3">
        <f t="shared" si="22"/>
        <v>41970</v>
      </c>
      <c r="Y43" s="3">
        <f t="shared" si="22"/>
        <v>41970</v>
      </c>
      <c r="Z43" s="3">
        <f t="shared" si="22"/>
        <v>41970</v>
      </c>
      <c r="AA43" s="3">
        <f t="shared" si="22"/>
        <v>41970</v>
      </c>
      <c r="AB43" s="3">
        <f t="shared" si="22"/>
        <v>41970</v>
      </c>
      <c r="AC43" s="3">
        <f t="shared" si="22"/>
        <v>41970</v>
      </c>
      <c r="AD43" s="3">
        <f t="shared" si="22"/>
        <v>41970</v>
      </c>
      <c r="AE43" s="3">
        <f t="shared" si="22"/>
        <v>41970</v>
      </c>
      <c r="AF43" s="3">
        <f t="shared" si="22"/>
        <v>41970</v>
      </c>
      <c r="AG43" s="3">
        <f t="shared" si="22"/>
        <v>41970</v>
      </c>
      <c r="AH43" s="3">
        <f t="shared" si="22"/>
        <v>41970</v>
      </c>
      <c r="AI43" s="3">
        <f t="shared" si="22"/>
        <v>41970</v>
      </c>
      <c r="AJ43" s="3">
        <f t="shared" si="22"/>
        <v>41970</v>
      </c>
      <c r="AK43" s="3">
        <f t="shared" si="22"/>
        <v>41970</v>
      </c>
      <c r="AL43" s="3">
        <f t="shared" si="22"/>
        <v>41970</v>
      </c>
      <c r="AM43" s="3">
        <f t="shared" si="22"/>
        <v>41970</v>
      </c>
    </row>
    <row r="44" spans="1:39" x14ac:dyDescent="0.35">
      <c r="A44" s="645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  <c r="P44" s="3">
        <f t="shared" si="23"/>
        <v>0</v>
      </c>
      <c r="Q44" s="3">
        <f t="shared" si="23"/>
        <v>0</v>
      </c>
      <c r="R44" s="3">
        <f t="shared" si="23"/>
        <v>0</v>
      </c>
      <c r="S44" s="3">
        <f t="shared" si="23"/>
        <v>0</v>
      </c>
      <c r="T44" s="3">
        <f t="shared" si="23"/>
        <v>0</v>
      </c>
      <c r="U44" s="466">
        <v>3679793</v>
      </c>
      <c r="V44" s="3">
        <f t="shared" si="23"/>
        <v>3679793</v>
      </c>
      <c r="W44" s="3">
        <f t="shared" si="23"/>
        <v>3679793</v>
      </c>
      <c r="X44" s="3">
        <f t="shared" si="23"/>
        <v>3679793</v>
      </c>
      <c r="Y44" s="3">
        <f t="shared" si="23"/>
        <v>3679793</v>
      </c>
      <c r="Z44" s="3">
        <f t="shared" si="23"/>
        <v>3679793</v>
      </c>
      <c r="AA44" s="3">
        <f t="shared" si="23"/>
        <v>3679793</v>
      </c>
      <c r="AB44" s="3">
        <f t="shared" si="23"/>
        <v>3679793</v>
      </c>
      <c r="AC44" s="3">
        <f t="shared" si="23"/>
        <v>3679793</v>
      </c>
      <c r="AD44" s="3">
        <f t="shared" si="23"/>
        <v>3679793</v>
      </c>
      <c r="AE44" s="3">
        <f t="shared" si="23"/>
        <v>3679793</v>
      </c>
      <c r="AF44" s="3">
        <f t="shared" si="23"/>
        <v>3679793</v>
      </c>
      <c r="AG44" s="3">
        <f t="shared" si="23"/>
        <v>3679793</v>
      </c>
      <c r="AH44" s="3">
        <f t="shared" si="23"/>
        <v>3679793</v>
      </c>
      <c r="AI44" s="3">
        <f t="shared" si="23"/>
        <v>3679793</v>
      </c>
      <c r="AJ44" s="3">
        <f t="shared" si="23"/>
        <v>3679793</v>
      </c>
      <c r="AK44" s="3">
        <f t="shared" si="23"/>
        <v>3679793</v>
      </c>
      <c r="AL44" s="3">
        <f t="shared" si="23"/>
        <v>3679793</v>
      </c>
      <c r="AM44" s="3">
        <f t="shared" si="23"/>
        <v>3679793</v>
      </c>
    </row>
    <row r="45" spans="1:39" x14ac:dyDescent="0.35">
      <c r="A45" s="645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  <c r="P45" s="3">
        <f t="shared" si="24"/>
        <v>0</v>
      </c>
      <c r="Q45" s="3">
        <f t="shared" si="24"/>
        <v>0</v>
      </c>
      <c r="R45" s="3">
        <f t="shared" si="24"/>
        <v>0</v>
      </c>
      <c r="S45" s="3">
        <f t="shared" si="24"/>
        <v>0</v>
      </c>
      <c r="T45" s="3">
        <f t="shared" si="24"/>
        <v>0</v>
      </c>
      <c r="U45" s="466">
        <v>0</v>
      </c>
      <c r="V45" s="3">
        <f t="shared" si="24"/>
        <v>0</v>
      </c>
      <c r="W45" s="3">
        <f t="shared" si="24"/>
        <v>0</v>
      </c>
      <c r="X45" s="3">
        <f t="shared" si="24"/>
        <v>0</v>
      </c>
      <c r="Y45" s="3">
        <f t="shared" si="24"/>
        <v>0</v>
      </c>
      <c r="Z45" s="3">
        <f t="shared" si="24"/>
        <v>0</v>
      </c>
      <c r="AA45" s="3">
        <f t="shared" si="24"/>
        <v>0</v>
      </c>
      <c r="AB45" s="3">
        <f t="shared" si="24"/>
        <v>0</v>
      </c>
      <c r="AC45" s="3">
        <f t="shared" si="24"/>
        <v>0</v>
      </c>
      <c r="AD45" s="3">
        <f t="shared" si="24"/>
        <v>0</v>
      </c>
      <c r="AE45" s="3">
        <f t="shared" si="24"/>
        <v>0</v>
      </c>
      <c r="AF45" s="3">
        <f t="shared" si="24"/>
        <v>0</v>
      </c>
      <c r="AG45" s="3">
        <f t="shared" si="24"/>
        <v>0</v>
      </c>
      <c r="AH45" s="3">
        <f t="shared" si="24"/>
        <v>0</v>
      </c>
      <c r="AI45" s="3">
        <f t="shared" si="24"/>
        <v>0</v>
      </c>
      <c r="AJ45" s="3">
        <f t="shared" si="24"/>
        <v>0</v>
      </c>
      <c r="AK45" s="3">
        <f t="shared" si="24"/>
        <v>0</v>
      </c>
      <c r="AL45" s="3">
        <f t="shared" si="24"/>
        <v>0</v>
      </c>
      <c r="AM45" s="3">
        <f t="shared" si="24"/>
        <v>0</v>
      </c>
    </row>
    <row r="46" spans="1:39" x14ac:dyDescent="0.35">
      <c r="A46" s="645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  <c r="P46" s="3">
        <f t="shared" si="25"/>
        <v>0</v>
      </c>
      <c r="Q46" s="3">
        <f t="shared" si="25"/>
        <v>0</v>
      </c>
      <c r="R46" s="3">
        <f t="shared" si="25"/>
        <v>0</v>
      </c>
      <c r="S46" s="3">
        <f t="shared" si="25"/>
        <v>0</v>
      </c>
      <c r="T46" s="3">
        <f t="shared" si="25"/>
        <v>0</v>
      </c>
      <c r="U46" s="466">
        <v>0</v>
      </c>
      <c r="V46" s="3">
        <f t="shared" si="25"/>
        <v>0</v>
      </c>
      <c r="W46" s="3">
        <f t="shared" si="25"/>
        <v>0</v>
      </c>
      <c r="X46" s="3">
        <f t="shared" si="25"/>
        <v>0</v>
      </c>
      <c r="Y46" s="3">
        <f t="shared" si="25"/>
        <v>0</v>
      </c>
      <c r="Z46" s="3">
        <f t="shared" si="25"/>
        <v>0</v>
      </c>
      <c r="AA46" s="3">
        <f t="shared" si="25"/>
        <v>0</v>
      </c>
      <c r="AB46" s="3">
        <f t="shared" si="25"/>
        <v>0</v>
      </c>
      <c r="AC46" s="3">
        <f t="shared" si="25"/>
        <v>0</v>
      </c>
      <c r="AD46" s="3">
        <f t="shared" si="25"/>
        <v>0</v>
      </c>
      <c r="AE46" s="3">
        <f t="shared" si="25"/>
        <v>0</v>
      </c>
      <c r="AF46" s="3">
        <f t="shared" si="25"/>
        <v>0</v>
      </c>
      <c r="AG46" s="3">
        <f t="shared" si="25"/>
        <v>0</v>
      </c>
      <c r="AH46" s="3">
        <f t="shared" si="25"/>
        <v>0</v>
      </c>
      <c r="AI46" s="3">
        <f t="shared" si="25"/>
        <v>0</v>
      </c>
      <c r="AJ46" s="3">
        <f t="shared" si="25"/>
        <v>0</v>
      </c>
      <c r="AK46" s="3">
        <f t="shared" si="25"/>
        <v>0</v>
      </c>
      <c r="AL46" s="3">
        <f t="shared" si="25"/>
        <v>0</v>
      </c>
      <c r="AM46" s="3">
        <f t="shared" si="25"/>
        <v>0</v>
      </c>
    </row>
    <row r="47" spans="1:39" x14ac:dyDescent="0.35">
      <c r="A47" s="645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  <c r="P47" s="3">
        <f t="shared" si="26"/>
        <v>0</v>
      </c>
      <c r="Q47" s="3">
        <f t="shared" si="26"/>
        <v>0</v>
      </c>
      <c r="R47" s="3">
        <f t="shared" si="26"/>
        <v>0</v>
      </c>
      <c r="S47" s="3">
        <f t="shared" si="26"/>
        <v>0</v>
      </c>
      <c r="T47" s="3">
        <f t="shared" si="26"/>
        <v>0</v>
      </c>
      <c r="U47" s="466">
        <v>511347</v>
      </c>
      <c r="V47" s="3">
        <f t="shared" si="26"/>
        <v>511347</v>
      </c>
      <c r="W47" s="3">
        <f t="shared" si="26"/>
        <v>511347</v>
      </c>
      <c r="X47" s="3">
        <f t="shared" si="26"/>
        <v>511347</v>
      </c>
      <c r="Y47" s="3">
        <f t="shared" si="26"/>
        <v>511347</v>
      </c>
      <c r="Z47" s="3">
        <f t="shared" si="26"/>
        <v>511347</v>
      </c>
      <c r="AA47" s="3">
        <f t="shared" si="26"/>
        <v>511347</v>
      </c>
      <c r="AB47" s="3">
        <f t="shared" si="26"/>
        <v>511347</v>
      </c>
      <c r="AC47" s="3">
        <f t="shared" si="26"/>
        <v>511347</v>
      </c>
      <c r="AD47" s="3">
        <f t="shared" si="26"/>
        <v>511347</v>
      </c>
      <c r="AE47" s="3">
        <f t="shared" si="26"/>
        <v>511347</v>
      </c>
      <c r="AF47" s="3">
        <f t="shared" si="26"/>
        <v>511347</v>
      </c>
      <c r="AG47" s="3">
        <f t="shared" si="26"/>
        <v>511347</v>
      </c>
      <c r="AH47" s="3">
        <f t="shared" si="26"/>
        <v>511347</v>
      </c>
      <c r="AI47" s="3">
        <f t="shared" si="26"/>
        <v>511347</v>
      </c>
      <c r="AJ47" s="3">
        <f t="shared" si="26"/>
        <v>511347</v>
      </c>
      <c r="AK47" s="3">
        <f t="shared" si="26"/>
        <v>511347</v>
      </c>
      <c r="AL47" s="3">
        <f t="shared" si="26"/>
        <v>511347</v>
      </c>
      <c r="AM47" s="3">
        <f t="shared" si="26"/>
        <v>511347</v>
      </c>
    </row>
    <row r="48" spans="1:39" x14ac:dyDescent="0.35">
      <c r="A48" s="645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  <c r="P48" s="3">
        <f t="shared" si="27"/>
        <v>0</v>
      </c>
      <c r="Q48" s="3">
        <f t="shared" si="27"/>
        <v>0</v>
      </c>
      <c r="R48" s="3">
        <f t="shared" si="27"/>
        <v>0</v>
      </c>
      <c r="S48" s="3">
        <f t="shared" si="27"/>
        <v>0</v>
      </c>
      <c r="T48" s="3">
        <f t="shared" si="27"/>
        <v>0</v>
      </c>
      <c r="U48" s="466">
        <v>6167827</v>
      </c>
      <c r="V48" s="3">
        <f t="shared" si="27"/>
        <v>6167827</v>
      </c>
      <c r="W48" s="3">
        <f t="shared" si="27"/>
        <v>6167827</v>
      </c>
      <c r="X48" s="3">
        <f t="shared" si="27"/>
        <v>6167827</v>
      </c>
      <c r="Y48" s="3">
        <f t="shared" si="27"/>
        <v>6167827</v>
      </c>
      <c r="Z48" s="3">
        <f t="shared" si="27"/>
        <v>6167827</v>
      </c>
      <c r="AA48" s="3">
        <f t="shared" si="27"/>
        <v>6167827</v>
      </c>
      <c r="AB48" s="3">
        <f t="shared" si="27"/>
        <v>6167827</v>
      </c>
      <c r="AC48" s="3">
        <f t="shared" si="27"/>
        <v>6167827</v>
      </c>
      <c r="AD48" s="3">
        <f t="shared" si="27"/>
        <v>6167827</v>
      </c>
      <c r="AE48" s="3">
        <f t="shared" si="27"/>
        <v>6167827</v>
      </c>
      <c r="AF48" s="3">
        <f t="shared" si="27"/>
        <v>6167827</v>
      </c>
      <c r="AG48" s="3">
        <f t="shared" si="27"/>
        <v>6167827</v>
      </c>
      <c r="AH48" s="3">
        <f t="shared" si="27"/>
        <v>6167827</v>
      </c>
      <c r="AI48" s="3">
        <f t="shared" si="27"/>
        <v>6167827</v>
      </c>
      <c r="AJ48" s="3">
        <f t="shared" si="27"/>
        <v>6167827</v>
      </c>
      <c r="AK48" s="3">
        <f t="shared" si="27"/>
        <v>6167827</v>
      </c>
      <c r="AL48" s="3">
        <f t="shared" si="27"/>
        <v>6167827</v>
      </c>
      <c r="AM48" s="3">
        <f t="shared" si="27"/>
        <v>6167827</v>
      </c>
    </row>
    <row r="49" spans="1:39" x14ac:dyDescent="0.35">
      <c r="A49" s="645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  <c r="P49" s="3">
        <f t="shared" si="28"/>
        <v>0</v>
      </c>
      <c r="Q49" s="3">
        <f t="shared" si="28"/>
        <v>0</v>
      </c>
      <c r="R49" s="3">
        <f t="shared" si="28"/>
        <v>0</v>
      </c>
      <c r="S49" s="3">
        <f t="shared" si="28"/>
        <v>0</v>
      </c>
      <c r="T49" s="3">
        <f t="shared" si="28"/>
        <v>0</v>
      </c>
      <c r="U49" s="466">
        <v>0</v>
      </c>
      <c r="V49" s="3">
        <f t="shared" si="28"/>
        <v>0</v>
      </c>
      <c r="W49" s="3">
        <f t="shared" si="28"/>
        <v>0</v>
      </c>
      <c r="X49" s="3">
        <f t="shared" si="28"/>
        <v>0</v>
      </c>
      <c r="Y49" s="3">
        <f t="shared" si="28"/>
        <v>0</v>
      </c>
      <c r="Z49" s="3">
        <f t="shared" si="28"/>
        <v>0</v>
      </c>
      <c r="AA49" s="3">
        <f t="shared" si="28"/>
        <v>0</v>
      </c>
      <c r="AB49" s="3">
        <f t="shared" si="28"/>
        <v>0</v>
      </c>
      <c r="AC49" s="3">
        <f t="shared" si="28"/>
        <v>0</v>
      </c>
      <c r="AD49" s="3">
        <f t="shared" si="28"/>
        <v>0</v>
      </c>
      <c r="AE49" s="3">
        <f t="shared" si="28"/>
        <v>0</v>
      </c>
      <c r="AF49" s="3">
        <f t="shared" si="28"/>
        <v>0</v>
      </c>
      <c r="AG49" s="3">
        <f t="shared" si="28"/>
        <v>0</v>
      </c>
      <c r="AH49" s="3">
        <f t="shared" si="28"/>
        <v>0</v>
      </c>
      <c r="AI49" s="3">
        <f t="shared" si="28"/>
        <v>0</v>
      </c>
      <c r="AJ49" s="3">
        <f t="shared" si="28"/>
        <v>0</v>
      </c>
      <c r="AK49" s="3">
        <f t="shared" si="28"/>
        <v>0</v>
      </c>
      <c r="AL49" s="3">
        <f t="shared" si="28"/>
        <v>0</v>
      </c>
      <c r="AM49" s="3">
        <f t="shared" si="28"/>
        <v>0</v>
      </c>
    </row>
    <row r="50" spans="1:39" ht="15" customHeight="1" x14ac:dyDescent="0.35">
      <c r="A50" s="645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  <c r="P50" s="3">
        <f t="shared" si="29"/>
        <v>0</v>
      </c>
      <c r="Q50" s="3">
        <f t="shared" si="29"/>
        <v>0</v>
      </c>
      <c r="R50" s="3">
        <f t="shared" si="29"/>
        <v>0</v>
      </c>
      <c r="S50" s="3">
        <f t="shared" si="29"/>
        <v>0</v>
      </c>
      <c r="T50" s="3">
        <f t="shared" si="29"/>
        <v>0</v>
      </c>
      <c r="U50" s="466">
        <v>635135</v>
      </c>
      <c r="V50" s="3">
        <f t="shared" si="29"/>
        <v>635135</v>
      </c>
      <c r="W50" s="3">
        <f t="shared" si="29"/>
        <v>635135</v>
      </c>
      <c r="X50" s="3">
        <f t="shared" si="29"/>
        <v>635135</v>
      </c>
      <c r="Y50" s="3">
        <f t="shared" si="29"/>
        <v>635135</v>
      </c>
      <c r="Z50" s="3">
        <f t="shared" si="29"/>
        <v>635135</v>
      </c>
      <c r="AA50" s="3">
        <f t="shared" si="29"/>
        <v>635135</v>
      </c>
      <c r="AB50" s="3">
        <f t="shared" si="29"/>
        <v>635135</v>
      </c>
      <c r="AC50" s="3">
        <f t="shared" si="29"/>
        <v>635135</v>
      </c>
      <c r="AD50" s="3">
        <f t="shared" si="29"/>
        <v>635135</v>
      </c>
      <c r="AE50" s="3">
        <f t="shared" si="29"/>
        <v>635135</v>
      </c>
      <c r="AF50" s="3">
        <f t="shared" si="29"/>
        <v>635135</v>
      </c>
      <c r="AG50" s="3">
        <f t="shared" si="29"/>
        <v>635135</v>
      </c>
      <c r="AH50" s="3">
        <f t="shared" si="29"/>
        <v>635135</v>
      </c>
      <c r="AI50" s="3">
        <f t="shared" si="29"/>
        <v>635135</v>
      </c>
      <c r="AJ50" s="3">
        <f t="shared" si="29"/>
        <v>635135</v>
      </c>
      <c r="AK50" s="3">
        <f t="shared" si="29"/>
        <v>635135</v>
      </c>
      <c r="AL50" s="3">
        <f t="shared" si="29"/>
        <v>635135</v>
      </c>
      <c r="AM50" s="3">
        <f t="shared" si="29"/>
        <v>635135</v>
      </c>
    </row>
    <row r="51" spans="1:39" x14ac:dyDescent="0.35">
      <c r="A51" s="645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  <c r="P51" s="3">
        <f t="shared" si="30"/>
        <v>0</v>
      </c>
      <c r="Q51" s="3">
        <f t="shared" si="30"/>
        <v>0</v>
      </c>
      <c r="R51" s="3">
        <f t="shared" si="30"/>
        <v>0</v>
      </c>
      <c r="S51" s="3">
        <f t="shared" si="30"/>
        <v>0</v>
      </c>
      <c r="T51" s="3">
        <f t="shared" si="30"/>
        <v>0</v>
      </c>
      <c r="U51" s="466">
        <v>200529</v>
      </c>
      <c r="V51" s="3">
        <f t="shared" si="30"/>
        <v>200529</v>
      </c>
      <c r="W51" s="3">
        <f t="shared" si="30"/>
        <v>200529</v>
      </c>
      <c r="X51" s="3">
        <f t="shared" si="30"/>
        <v>200529</v>
      </c>
      <c r="Y51" s="3">
        <f t="shared" si="30"/>
        <v>200529</v>
      </c>
      <c r="Z51" s="3">
        <f t="shared" si="30"/>
        <v>200529</v>
      </c>
      <c r="AA51" s="3">
        <f t="shared" si="30"/>
        <v>200529</v>
      </c>
      <c r="AB51" s="3">
        <f t="shared" si="30"/>
        <v>200529</v>
      </c>
      <c r="AC51" s="3">
        <f t="shared" si="30"/>
        <v>200529</v>
      </c>
      <c r="AD51" s="3">
        <f t="shared" si="30"/>
        <v>200529</v>
      </c>
      <c r="AE51" s="3">
        <f t="shared" si="30"/>
        <v>200529</v>
      </c>
      <c r="AF51" s="3">
        <f t="shared" si="30"/>
        <v>200529</v>
      </c>
      <c r="AG51" s="3">
        <f t="shared" si="30"/>
        <v>200529</v>
      </c>
      <c r="AH51" s="3">
        <f t="shared" si="30"/>
        <v>200529</v>
      </c>
      <c r="AI51" s="3">
        <f t="shared" si="30"/>
        <v>200529</v>
      </c>
      <c r="AJ51" s="3">
        <f t="shared" si="30"/>
        <v>200529</v>
      </c>
      <c r="AK51" s="3">
        <f t="shared" si="30"/>
        <v>200529</v>
      </c>
      <c r="AL51" s="3">
        <f t="shared" si="30"/>
        <v>200529</v>
      </c>
      <c r="AM51" s="3">
        <f t="shared" si="30"/>
        <v>200529</v>
      </c>
    </row>
    <row r="52" spans="1:39" x14ac:dyDescent="0.35">
      <c r="A52" s="645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  <c r="P52" s="3">
        <f t="shared" si="31"/>
        <v>0</v>
      </c>
      <c r="Q52" s="3">
        <f t="shared" si="31"/>
        <v>0</v>
      </c>
      <c r="R52" s="3">
        <f t="shared" si="31"/>
        <v>0</v>
      </c>
      <c r="S52" s="3">
        <f t="shared" si="31"/>
        <v>0</v>
      </c>
      <c r="T52" s="3">
        <f t="shared" si="31"/>
        <v>0</v>
      </c>
      <c r="U52" s="466">
        <v>109535</v>
      </c>
      <c r="V52" s="3">
        <f t="shared" si="31"/>
        <v>109535</v>
      </c>
      <c r="W52" s="3">
        <f t="shared" si="31"/>
        <v>109535</v>
      </c>
      <c r="X52" s="3">
        <f t="shared" si="31"/>
        <v>109535</v>
      </c>
      <c r="Y52" s="3">
        <f t="shared" si="31"/>
        <v>109535</v>
      </c>
      <c r="Z52" s="3">
        <f t="shared" si="31"/>
        <v>109535</v>
      </c>
      <c r="AA52" s="3">
        <f t="shared" si="31"/>
        <v>109535</v>
      </c>
      <c r="AB52" s="3">
        <f t="shared" si="31"/>
        <v>109535</v>
      </c>
      <c r="AC52" s="3">
        <f t="shared" si="31"/>
        <v>109535</v>
      </c>
      <c r="AD52" s="3">
        <f t="shared" si="31"/>
        <v>109535</v>
      </c>
      <c r="AE52" s="3">
        <f t="shared" si="31"/>
        <v>109535</v>
      </c>
      <c r="AF52" s="3">
        <f t="shared" si="31"/>
        <v>109535</v>
      </c>
      <c r="AG52" s="3">
        <f t="shared" si="31"/>
        <v>109535</v>
      </c>
      <c r="AH52" s="3">
        <f t="shared" si="31"/>
        <v>109535</v>
      </c>
      <c r="AI52" s="3">
        <f t="shared" si="31"/>
        <v>109535</v>
      </c>
      <c r="AJ52" s="3">
        <f t="shared" si="31"/>
        <v>109535</v>
      </c>
      <c r="AK52" s="3">
        <f t="shared" si="31"/>
        <v>109535</v>
      </c>
      <c r="AL52" s="3">
        <f t="shared" si="31"/>
        <v>109535</v>
      </c>
      <c r="AM52" s="3">
        <f t="shared" si="31"/>
        <v>109535</v>
      </c>
    </row>
    <row r="53" spans="1:39" x14ac:dyDescent="0.35">
      <c r="A53" s="645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3">
        <f t="shared" si="32"/>
        <v>0</v>
      </c>
      <c r="R53" s="3">
        <f t="shared" si="32"/>
        <v>0</v>
      </c>
      <c r="S53" s="3">
        <f t="shared" si="32"/>
        <v>0</v>
      </c>
      <c r="T53" s="3">
        <f t="shared" si="32"/>
        <v>0</v>
      </c>
      <c r="U53" s="466">
        <v>0</v>
      </c>
      <c r="V53" s="3">
        <f t="shared" si="32"/>
        <v>0</v>
      </c>
      <c r="W53" s="3">
        <f t="shared" si="32"/>
        <v>0</v>
      </c>
      <c r="X53" s="3">
        <f t="shared" si="32"/>
        <v>0</v>
      </c>
      <c r="Y53" s="3">
        <f t="shared" si="32"/>
        <v>0</v>
      </c>
      <c r="Z53" s="3">
        <f t="shared" si="32"/>
        <v>0</v>
      </c>
      <c r="AA53" s="3">
        <f t="shared" si="32"/>
        <v>0</v>
      </c>
      <c r="AB53" s="3">
        <f t="shared" si="32"/>
        <v>0</v>
      </c>
      <c r="AC53" s="3">
        <f t="shared" si="32"/>
        <v>0</v>
      </c>
      <c r="AD53" s="3">
        <f t="shared" si="32"/>
        <v>0</v>
      </c>
      <c r="AE53" s="3">
        <f t="shared" si="32"/>
        <v>0</v>
      </c>
      <c r="AF53" s="3">
        <f t="shared" si="32"/>
        <v>0</v>
      </c>
      <c r="AG53" s="3">
        <f t="shared" si="32"/>
        <v>0</v>
      </c>
      <c r="AH53" s="3">
        <f t="shared" si="32"/>
        <v>0</v>
      </c>
      <c r="AI53" s="3">
        <f t="shared" si="32"/>
        <v>0</v>
      </c>
      <c r="AJ53" s="3">
        <f t="shared" si="32"/>
        <v>0</v>
      </c>
      <c r="AK53" s="3">
        <f t="shared" si="32"/>
        <v>0</v>
      </c>
      <c r="AL53" s="3">
        <f t="shared" si="32"/>
        <v>0</v>
      </c>
      <c r="AM53" s="3">
        <f t="shared" si="32"/>
        <v>0</v>
      </c>
    </row>
    <row r="54" spans="1:39" ht="15" customHeight="1" x14ac:dyDescent="0.35">
      <c r="A54" s="645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4">
      <c r="A55" s="646"/>
      <c r="B55" s="188" t="str">
        <f t="shared" si="19"/>
        <v>Monthly kWh</v>
      </c>
      <c r="C55" s="234">
        <f>SUM(C41:C54)</f>
        <v>0</v>
      </c>
      <c r="D55" s="234">
        <f t="shared" ref="D55:AM55" si="33">SUM(D41:D54)</f>
        <v>0</v>
      </c>
      <c r="E55" s="234">
        <f t="shared" si="33"/>
        <v>0</v>
      </c>
      <c r="F55" s="234">
        <f t="shared" si="33"/>
        <v>0</v>
      </c>
      <c r="G55" s="234">
        <f t="shared" si="33"/>
        <v>0</v>
      </c>
      <c r="H55" s="234">
        <f t="shared" si="33"/>
        <v>0</v>
      </c>
      <c r="I55" s="234">
        <f t="shared" si="33"/>
        <v>0</v>
      </c>
      <c r="J55" s="234">
        <f t="shared" si="33"/>
        <v>0</v>
      </c>
      <c r="K55" s="234">
        <f t="shared" si="33"/>
        <v>0</v>
      </c>
      <c r="L55" s="234">
        <f t="shared" si="33"/>
        <v>0</v>
      </c>
      <c r="M55" s="234">
        <f t="shared" si="33"/>
        <v>0</v>
      </c>
      <c r="N55" s="234">
        <f t="shared" si="33"/>
        <v>0</v>
      </c>
      <c r="O55" s="234">
        <f t="shared" si="33"/>
        <v>0</v>
      </c>
      <c r="P55" s="234">
        <f t="shared" si="33"/>
        <v>0</v>
      </c>
      <c r="Q55" s="234">
        <f t="shared" si="33"/>
        <v>0</v>
      </c>
      <c r="R55" s="234">
        <f t="shared" si="33"/>
        <v>0</v>
      </c>
      <c r="S55" s="234">
        <f t="shared" si="33"/>
        <v>0</v>
      </c>
      <c r="T55" s="234">
        <f t="shared" si="33"/>
        <v>0</v>
      </c>
      <c r="U55" s="234">
        <f t="shared" si="33"/>
        <v>12125471</v>
      </c>
      <c r="V55" s="234">
        <f t="shared" si="33"/>
        <v>12125471</v>
      </c>
      <c r="W55" s="234">
        <f t="shared" si="33"/>
        <v>12125471</v>
      </c>
      <c r="X55" s="234">
        <f t="shared" si="33"/>
        <v>12125471</v>
      </c>
      <c r="Y55" s="234">
        <f t="shared" si="33"/>
        <v>12125471</v>
      </c>
      <c r="Z55" s="234">
        <f t="shared" si="33"/>
        <v>12125471</v>
      </c>
      <c r="AA55" s="234">
        <f t="shared" si="33"/>
        <v>12125471</v>
      </c>
      <c r="AB55" s="234">
        <f t="shared" si="33"/>
        <v>12125471</v>
      </c>
      <c r="AC55" s="234">
        <f t="shared" si="33"/>
        <v>12125471</v>
      </c>
      <c r="AD55" s="234">
        <f t="shared" si="33"/>
        <v>12125471</v>
      </c>
      <c r="AE55" s="234">
        <f t="shared" si="33"/>
        <v>12125471</v>
      </c>
      <c r="AF55" s="234">
        <f t="shared" si="33"/>
        <v>12125471</v>
      </c>
      <c r="AG55" s="234">
        <f t="shared" si="33"/>
        <v>12125471</v>
      </c>
      <c r="AH55" s="234">
        <f t="shared" si="33"/>
        <v>12125471</v>
      </c>
      <c r="AI55" s="234">
        <f t="shared" si="33"/>
        <v>12125471</v>
      </c>
      <c r="AJ55" s="234">
        <f t="shared" si="33"/>
        <v>12125471</v>
      </c>
      <c r="AK55" s="234">
        <f t="shared" si="33"/>
        <v>12125471</v>
      </c>
      <c r="AL55" s="234">
        <f t="shared" si="33"/>
        <v>12125471</v>
      </c>
      <c r="AM55" s="234">
        <f t="shared" si="33"/>
        <v>12125471</v>
      </c>
    </row>
    <row r="56" spans="1:39" x14ac:dyDescent="0.35">
      <c r="A56" s="8"/>
      <c r="B56" s="254"/>
      <c r="C56" s="9"/>
      <c r="D56" s="254"/>
      <c r="E56" s="9"/>
      <c r="F56" s="254"/>
      <c r="G56" s="254"/>
      <c r="H56" s="9"/>
      <c r="I56" s="254"/>
      <c r="J56" s="254"/>
      <c r="K56" s="9"/>
      <c r="L56" s="254"/>
      <c r="M56" s="254"/>
      <c r="N56" s="9"/>
      <c r="O56" s="254"/>
      <c r="P56" s="254"/>
      <c r="Q56" s="9"/>
      <c r="R56" s="254"/>
      <c r="S56" s="254"/>
      <c r="T56" s="9"/>
      <c r="U56" s="254"/>
      <c r="V56" s="254"/>
      <c r="W56" s="9"/>
      <c r="X56" s="254"/>
      <c r="Y56" s="254"/>
      <c r="Z56" s="9"/>
      <c r="AA56" s="254"/>
      <c r="AB56" s="254"/>
      <c r="AC56" s="9"/>
      <c r="AD56" s="254"/>
      <c r="AE56" s="254"/>
      <c r="AF56" s="9"/>
      <c r="AG56" s="254"/>
      <c r="AH56" s="254"/>
      <c r="AI56" s="9"/>
      <c r="AJ56" s="254"/>
      <c r="AK56" s="254"/>
      <c r="AL56" s="9"/>
      <c r="AM56" s="254"/>
    </row>
    <row r="57" spans="1:39" ht="15" thickBot="1" x14ac:dyDescent="0.4">
      <c r="A57" s="204" t="s">
        <v>182</v>
      </c>
      <c r="B57" s="204"/>
      <c r="C57" s="204"/>
      <c r="D57" s="204"/>
      <c r="E57" s="204"/>
      <c r="F57" s="204"/>
      <c r="G57" s="204"/>
      <c r="H57" s="204"/>
      <c r="I57" s="204"/>
      <c r="J57" s="204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</row>
    <row r="58" spans="1:39" ht="16" thickBot="1" x14ac:dyDescent="0.4">
      <c r="A58" s="647" t="s">
        <v>17</v>
      </c>
      <c r="B58" s="17" t="s">
        <v>10</v>
      </c>
      <c r="C58" s="146">
        <f>C$4</f>
        <v>44562</v>
      </c>
      <c r="D58" s="146">
        <f t="shared" ref="D58:AM58" si="34">D$4</f>
        <v>44593</v>
      </c>
      <c r="E58" s="146">
        <f t="shared" si="34"/>
        <v>44621</v>
      </c>
      <c r="F58" s="146">
        <f t="shared" si="34"/>
        <v>44652</v>
      </c>
      <c r="G58" s="146">
        <f t="shared" si="34"/>
        <v>44682</v>
      </c>
      <c r="H58" s="146">
        <f t="shared" si="34"/>
        <v>44713</v>
      </c>
      <c r="I58" s="146">
        <f t="shared" si="34"/>
        <v>44743</v>
      </c>
      <c r="J58" s="146">
        <f t="shared" si="34"/>
        <v>44774</v>
      </c>
      <c r="K58" s="146">
        <f t="shared" si="34"/>
        <v>44805</v>
      </c>
      <c r="L58" s="146">
        <f t="shared" si="34"/>
        <v>44835</v>
      </c>
      <c r="M58" s="146">
        <f t="shared" si="34"/>
        <v>44866</v>
      </c>
      <c r="N58" s="146">
        <f t="shared" si="34"/>
        <v>44896</v>
      </c>
      <c r="O58" s="146">
        <f t="shared" si="34"/>
        <v>44927</v>
      </c>
      <c r="P58" s="146">
        <f t="shared" si="34"/>
        <v>44958</v>
      </c>
      <c r="Q58" s="146">
        <f t="shared" si="34"/>
        <v>44986</v>
      </c>
      <c r="R58" s="146">
        <f t="shared" si="34"/>
        <v>45017</v>
      </c>
      <c r="S58" s="146">
        <f t="shared" si="34"/>
        <v>45047</v>
      </c>
      <c r="T58" s="146">
        <f t="shared" si="34"/>
        <v>45078</v>
      </c>
      <c r="U58" s="146">
        <f t="shared" si="34"/>
        <v>45108</v>
      </c>
      <c r="V58" s="146">
        <f t="shared" si="34"/>
        <v>45139</v>
      </c>
      <c r="W58" s="146">
        <f t="shared" si="34"/>
        <v>45170</v>
      </c>
      <c r="X58" s="146">
        <f t="shared" si="34"/>
        <v>45200</v>
      </c>
      <c r="Y58" s="146">
        <f t="shared" si="34"/>
        <v>45231</v>
      </c>
      <c r="Z58" s="146">
        <f t="shared" si="34"/>
        <v>45261</v>
      </c>
      <c r="AA58" s="146">
        <f t="shared" si="34"/>
        <v>45292</v>
      </c>
      <c r="AB58" s="146">
        <f t="shared" si="34"/>
        <v>45323</v>
      </c>
      <c r="AC58" s="146">
        <f t="shared" si="34"/>
        <v>45352</v>
      </c>
      <c r="AD58" s="146">
        <f t="shared" si="34"/>
        <v>45383</v>
      </c>
      <c r="AE58" s="146">
        <f t="shared" si="34"/>
        <v>45413</v>
      </c>
      <c r="AF58" s="146">
        <f t="shared" si="34"/>
        <v>45444</v>
      </c>
      <c r="AG58" s="146">
        <f t="shared" si="34"/>
        <v>45474</v>
      </c>
      <c r="AH58" s="146">
        <f t="shared" si="34"/>
        <v>45505</v>
      </c>
      <c r="AI58" s="146">
        <f t="shared" si="34"/>
        <v>45536</v>
      </c>
      <c r="AJ58" s="146">
        <f t="shared" si="34"/>
        <v>45566</v>
      </c>
      <c r="AK58" s="146">
        <f t="shared" si="34"/>
        <v>45597</v>
      </c>
      <c r="AL58" s="146">
        <f t="shared" si="34"/>
        <v>45627</v>
      </c>
      <c r="AM58" s="146">
        <f t="shared" si="34"/>
        <v>45658</v>
      </c>
    </row>
    <row r="59" spans="1:39" ht="15" customHeight="1" x14ac:dyDescent="0.35">
      <c r="A59" s="648"/>
      <c r="B59" s="13" t="str">
        <f t="shared" ref="B59:B72" si="35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M59" si="36">((E5*0.5)+D23-E41)*E78*E93*E$2</f>
        <v>0</v>
      </c>
      <c r="F59" s="26">
        <f t="shared" si="36"/>
        <v>28.257926868338252</v>
      </c>
      <c r="G59" s="26">
        <f t="shared" si="36"/>
        <v>63.229944660304689</v>
      </c>
      <c r="H59" s="26">
        <f t="shared" si="36"/>
        <v>341.65107410543214</v>
      </c>
      <c r="I59" s="26">
        <f t="shared" si="36"/>
        <v>1125.3439007121501</v>
      </c>
      <c r="J59" s="26">
        <f t="shared" si="36"/>
        <v>1722.6703331875283</v>
      </c>
      <c r="K59" s="26">
        <f t="shared" si="36"/>
        <v>1644.9135769408849</v>
      </c>
      <c r="L59" s="26">
        <f t="shared" si="36"/>
        <v>1573.0804290486772</v>
      </c>
      <c r="M59" s="26">
        <f t="shared" si="36"/>
        <v>2137.0014951092671</v>
      </c>
      <c r="N59" s="26">
        <f t="shared" si="36"/>
        <v>3630.6682042062225</v>
      </c>
      <c r="O59" s="26">
        <f t="shared" si="36"/>
        <v>5171.7225144854883</v>
      </c>
      <c r="P59" s="26">
        <f t="shared" si="36"/>
        <v>4773.3083449027645</v>
      </c>
      <c r="Q59" s="26">
        <f t="shared" si="36"/>
        <v>5295.0939078304809</v>
      </c>
      <c r="R59" s="26">
        <f t="shared" si="36"/>
        <v>5111.0266280814512</v>
      </c>
      <c r="S59" s="26">
        <f t="shared" si="36"/>
        <v>5718.2172697359347</v>
      </c>
      <c r="T59" s="26">
        <f t="shared" si="36"/>
        <v>9982.3658907225235</v>
      </c>
      <c r="U59" s="26">
        <f t="shared" si="36"/>
        <v>6227.3094100481403</v>
      </c>
      <c r="V59" s="26">
        <f t="shared" si="36"/>
        <v>6287.2006325380244</v>
      </c>
      <c r="W59" s="26">
        <f t="shared" si="36"/>
        <v>6077.3319453956246</v>
      </c>
      <c r="X59" s="26">
        <f t="shared" si="36"/>
        <v>3463.8321903881401</v>
      </c>
      <c r="Y59" s="26">
        <f t="shared" si="36"/>
        <v>3403.9871515444361</v>
      </c>
      <c r="Z59" s="26">
        <f t="shared" si="36"/>
        <v>3266.4388480441335</v>
      </c>
      <c r="AA59" s="26">
        <f t="shared" si="36"/>
        <v>3261.0041500348743</v>
      </c>
      <c r="AB59" s="26">
        <f t="shared" si="36"/>
        <v>3005.5092430960462</v>
      </c>
      <c r="AC59" s="26">
        <f t="shared" si="36"/>
        <v>3361.5057226199765</v>
      </c>
      <c r="AD59" s="26">
        <f t="shared" si="36"/>
        <v>3194.3767913364477</v>
      </c>
      <c r="AE59" s="26">
        <f t="shared" si="36"/>
        <v>3591.0476762462313</v>
      </c>
      <c r="AF59" s="26">
        <f t="shared" si="36"/>
        <v>6391.6773704307361</v>
      </c>
      <c r="AG59" s="26">
        <f t="shared" si="36"/>
        <v>6227.3094100481403</v>
      </c>
      <c r="AH59" s="26">
        <f t="shared" si="36"/>
        <v>6287.2006325380244</v>
      </c>
      <c r="AI59" s="26">
        <f t="shared" si="36"/>
        <v>6077.3319453956246</v>
      </c>
      <c r="AJ59" s="26">
        <f t="shared" si="36"/>
        <v>3463.8321903881401</v>
      </c>
      <c r="AK59" s="26">
        <f t="shared" si="36"/>
        <v>3403.9871515444361</v>
      </c>
      <c r="AL59" s="26">
        <f t="shared" si="36"/>
        <v>3266.4388480441335</v>
      </c>
      <c r="AM59" s="26">
        <f t="shared" si="36"/>
        <v>3261.0041500348743</v>
      </c>
    </row>
    <row r="60" spans="1:39" ht="15.5" x14ac:dyDescent="0.35">
      <c r="A60" s="648"/>
      <c r="B60" s="13" t="str">
        <f t="shared" si="35"/>
        <v>Building Shell</v>
      </c>
      <c r="C60" s="26">
        <f t="shared" ref="C60:C71" si="37">((C6*0.5)-C42)*C79*C94*C$2</f>
        <v>0</v>
      </c>
      <c r="D60" s="26">
        <f t="shared" ref="D60:AM60" si="38">((D6*0.5)+C24-D42)*D79*D94*D$2</f>
        <v>0</v>
      </c>
      <c r="E60" s="26">
        <f t="shared" si="38"/>
        <v>0</v>
      </c>
      <c r="F60" s="26">
        <f t="shared" si="38"/>
        <v>0</v>
      </c>
      <c r="G60" s="26">
        <f t="shared" si="38"/>
        <v>0</v>
      </c>
      <c r="H60" s="26">
        <f t="shared" si="38"/>
        <v>0</v>
      </c>
      <c r="I60" s="26">
        <f t="shared" si="38"/>
        <v>0</v>
      </c>
      <c r="J60" s="26">
        <f t="shared" si="38"/>
        <v>0</v>
      </c>
      <c r="K60" s="26">
        <f t="shared" si="38"/>
        <v>0</v>
      </c>
      <c r="L60" s="26">
        <f t="shared" si="38"/>
        <v>0</v>
      </c>
      <c r="M60" s="26">
        <f t="shared" si="38"/>
        <v>0</v>
      </c>
      <c r="N60" s="26">
        <f t="shared" si="38"/>
        <v>39.840642457318793</v>
      </c>
      <c r="O60" s="26">
        <f t="shared" si="38"/>
        <v>84.158769045802472</v>
      </c>
      <c r="P60" s="26">
        <f t="shared" si="38"/>
        <v>69.985605882893125</v>
      </c>
      <c r="Q60" s="26">
        <f t="shared" si="38"/>
        <v>55.049325628170394</v>
      </c>
      <c r="R60" s="26">
        <f t="shared" si="38"/>
        <v>31.317492667340503</v>
      </c>
      <c r="S60" s="26">
        <f t="shared" si="38"/>
        <v>39.146513349887186</v>
      </c>
      <c r="T60" s="26">
        <f t="shared" si="38"/>
        <v>186.57435301658532</v>
      </c>
      <c r="U60" s="26">
        <f t="shared" si="38"/>
        <v>240.16496783775639</v>
      </c>
      <c r="V60" s="26">
        <f t="shared" si="38"/>
        <v>235.48221688760975</v>
      </c>
      <c r="W60" s="26">
        <f t="shared" si="38"/>
        <v>104.65459587986842</v>
      </c>
      <c r="X60" s="26">
        <f t="shared" si="38"/>
        <v>32.035879561149272</v>
      </c>
      <c r="Y60" s="26">
        <f t="shared" si="38"/>
        <v>50.585037410414479</v>
      </c>
      <c r="Z60" s="26">
        <f t="shared" si="38"/>
        <v>82.662114760978326</v>
      </c>
      <c r="AA60" s="26">
        <f t="shared" si="38"/>
        <v>88.783336950348371</v>
      </c>
      <c r="AB60" s="26">
        <f t="shared" si="38"/>
        <v>73.014076254936455</v>
      </c>
      <c r="AC60" s="26">
        <f t="shared" si="38"/>
        <v>57.934707660138471</v>
      </c>
      <c r="AD60" s="26">
        <f t="shared" si="38"/>
        <v>31.670435377579057</v>
      </c>
      <c r="AE60" s="26">
        <f t="shared" si="38"/>
        <v>40.705573560952004</v>
      </c>
      <c r="AF60" s="26">
        <f t="shared" si="38"/>
        <v>199.05069988129475</v>
      </c>
      <c r="AG60" s="26">
        <f t="shared" si="38"/>
        <v>240.16496783775639</v>
      </c>
      <c r="AH60" s="26">
        <f t="shared" si="38"/>
        <v>235.48221688760975</v>
      </c>
      <c r="AI60" s="26">
        <f t="shared" si="38"/>
        <v>104.65459587986842</v>
      </c>
      <c r="AJ60" s="26">
        <f t="shared" si="38"/>
        <v>32.035879561149272</v>
      </c>
      <c r="AK60" s="26">
        <f t="shared" si="38"/>
        <v>50.585037410414479</v>
      </c>
      <c r="AL60" s="26">
        <f t="shared" si="38"/>
        <v>82.662114760978326</v>
      </c>
      <c r="AM60" s="26">
        <f t="shared" si="38"/>
        <v>88.783336950348371</v>
      </c>
    </row>
    <row r="61" spans="1:39" ht="15.5" x14ac:dyDescent="0.35">
      <c r="A61" s="648"/>
      <c r="B61" s="13" t="str">
        <f t="shared" si="35"/>
        <v>Cooking</v>
      </c>
      <c r="C61" s="26">
        <f t="shared" si="37"/>
        <v>0</v>
      </c>
      <c r="D61" s="26">
        <f t="shared" ref="D61:AM61" si="39">((D7*0.5)+C25-D43)*D80*D95*D$2</f>
        <v>0</v>
      </c>
      <c r="E61" s="26">
        <f t="shared" si="39"/>
        <v>0</v>
      </c>
      <c r="F61" s="26">
        <f t="shared" si="39"/>
        <v>0</v>
      </c>
      <c r="G61" s="26">
        <f t="shared" si="39"/>
        <v>0</v>
      </c>
      <c r="H61" s="26">
        <f t="shared" si="39"/>
        <v>134.5297639998586</v>
      </c>
      <c r="I61" s="26">
        <f t="shared" si="39"/>
        <v>261.58385458822067</v>
      </c>
      <c r="J61" s="26">
        <f t="shared" si="39"/>
        <v>269.97290196739317</v>
      </c>
      <c r="K61" s="26">
        <f t="shared" si="39"/>
        <v>252.80379511888125</v>
      </c>
      <c r="L61" s="26">
        <f t="shared" si="39"/>
        <v>143.66238155517624</v>
      </c>
      <c r="M61" s="26">
        <f t="shared" si="39"/>
        <v>139.99596830046494</v>
      </c>
      <c r="N61" s="26">
        <f t="shared" si="39"/>
        <v>131.5816310428076</v>
      </c>
      <c r="O61" s="26">
        <f t="shared" si="39"/>
        <v>129.66708429722311</v>
      </c>
      <c r="P61" s="26">
        <f t="shared" si="39"/>
        <v>120.37496362995775</v>
      </c>
      <c r="Q61" s="26">
        <f t="shared" si="39"/>
        <v>129.38734715988107</v>
      </c>
      <c r="R61" s="26">
        <f t="shared" si="39"/>
        <v>122.76919471436784</v>
      </c>
      <c r="S61" s="26">
        <f t="shared" si="39"/>
        <v>149.28491922023412</v>
      </c>
      <c r="T61" s="26">
        <f t="shared" si="39"/>
        <v>269.0595279997172</v>
      </c>
      <c r="U61" s="26">
        <f t="shared" si="39"/>
        <v>30.028373344865127</v>
      </c>
      <c r="V61" s="26">
        <f t="shared" si="39"/>
        <v>30.682964175497123</v>
      </c>
      <c r="W61" s="26">
        <f t="shared" si="39"/>
        <v>29.061329688233201</v>
      </c>
      <c r="X61" s="26">
        <f t="shared" si="39"/>
        <v>16.309747767223065</v>
      </c>
      <c r="Y61" s="26">
        <f t="shared" si="39"/>
        <v>16.054067016420124</v>
      </c>
      <c r="Z61" s="26">
        <f t="shared" si="39"/>
        <v>14.868766750280862</v>
      </c>
      <c r="AA61" s="26">
        <f t="shared" si="39"/>
        <v>14.669514913113392</v>
      </c>
      <c r="AB61" s="26">
        <f t="shared" si="39"/>
        <v>13.628644052097524</v>
      </c>
      <c r="AC61" s="26">
        <f t="shared" si="39"/>
        <v>14.887097399602684</v>
      </c>
      <c r="AD61" s="26">
        <f t="shared" si="39"/>
        <v>13.970802650708466</v>
      </c>
      <c r="AE61" s="26">
        <f t="shared" si="39"/>
        <v>16.958490403595537</v>
      </c>
      <c r="AF61" s="26">
        <f t="shared" si="39"/>
        <v>31.083196130818582</v>
      </c>
      <c r="AG61" s="26">
        <f t="shared" si="39"/>
        <v>30.028373344865127</v>
      </c>
      <c r="AH61" s="26">
        <f t="shared" si="39"/>
        <v>30.682964175497123</v>
      </c>
      <c r="AI61" s="26">
        <f t="shared" si="39"/>
        <v>29.061329688233201</v>
      </c>
      <c r="AJ61" s="26">
        <f t="shared" si="39"/>
        <v>16.309747767223065</v>
      </c>
      <c r="AK61" s="26">
        <f t="shared" si="39"/>
        <v>16.054067016420124</v>
      </c>
      <c r="AL61" s="26">
        <f t="shared" si="39"/>
        <v>14.868766750280862</v>
      </c>
      <c r="AM61" s="26">
        <f t="shared" si="39"/>
        <v>14.669514913113392</v>
      </c>
    </row>
    <row r="62" spans="1:39" ht="15.5" x14ac:dyDescent="0.35">
      <c r="A62" s="648"/>
      <c r="B62" s="13" t="str">
        <f t="shared" si="35"/>
        <v>Cooling</v>
      </c>
      <c r="C62" s="26">
        <f t="shared" si="37"/>
        <v>0</v>
      </c>
      <c r="D62" s="26">
        <f t="shared" ref="D62:AM62" si="40">((D8*0.5)+C26-D44)*D81*D96*D$2</f>
        <v>0</v>
      </c>
      <c r="E62" s="26">
        <f t="shared" si="40"/>
        <v>0</v>
      </c>
      <c r="F62" s="26">
        <f t="shared" si="40"/>
        <v>0</v>
      </c>
      <c r="G62" s="26">
        <f t="shared" si="40"/>
        <v>14.944051231784123</v>
      </c>
      <c r="H62" s="26">
        <f t="shared" si="40"/>
        <v>20980.193739633807</v>
      </c>
      <c r="I62" s="26">
        <f t="shared" si="40"/>
        <v>51876.965127603187</v>
      </c>
      <c r="J62" s="26">
        <f t="shared" si="40"/>
        <v>52248.508663771914</v>
      </c>
      <c r="K62" s="26">
        <f t="shared" si="40"/>
        <v>22343.951063857396</v>
      </c>
      <c r="L62" s="26">
        <f t="shared" si="40"/>
        <v>2125.6165535106038</v>
      </c>
      <c r="M62" s="26">
        <f t="shared" si="40"/>
        <v>644.8788692512702</v>
      </c>
      <c r="N62" s="26">
        <f t="shared" si="40"/>
        <v>9.5309709569322543</v>
      </c>
      <c r="O62" s="26">
        <f t="shared" si="40"/>
        <v>1.0788054134595091</v>
      </c>
      <c r="P62" s="26">
        <f t="shared" si="40"/>
        <v>44.757809159247508</v>
      </c>
      <c r="Q62" s="26">
        <f t="shared" si="40"/>
        <v>1324.7134360281837</v>
      </c>
      <c r="R62" s="26">
        <f t="shared" si="40"/>
        <v>4924.0667924819409</v>
      </c>
      <c r="S62" s="26">
        <f t="shared" si="40"/>
        <v>17184.713306232821</v>
      </c>
      <c r="T62" s="26">
        <f t="shared" si="40"/>
        <v>99400.639253791815</v>
      </c>
      <c r="U62" s="26">
        <f t="shared" si="40"/>
        <v>44078.904415166682</v>
      </c>
      <c r="V62" s="26">
        <f t="shared" si="40"/>
        <v>43170.616113826065</v>
      </c>
      <c r="W62" s="26">
        <f t="shared" si="40"/>
        <v>18612.761371234748</v>
      </c>
      <c r="X62" s="26">
        <f t="shared" si="40"/>
        <v>1683.6710146461685</v>
      </c>
      <c r="Y62" s="26">
        <f t="shared" si="40"/>
        <v>426.21463071654017</v>
      </c>
      <c r="Z62" s="26">
        <f t="shared" si="40"/>
        <v>4.0656021698758176</v>
      </c>
      <c r="AA62" s="26">
        <f t="shared" si="40"/>
        <v>0.35803750923463612</v>
      </c>
      <c r="AB62" s="26">
        <f t="shared" si="40"/>
        <v>14.72002472427466</v>
      </c>
      <c r="AC62" s="26">
        <f t="shared" si="40"/>
        <v>441.40572004852913</v>
      </c>
      <c r="AD62" s="26">
        <f t="shared" si="40"/>
        <v>1688.6269422088753</v>
      </c>
      <c r="AE62" s="26">
        <f t="shared" si="40"/>
        <v>6104.3924862562253</v>
      </c>
      <c r="AF62" s="26">
        <f t="shared" si="40"/>
        <v>36377.864651301781</v>
      </c>
      <c r="AG62" s="26">
        <f t="shared" si="40"/>
        <v>44078.904415166682</v>
      </c>
      <c r="AH62" s="26">
        <f t="shared" si="40"/>
        <v>43170.616113826065</v>
      </c>
      <c r="AI62" s="26">
        <f t="shared" si="40"/>
        <v>18612.761371234748</v>
      </c>
      <c r="AJ62" s="26">
        <f t="shared" si="40"/>
        <v>1683.6710146461685</v>
      </c>
      <c r="AK62" s="26">
        <f t="shared" si="40"/>
        <v>426.21463071654017</v>
      </c>
      <c r="AL62" s="26">
        <f t="shared" si="40"/>
        <v>4.0656021698758176</v>
      </c>
      <c r="AM62" s="26">
        <f t="shared" si="40"/>
        <v>0.35803750923463612</v>
      </c>
    </row>
    <row r="63" spans="1:39" ht="15.5" x14ac:dyDescent="0.35">
      <c r="A63" s="648"/>
      <c r="B63" s="13" t="str">
        <f t="shared" si="35"/>
        <v>Ext Lighting</v>
      </c>
      <c r="C63" s="26">
        <f t="shared" si="37"/>
        <v>0</v>
      </c>
      <c r="D63" s="26">
        <f t="shared" ref="D63:AM63" si="41">((D9*0.5)+C27-D45)*D82*D97*D$2</f>
        <v>0</v>
      </c>
      <c r="E63" s="26">
        <f t="shared" si="41"/>
        <v>0</v>
      </c>
      <c r="F63" s="26">
        <f t="shared" si="41"/>
        <v>0</v>
      </c>
      <c r="G63" s="26">
        <f t="shared" si="41"/>
        <v>152.18841695327086</v>
      </c>
      <c r="H63" s="26">
        <f t="shared" si="41"/>
        <v>387.70855665102357</v>
      </c>
      <c r="I63" s="26">
        <f t="shared" si="41"/>
        <v>494.07497740029578</v>
      </c>
      <c r="J63" s="26">
        <f t="shared" si="41"/>
        <v>398.54949958060479</v>
      </c>
      <c r="K63" s="26">
        <f t="shared" si="41"/>
        <v>474.86919139049542</v>
      </c>
      <c r="L63" s="26">
        <f t="shared" si="41"/>
        <v>369.90888282712433</v>
      </c>
      <c r="M63" s="26">
        <f t="shared" si="41"/>
        <v>319.96752476898894</v>
      </c>
      <c r="N63" s="26">
        <f t="shared" si="41"/>
        <v>348.26927541128958</v>
      </c>
      <c r="O63" s="26">
        <f t="shared" si="41"/>
        <v>397.88649960325171</v>
      </c>
      <c r="P63" s="26">
        <f t="shared" si="41"/>
        <v>296.83026796321337</v>
      </c>
      <c r="Q63" s="26">
        <f t="shared" si="41"/>
        <v>256.54245420633748</v>
      </c>
      <c r="R63" s="26">
        <f t="shared" si="41"/>
        <v>257.46897405247915</v>
      </c>
      <c r="S63" s="26">
        <f t="shared" si="41"/>
        <v>304.37683390654172</v>
      </c>
      <c r="T63" s="26">
        <f t="shared" si="41"/>
        <v>387.70855665102357</v>
      </c>
      <c r="U63" s="26">
        <f t="shared" si="41"/>
        <v>521.02603136426956</v>
      </c>
      <c r="V63" s="26">
        <f t="shared" si="41"/>
        <v>414.29295450236827</v>
      </c>
      <c r="W63" s="26">
        <f t="shared" si="41"/>
        <v>503.29014877246567</v>
      </c>
      <c r="X63" s="26">
        <f t="shared" si="41"/>
        <v>380.2986552828126</v>
      </c>
      <c r="Y63" s="26">
        <f t="shared" si="41"/>
        <v>331.51637312188734</v>
      </c>
      <c r="Z63" s="26">
        <f t="shared" si="41"/>
        <v>361.25433230451944</v>
      </c>
      <c r="AA63" s="26">
        <f t="shared" si="41"/>
        <v>412.62034580701669</v>
      </c>
      <c r="AB63" s="26">
        <f t="shared" si="41"/>
        <v>304.08784160176742</v>
      </c>
      <c r="AC63" s="26">
        <f t="shared" si="41"/>
        <v>265.85734816833883</v>
      </c>
      <c r="AD63" s="26">
        <f t="shared" si="41"/>
        <v>265.81800958326062</v>
      </c>
      <c r="AE63" s="26">
        <f t="shared" si="41"/>
        <v>312.53608052973965</v>
      </c>
      <c r="AF63" s="26">
        <f t="shared" si="41"/>
        <v>416.45355942994451</v>
      </c>
      <c r="AG63" s="26">
        <f t="shared" si="41"/>
        <v>521.02603136426956</v>
      </c>
      <c r="AH63" s="26">
        <f t="shared" si="41"/>
        <v>414.29295450236827</v>
      </c>
      <c r="AI63" s="26">
        <f t="shared" si="41"/>
        <v>503.29014877246567</v>
      </c>
      <c r="AJ63" s="26">
        <f t="shared" si="41"/>
        <v>380.2986552828126</v>
      </c>
      <c r="AK63" s="26">
        <f t="shared" si="41"/>
        <v>331.51637312188734</v>
      </c>
      <c r="AL63" s="26">
        <f t="shared" si="41"/>
        <v>361.25433230451944</v>
      </c>
      <c r="AM63" s="26">
        <f t="shared" si="41"/>
        <v>412.62034580701669</v>
      </c>
    </row>
    <row r="64" spans="1:39" ht="15.5" x14ac:dyDescent="0.35">
      <c r="A64" s="648"/>
      <c r="B64" s="13" t="str">
        <f t="shared" si="35"/>
        <v>Heating</v>
      </c>
      <c r="C64" s="26">
        <f t="shared" si="37"/>
        <v>0</v>
      </c>
      <c r="D64" s="26">
        <f t="shared" ref="D64:AM64" si="42">((D10*0.5)+C28-D46)*D83*D98*D$2</f>
        <v>0</v>
      </c>
      <c r="E64" s="26">
        <f t="shared" si="42"/>
        <v>0</v>
      </c>
      <c r="F64" s="26">
        <f t="shared" si="42"/>
        <v>0</v>
      </c>
      <c r="G64" s="26">
        <f t="shared" si="42"/>
        <v>0</v>
      </c>
      <c r="H64" s="26">
        <f t="shared" si="42"/>
        <v>0</v>
      </c>
      <c r="I64" s="26">
        <f t="shared" si="42"/>
        <v>0</v>
      </c>
      <c r="J64" s="26">
        <f t="shared" si="42"/>
        <v>0</v>
      </c>
      <c r="K64" s="26">
        <f t="shared" si="42"/>
        <v>0</v>
      </c>
      <c r="L64" s="26">
        <f t="shared" si="42"/>
        <v>0</v>
      </c>
      <c r="M64" s="26">
        <f t="shared" si="42"/>
        <v>0</v>
      </c>
      <c r="N64" s="26">
        <f t="shared" si="42"/>
        <v>0</v>
      </c>
      <c r="O64" s="26">
        <f t="shared" si="42"/>
        <v>0</v>
      </c>
      <c r="P64" s="26">
        <f t="shared" si="42"/>
        <v>0</v>
      </c>
      <c r="Q64" s="26">
        <f t="shared" si="42"/>
        <v>0</v>
      </c>
      <c r="R64" s="26">
        <f t="shared" si="42"/>
        <v>0</v>
      </c>
      <c r="S64" s="26">
        <f t="shared" si="42"/>
        <v>0</v>
      </c>
      <c r="T64" s="26">
        <f t="shared" si="42"/>
        <v>0</v>
      </c>
      <c r="U64" s="26">
        <f t="shared" si="42"/>
        <v>0</v>
      </c>
      <c r="V64" s="26">
        <f t="shared" si="42"/>
        <v>0</v>
      </c>
      <c r="W64" s="26">
        <f t="shared" si="42"/>
        <v>0</v>
      </c>
      <c r="X64" s="26">
        <f t="shared" si="42"/>
        <v>0</v>
      </c>
      <c r="Y64" s="26">
        <f t="shared" si="42"/>
        <v>0</v>
      </c>
      <c r="Z64" s="26">
        <f t="shared" si="42"/>
        <v>0</v>
      </c>
      <c r="AA64" s="26">
        <f t="shared" si="42"/>
        <v>0</v>
      </c>
      <c r="AB64" s="26">
        <f t="shared" si="42"/>
        <v>0</v>
      </c>
      <c r="AC64" s="26">
        <f t="shared" si="42"/>
        <v>0</v>
      </c>
      <c r="AD64" s="26">
        <f t="shared" si="42"/>
        <v>0</v>
      </c>
      <c r="AE64" s="26">
        <f t="shared" si="42"/>
        <v>0</v>
      </c>
      <c r="AF64" s="26">
        <f t="shared" si="42"/>
        <v>0</v>
      </c>
      <c r="AG64" s="26">
        <f t="shared" si="42"/>
        <v>0</v>
      </c>
      <c r="AH64" s="26">
        <f t="shared" si="42"/>
        <v>0</v>
      </c>
      <c r="AI64" s="26">
        <f t="shared" si="42"/>
        <v>0</v>
      </c>
      <c r="AJ64" s="26">
        <f t="shared" si="42"/>
        <v>0</v>
      </c>
      <c r="AK64" s="26">
        <f t="shared" si="42"/>
        <v>0</v>
      </c>
      <c r="AL64" s="26">
        <f t="shared" si="42"/>
        <v>0</v>
      </c>
      <c r="AM64" s="26">
        <f t="shared" si="42"/>
        <v>0</v>
      </c>
    </row>
    <row r="65" spans="1:41" ht="15.5" x14ac:dyDescent="0.35">
      <c r="A65" s="648"/>
      <c r="B65" s="13" t="str">
        <f t="shared" si="35"/>
        <v>HVAC</v>
      </c>
      <c r="C65" s="26">
        <f t="shared" si="37"/>
        <v>0</v>
      </c>
      <c r="D65" s="26">
        <f t="shared" ref="D65:AM65" si="43">((D11*0.5)+C29-D47)*D84*D99*D$2</f>
        <v>0</v>
      </c>
      <c r="E65" s="26">
        <f t="shared" si="43"/>
        <v>0</v>
      </c>
      <c r="F65" s="26">
        <f t="shared" si="43"/>
        <v>0</v>
      </c>
      <c r="G65" s="26">
        <f t="shared" si="43"/>
        <v>0.96513222277990796</v>
      </c>
      <c r="H65" s="26">
        <f t="shared" si="43"/>
        <v>290.77058273366589</v>
      </c>
      <c r="I65" s="26">
        <f t="shared" si="43"/>
        <v>724.11301607191479</v>
      </c>
      <c r="J65" s="26">
        <f t="shared" si="43"/>
        <v>746.21373590992448</v>
      </c>
      <c r="K65" s="26">
        <f t="shared" si="43"/>
        <v>400.53778398432132</v>
      </c>
      <c r="L65" s="26">
        <f t="shared" si="43"/>
        <v>148.08803762500125</v>
      </c>
      <c r="M65" s="26">
        <f t="shared" si="43"/>
        <v>564.72412017075249</v>
      </c>
      <c r="N65" s="26">
        <f t="shared" si="43"/>
        <v>3200.7235900225478</v>
      </c>
      <c r="O65" s="26">
        <f t="shared" si="43"/>
        <v>5227.508508650667</v>
      </c>
      <c r="P65" s="26">
        <f t="shared" si="43"/>
        <v>4347.1447406364268</v>
      </c>
      <c r="Q65" s="26">
        <f t="shared" si="43"/>
        <v>3419.3800762476208</v>
      </c>
      <c r="R65" s="26">
        <f t="shared" si="43"/>
        <v>1945.2810591731522</v>
      </c>
      <c r="S65" s="26">
        <f t="shared" si="43"/>
        <v>2431.579429461116</v>
      </c>
      <c r="T65" s="26">
        <f t="shared" si="43"/>
        <v>11589.036162819662</v>
      </c>
      <c r="U65" s="26">
        <f t="shared" si="43"/>
        <v>9172.8465471012496</v>
      </c>
      <c r="V65" s="26">
        <f t="shared" si="43"/>
        <v>8993.9938348563664</v>
      </c>
      <c r="W65" s="26">
        <f t="shared" si="43"/>
        <v>3997.1714321942372</v>
      </c>
      <c r="X65" s="26">
        <f t="shared" si="43"/>
        <v>1223.5764852031086</v>
      </c>
      <c r="Y65" s="26">
        <f t="shared" si="43"/>
        <v>1932.0419206958168</v>
      </c>
      <c r="Z65" s="26">
        <f t="shared" si="43"/>
        <v>3157.1919118260475</v>
      </c>
      <c r="AA65" s="26">
        <f t="shared" si="43"/>
        <v>3390.9855093241385</v>
      </c>
      <c r="AB65" s="26">
        <f t="shared" si="43"/>
        <v>2788.6953009621666</v>
      </c>
      <c r="AC65" s="26">
        <f t="shared" si="43"/>
        <v>2212.7547906013788</v>
      </c>
      <c r="AD65" s="26">
        <f t="shared" si="43"/>
        <v>1209.6187317155773</v>
      </c>
      <c r="AE65" s="26">
        <f t="shared" si="43"/>
        <v>1554.7062639818298</v>
      </c>
      <c r="AF65" s="26">
        <f t="shared" si="43"/>
        <v>7602.5306336004987</v>
      </c>
      <c r="AG65" s="26">
        <f t="shared" si="43"/>
        <v>9172.8465471012496</v>
      </c>
      <c r="AH65" s="26">
        <f t="shared" si="43"/>
        <v>8993.9938348563664</v>
      </c>
      <c r="AI65" s="26">
        <f t="shared" si="43"/>
        <v>3997.1714321942372</v>
      </c>
      <c r="AJ65" s="26">
        <f t="shared" si="43"/>
        <v>1223.5764852031086</v>
      </c>
      <c r="AK65" s="26">
        <f t="shared" si="43"/>
        <v>1932.0419206958168</v>
      </c>
      <c r="AL65" s="26">
        <f t="shared" si="43"/>
        <v>3157.1919118260475</v>
      </c>
      <c r="AM65" s="26">
        <f t="shared" si="43"/>
        <v>3390.9855093241385</v>
      </c>
    </row>
    <row r="66" spans="1:41" ht="15.5" x14ac:dyDescent="0.35">
      <c r="A66" s="648"/>
      <c r="B66" s="13" t="str">
        <f t="shared" si="35"/>
        <v>Lighting</v>
      </c>
      <c r="C66" s="26">
        <f t="shared" si="37"/>
        <v>0</v>
      </c>
      <c r="D66" s="26">
        <f t="shared" ref="D66:AM66" si="44">((D12*0.5)+C30-D48)*D85*D100*D$2</f>
        <v>326.16080196178001</v>
      </c>
      <c r="E66" s="26">
        <f t="shared" si="44"/>
        <v>842.19612319840019</v>
      </c>
      <c r="F66" s="26">
        <f t="shared" si="44"/>
        <v>1622.8079209413904</v>
      </c>
      <c r="G66" s="26">
        <f t="shared" si="44"/>
        <v>3748.2900091002084</v>
      </c>
      <c r="H66" s="26">
        <f t="shared" si="44"/>
        <v>9372.670905964851</v>
      </c>
      <c r="I66" s="26">
        <f t="shared" si="44"/>
        <v>15519.297874299373</v>
      </c>
      <c r="J66" s="26">
        <f t="shared" si="44"/>
        <v>14906.168800313682</v>
      </c>
      <c r="K66" s="26">
        <f t="shared" si="44"/>
        <v>17256.055102279239</v>
      </c>
      <c r="L66" s="26">
        <f t="shared" si="44"/>
        <v>13150.539642583162</v>
      </c>
      <c r="M66" s="26">
        <f t="shared" si="44"/>
        <v>11996.619971582591</v>
      </c>
      <c r="N66" s="26">
        <f t="shared" si="44"/>
        <v>17253.389169632188</v>
      </c>
      <c r="O66" s="26">
        <f t="shared" si="44"/>
        <v>24541.574482208602</v>
      </c>
      <c r="P66" s="26">
        <f t="shared" si="44"/>
        <v>18998.103226600655</v>
      </c>
      <c r="Q66" s="26">
        <f t="shared" si="44"/>
        <v>20762.245116847407</v>
      </c>
      <c r="R66" s="26">
        <f t="shared" si="44"/>
        <v>21579.490134069249</v>
      </c>
      <c r="S66" s="26">
        <f t="shared" si="44"/>
        <v>27647.796952523357</v>
      </c>
      <c r="T66" s="26">
        <f t="shared" si="44"/>
        <v>40361.802694272694</v>
      </c>
      <c r="U66" s="26">
        <f t="shared" si="44"/>
        <v>11356.550918756711</v>
      </c>
      <c r="V66" s="26">
        <f t="shared" si="44"/>
        <v>9273.6355706088598</v>
      </c>
      <c r="W66" s="26">
        <f t="shared" si="44"/>
        <v>9320.768777445528</v>
      </c>
      <c r="X66" s="26">
        <f t="shared" si="44"/>
        <v>6158.4353373675031</v>
      </c>
      <c r="Y66" s="26">
        <f t="shared" si="44"/>
        <v>5043.9724376694185</v>
      </c>
      <c r="Z66" s="26">
        <f t="shared" si="44"/>
        <v>5040.638845842006</v>
      </c>
      <c r="AA66" s="26">
        <f t="shared" si="44"/>
        <v>5713.0837836053697</v>
      </c>
      <c r="AB66" s="26">
        <f t="shared" si="44"/>
        <v>4408.655421594477</v>
      </c>
      <c r="AC66" s="26">
        <f t="shared" si="44"/>
        <v>4861.4406133695757</v>
      </c>
      <c r="AD66" s="26">
        <f t="shared" si="44"/>
        <v>4996.1844671189856</v>
      </c>
      <c r="AE66" s="26">
        <f t="shared" si="44"/>
        <v>6410.6653459785675</v>
      </c>
      <c r="AF66" s="26">
        <f t="shared" si="44"/>
        <v>9514.7630986744898</v>
      </c>
      <c r="AG66" s="26">
        <f t="shared" si="44"/>
        <v>11356.550918756711</v>
      </c>
      <c r="AH66" s="26">
        <f t="shared" si="44"/>
        <v>9273.6355706088598</v>
      </c>
      <c r="AI66" s="26">
        <f t="shared" si="44"/>
        <v>9320.768777445528</v>
      </c>
      <c r="AJ66" s="26">
        <f t="shared" si="44"/>
        <v>6158.4353373675031</v>
      </c>
      <c r="AK66" s="26">
        <f t="shared" si="44"/>
        <v>5043.9724376694185</v>
      </c>
      <c r="AL66" s="26">
        <f t="shared" si="44"/>
        <v>5040.638845842006</v>
      </c>
      <c r="AM66" s="26">
        <f t="shared" si="44"/>
        <v>5713.0837836053697</v>
      </c>
    </row>
    <row r="67" spans="1:41" ht="15.5" x14ac:dyDescent="0.35">
      <c r="A67" s="648"/>
      <c r="B67" s="13" t="str">
        <f t="shared" si="35"/>
        <v>Miscellaneous</v>
      </c>
      <c r="C67" s="26">
        <f t="shared" si="37"/>
        <v>0</v>
      </c>
      <c r="D67" s="26">
        <f t="shared" ref="D67:AM67" si="45">((D13*0.5)+C31-D49)*D86*D101*D$2</f>
        <v>0</v>
      </c>
      <c r="E67" s="26">
        <f t="shared" si="45"/>
        <v>0</v>
      </c>
      <c r="F67" s="26">
        <f t="shared" si="45"/>
        <v>20.245547776699468</v>
      </c>
      <c r="G67" s="26">
        <f t="shared" si="45"/>
        <v>98.021334906329514</v>
      </c>
      <c r="H67" s="26">
        <f t="shared" si="45"/>
        <v>440.90068681169851</v>
      </c>
      <c r="I67" s="26">
        <f t="shared" si="45"/>
        <v>607.23054671059003</v>
      </c>
      <c r="J67" s="26">
        <f t="shared" si="45"/>
        <v>619.57682565200264</v>
      </c>
      <c r="K67" s="26">
        <f t="shared" si="45"/>
        <v>593.00235869306505</v>
      </c>
      <c r="L67" s="26">
        <f t="shared" si="45"/>
        <v>343.62148592266846</v>
      </c>
      <c r="M67" s="26">
        <f t="shared" si="45"/>
        <v>352.05217514033052</v>
      </c>
      <c r="N67" s="26">
        <f t="shared" si="45"/>
        <v>3730.1278434272494</v>
      </c>
      <c r="O67" s="26">
        <f t="shared" si="45"/>
        <v>7071.1927720738631</v>
      </c>
      <c r="P67" s="26">
        <f t="shared" si="45"/>
        <v>6526.4490453262888</v>
      </c>
      <c r="Q67" s="26">
        <f t="shared" si="45"/>
        <v>7239.8760110640324</v>
      </c>
      <c r="R67" s="26">
        <f t="shared" si="45"/>
        <v>6988.2045003650246</v>
      </c>
      <c r="S67" s="26">
        <f t="shared" si="45"/>
        <v>7818.4041223502018</v>
      </c>
      <c r="T67" s="26">
        <f t="shared" si="45"/>
        <v>13648.689259132883</v>
      </c>
      <c r="U67" s="26">
        <f t="shared" si="45"/>
        <v>14205.238355991167</v>
      </c>
      <c r="V67" s="26">
        <f t="shared" si="45"/>
        <v>14341.857405227383</v>
      </c>
      <c r="W67" s="26">
        <f t="shared" si="45"/>
        <v>13863.1218024153</v>
      </c>
      <c r="X67" s="26">
        <f t="shared" si="45"/>
        <v>7901.4159486316794</v>
      </c>
      <c r="Y67" s="26">
        <f t="shared" si="45"/>
        <v>7764.9022498219383</v>
      </c>
      <c r="Z67" s="26">
        <f t="shared" si="45"/>
        <v>7451.138100969586</v>
      </c>
      <c r="AA67" s="26">
        <f t="shared" si="45"/>
        <v>7438.7409041176379</v>
      </c>
      <c r="AB67" s="26">
        <f t="shared" si="45"/>
        <v>6855.926431152534</v>
      </c>
      <c r="AC67" s="26">
        <f t="shared" si="45"/>
        <v>7667.9970241716246</v>
      </c>
      <c r="AD67" s="26">
        <f t="shared" si="45"/>
        <v>7286.7559216765676</v>
      </c>
      <c r="AE67" s="26">
        <f t="shared" si="45"/>
        <v>8191.609703300669</v>
      </c>
      <c r="AF67" s="26">
        <f t="shared" si="45"/>
        <v>14580.181353291959</v>
      </c>
      <c r="AG67" s="26">
        <f t="shared" si="45"/>
        <v>14205.238355991167</v>
      </c>
      <c r="AH67" s="26">
        <f t="shared" si="45"/>
        <v>14341.857405227383</v>
      </c>
      <c r="AI67" s="26">
        <f t="shared" si="45"/>
        <v>13863.1218024153</v>
      </c>
      <c r="AJ67" s="26">
        <f t="shared" si="45"/>
        <v>7901.4159486316794</v>
      </c>
      <c r="AK67" s="26">
        <f t="shared" si="45"/>
        <v>7764.9022498219383</v>
      </c>
      <c r="AL67" s="26">
        <f t="shared" si="45"/>
        <v>7451.138100969586</v>
      </c>
      <c r="AM67" s="26">
        <f t="shared" si="45"/>
        <v>7438.7409041176379</v>
      </c>
    </row>
    <row r="68" spans="1:41" ht="15.75" customHeight="1" x14ac:dyDescent="0.35">
      <c r="A68" s="648"/>
      <c r="B68" s="13" t="str">
        <f t="shared" si="35"/>
        <v>Motors</v>
      </c>
      <c r="C68" s="26">
        <f t="shared" si="37"/>
        <v>0</v>
      </c>
      <c r="D68" s="26">
        <f t="shared" ref="D68:AM68" si="46">((D14*0.5)+C32-D50)*D87*D102*D$2</f>
        <v>0</v>
      </c>
      <c r="E68" s="26">
        <f t="shared" si="46"/>
        <v>0</v>
      </c>
      <c r="F68" s="26">
        <f t="shared" si="46"/>
        <v>74.11116331159738</v>
      </c>
      <c r="G68" s="26">
        <f t="shared" si="46"/>
        <v>165.83115869528311</v>
      </c>
      <c r="H68" s="26">
        <f t="shared" si="46"/>
        <v>479.01364701226504</v>
      </c>
      <c r="I68" s="26">
        <f t="shared" si="46"/>
        <v>656.19296307049285</v>
      </c>
      <c r="J68" s="26">
        <f t="shared" si="46"/>
        <v>669.53475130125139</v>
      </c>
      <c r="K68" s="26">
        <f t="shared" si="46"/>
        <v>639.31373370280119</v>
      </c>
      <c r="L68" s="26">
        <f t="shared" si="46"/>
        <v>369.58979528656664</v>
      </c>
      <c r="M68" s="26">
        <f t="shared" si="46"/>
        <v>1035.8239726864688</v>
      </c>
      <c r="N68" s="26">
        <f t="shared" si="46"/>
        <v>1655.3483835880438</v>
      </c>
      <c r="O68" s="26">
        <f t="shared" si="46"/>
        <v>1647.9682904134445</v>
      </c>
      <c r="P68" s="26">
        <f t="shared" si="46"/>
        <v>1521.0136991559409</v>
      </c>
      <c r="Q68" s="26">
        <f t="shared" si="46"/>
        <v>1687.28055892886</v>
      </c>
      <c r="R68" s="26">
        <f t="shared" si="46"/>
        <v>1628.6275589893919</v>
      </c>
      <c r="S68" s="26">
        <f t="shared" si="46"/>
        <v>1822.1087291178576</v>
      </c>
      <c r="T68" s="26">
        <f t="shared" si="46"/>
        <v>3180.8787894437296</v>
      </c>
      <c r="U68" s="26">
        <f t="shared" si="46"/>
        <v>-81.407819679664641</v>
      </c>
      <c r="V68" s="26">
        <f t="shared" si="46"/>
        <v>-82.190760355935524</v>
      </c>
      <c r="W68" s="26">
        <f t="shared" si="46"/>
        <v>-79.447207544551375</v>
      </c>
      <c r="X68" s="26">
        <f t="shared" si="46"/>
        <v>-45.281679098960275</v>
      </c>
      <c r="Y68" s="26">
        <f t="shared" si="46"/>
        <v>-44.499342168174437</v>
      </c>
      <c r="Z68" s="26">
        <f t="shared" si="46"/>
        <v>-42.701212871671437</v>
      </c>
      <c r="AA68" s="26">
        <f t="shared" si="46"/>
        <v>-42.630166632209281</v>
      </c>
      <c r="AB68" s="26">
        <f t="shared" si="46"/>
        <v>-39.290155410093369</v>
      </c>
      <c r="AC68" s="26">
        <f t="shared" si="46"/>
        <v>-43.943994701411881</v>
      </c>
      <c r="AD68" s="26">
        <f t="shared" si="46"/>
        <v>-41.75916639029068</v>
      </c>
      <c r="AE68" s="26">
        <f t="shared" si="46"/>
        <v>-46.944730450878936</v>
      </c>
      <c r="AF68" s="26">
        <f t="shared" si="46"/>
        <v>-83.556554614586901</v>
      </c>
      <c r="AG68" s="26">
        <f t="shared" si="46"/>
        <v>-81.407819679664641</v>
      </c>
      <c r="AH68" s="26">
        <f t="shared" si="46"/>
        <v>-82.190760355935524</v>
      </c>
      <c r="AI68" s="26">
        <f t="shared" si="46"/>
        <v>-79.447207544551375</v>
      </c>
      <c r="AJ68" s="26">
        <f t="shared" si="46"/>
        <v>-45.281679098960275</v>
      </c>
      <c r="AK68" s="26">
        <f t="shared" si="46"/>
        <v>-44.499342168174437</v>
      </c>
      <c r="AL68" s="26">
        <f t="shared" si="46"/>
        <v>-42.701212871671437</v>
      </c>
      <c r="AM68" s="26">
        <f t="shared" si="46"/>
        <v>-42.630166632209281</v>
      </c>
    </row>
    <row r="69" spans="1:41" ht="15.5" x14ac:dyDescent="0.35">
      <c r="A69" s="648"/>
      <c r="B69" s="13" t="str">
        <f t="shared" si="35"/>
        <v>Process</v>
      </c>
      <c r="C69" s="26">
        <f t="shared" si="37"/>
        <v>0</v>
      </c>
      <c r="D69" s="26">
        <f t="shared" ref="D69:AM69" si="47">((D15*0.5)+C33-D51)*D88*D103*D$2</f>
        <v>0</v>
      </c>
      <c r="E69" s="26">
        <f t="shared" si="47"/>
        <v>0</v>
      </c>
      <c r="F69" s="26">
        <f t="shared" si="47"/>
        <v>0</v>
      </c>
      <c r="G69" s="26">
        <f t="shared" si="47"/>
        <v>0</v>
      </c>
      <c r="H69" s="26">
        <f t="shared" si="47"/>
        <v>0</v>
      </c>
      <c r="I69" s="26">
        <f t="shared" si="47"/>
        <v>0</v>
      </c>
      <c r="J69" s="26">
        <f t="shared" si="47"/>
        <v>0</v>
      </c>
      <c r="K69" s="26">
        <f t="shared" si="47"/>
        <v>0</v>
      </c>
      <c r="L69" s="26">
        <f t="shared" si="47"/>
        <v>0</v>
      </c>
      <c r="M69" s="26">
        <f t="shared" si="47"/>
        <v>228.70728567431667</v>
      </c>
      <c r="N69" s="26">
        <f t="shared" si="47"/>
        <v>442.3140970067858</v>
      </c>
      <c r="O69" s="26">
        <f t="shared" si="47"/>
        <v>440.34211377913834</v>
      </c>
      <c r="P69" s="26">
        <f t="shared" si="47"/>
        <v>406.41946284374302</v>
      </c>
      <c r="Q69" s="26">
        <f t="shared" si="47"/>
        <v>450.84647088129367</v>
      </c>
      <c r="R69" s="26">
        <f t="shared" si="47"/>
        <v>435.17421181958957</v>
      </c>
      <c r="S69" s="26">
        <f t="shared" si="47"/>
        <v>486.87296593181532</v>
      </c>
      <c r="T69" s="26">
        <f t="shared" si="47"/>
        <v>849.94043754778522</v>
      </c>
      <c r="U69" s="26">
        <f t="shared" si="47"/>
        <v>-186.34393928210574</v>
      </c>
      <c r="V69" s="26">
        <f t="shared" si="47"/>
        <v>-188.13610433964701</v>
      </c>
      <c r="W69" s="26">
        <f t="shared" si="47"/>
        <v>-181.85606342326409</v>
      </c>
      <c r="X69" s="26">
        <f t="shared" si="47"/>
        <v>-103.65056445205623</v>
      </c>
      <c r="Y69" s="26">
        <f t="shared" si="47"/>
        <v>-101.85978137861001</v>
      </c>
      <c r="Z69" s="26">
        <f t="shared" si="47"/>
        <v>-97.74383161153095</v>
      </c>
      <c r="AA69" s="26">
        <f t="shared" si="47"/>
        <v>-97.581205512654293</v>
      </c>
      <c r="AB69" s="26">
        <f t="shared" si="47"/>
        <v>-89.935860743262438</v>
      </c>
      <c r="AC69" s="26">
        <f t="shared" si="47"/>
        <v>-100.58858120356437</v>
      </c>
      <c r="AD69" s="26">
        <f t="shared" si="47"/>
        <v>-95.587470551646348</v>
      </c>
      <c r="AE69" s="26">
        <f t="shared" si="47"/>
        <v>-107.45731841456735</v>
      </c>
      <c r="AF69" s="26">
        <f t="shared" si="47"/>
        <v>-191.26243155744316</v>
      </c>
      <c r="AG69" s="26">
        <f t="shared" si="47"/>
        <v>-186.34393928210574</v>
      </c>
      <c r="AH69" s="26">
        <f t="shared" si="47"/>
        <v>-188.13610433964701</v>
      </c>
      <c r="AI69" s="26">
        <f t="shared" si="47"/>
        <v>-181.85606342326409</v>
      </c>
      <c r="AJ69" s="26">
        <f t="shared" si="47"/>
        <v>-103.65056445205623</v>
      </c>
      <c r="AK69" s="26">
        <f t="shared" si="47"/>
        <v>-101.85978137861001</v>
      </c>
      <c r="AL69" s="26">
        <f t="shared" si="47"/>
        <v>-97.74383161153095</v>
      </c>
      <c r="AM69" s="26">
        <f t="shared" si="47"/>
        <v>-97.581205512654293</v>
      </c>
    </row>
    <row r="70" spans="1:41" ht="15.5" x14ac:dyDescent="0.35">
      <c r="A70" s="648"/>
      <c r="B70" s="13" t="str">
        <f t="shared" si="35"/>
        <v>Refrigeration</v>
      </c>
      <c r="C70" s="26">
        <f t="shared" si="37"/>
        <v>0</v>
      </c>
      <c r="D70" s="26">
        <f t="shared" ref="D70:AM70" si="48">((D16*0.5)+C34-D52)*D89*D104*D$2</f>
        <v>89.700667873138968</v>
      </c>
      <c r="E70" s="26">
        <f t="shared" si="48"/>
        <v>231.09758972310809</v>
      </c>
      <c r="F70" s="26">
        <f t="shared" si="48"/>
        <v>233.04787501470497</v>
      </c>
      <c r="G70" s="26">
        <f t="shared" si="48"/>
        <v>252.00241544330459</v>
      </c>
      <c r="H70" s="26">
        <f t="shared" si="48"/>
        <v>450.45058185065301</v>
      </c>
      <c r="I70" s="26">
        <f t="shared" si="48"/>
        <v>446.3794878003693</v>
      </c>
      <c r="J70" s="26">
        <f t="shared" si="48"/>
        <v>455.95113615066765</v>
      </c>
      <c r="K70" s="26">
        <f t="shared" si="48"/>
        <v>423.33746799620945</v>
      </c>
      <c r="L70" s="26">
        <f t="shared" si="48"/>
        <v>242.22947936914323</v>
      </c>
      <c r="M70" s="26">
        <f t="shared" si="48"/>
        <v>233.52475070245717</v>
      </c>
      <c r="N70" s="26">
        <f t="shared" si="48"/>
        <v>223.99096945191354</v>
      </c>
      <c r="O70" s="26">
        <f t="shared" si="48"/>
        <v>224.45028217768254</v>
      </c>
      <c r="P70" s="26">
        <f t="shared" si="48"/>
        <v>206.53977412685816</v>
      </c>
      <c r="Q70" s="26">
        <f t="shared" si="48"/>
        <v>231.09758972310809</v>
      </c>
      <c r="R70" s="26">
        <f t="shared" si="48"/>
        <v>233.04787501470497</v>
      </c>
      <c r="S70" s="26">
        <f t="shared" si="48"/>
        <v>252.00241544330459</v>
      </c>
      <c r="T70" s="26">
        <f t="shared" si="48"/>
        <v>450.45058185065301</v>
      </c>
      <c r="U70" s="26">
        <f t="shared" si="48"/>
        <v>-99.658636110194095</v>
      </c>
      <c r="V70" s="26">
        <f t="shared" si="48"/>
        <v>-100.70708427901842</v>
      </c>
      <c r="W70" s="26">
        <f t="shared" si="48"/>
        <v>-94.702263578073399</v>
      </c>
      <c r="X70" s="26">
        <f t="shared" si="48"/>
        <v>-53.332157527971084</v>
      </c>
      <c r="Y70" s="26">
        <f t="shared" si="48"/>
        <v>-51.899231597812069</v>
      </c>
      <c r="Z70" s="26">
        <f t="shared" si="48"/>
        <v>-49.359290369467324</v>
      </c>
      <c r="AA70" s="26">
        <f t="shared" si="48"/>
        <v>-49.529971557509832</v>
      </c>
      <c r="AB70" s="26">
        <f t="shared" si="48"/>
        <v>-45.504593224497022</v>
      </c>
      <c r="AC70" s="26">
        <f t="shared" si="48"/>
        <v>-51.590910353661037</v>
      </c>
      <c r="AD70" s="26">
        <f t="shared" si="48"/>
        <v>-51.329252197131758</v>
      </c>
      <c r="AE70" s="26">
        <f t="shared" si="48"/>
        <v>-55.513493024958301</v>
      </c>
      <c r="AF70" s="26">
        <f t="shared" si="48"/>
        <v>-101.40493642580064</v>
      </c>
      <c r="AG70" s="26">
        <f t="shared" si="48"/>
        <v>-99.658636110194095</v>
      </c>
      <c r="AH70" s="26">
        <f t="shared" si="48"/>
        <v>-100.70708427901842</v>
      </c>
      <c r="AI70" s="26">
        <f t="shared" si="48"/>
        <v>-94.702263578073399</v>
      </c>
      <c r="AJ70" s="26">
        <f t="shared" si="48"/>
        <v>-53.332157527971084</v>
      </c>
      <c r="AK70" s="26">
        <f t="shared" si="48"/>
        <v>-51.899231597812069</v>
      </c>
      <c r="AL70" s="26">
        <f t="shared" si="48"/>
        <v>-49.359290369467324</v>
      </c>
      <c r="AM70" s="26">
        <f t="shared" si="48"/>
        <v>-49.529971557509832</v>
      </c>
    </row>
    <row r="71" spans="1:41" ht="15.5" x14ac:dyDescent="0.35">
      <c r="A71" s="648"/>
      <c r="B71" s="13" t="str">
        <f t="shared" si="35"/>
        <v>Water Heating</v>
      </c>
      <c r="C71" s="26">
        <f t="shared" si="37"/>
        <v>0</v>
      </c>
      <c r="D71" s="26">
        <f t="shared" ref="D71:AM71" si="49">((D17*0.5)+C35-D53)*D90*D105*D$2</f>
        <v>0</v>
      </c>
      <c r="E71" s="26">
        <f t="shared" si="49"/>
        <v>0</v>
      </c>
      <c r="F71" s="26">
        <f t="shared" si="49"/>
        <v>0</v>
      </c>
      <c r="G71" s="26">
        <f t="shared" si="49"/>
        <v>0</v>
      </c>
      <c r="H71" s="26">
        <f t="shared" si="49"/>
        <v>0</v>
      </c>
      <c r="I71" s="26">
        <f t="shared" si="49"/>
        <v>0</v>
      </c>
      <c r="J71" s="26">
        <f t="shared" si="49"/>
        <v>0</v>
      </c>
      <c r="K71" s="26">
        <f t="shared" si="49"/>
        <v>0</v>
      </c>
      <c r="L71" s="26">
        <f t="shared" si="49"/>
        <v>0</v>
      </c>
      <c r="M71" s="26">
        <f t="shared" si="49"/>
        <v>0</v>
      </c>
      <c r="N71" s="26">
        <f t="shared" si="49"/>
        <v>0</v>
      </c>
      <c r="O71" s="26">
        <f t="shared" si="49"/>
        <v>0</v>
      </c>
      <c r="P71" s="26">
        <f t="shared" si="49"/>
        <v>0</v>
      </c>
      <c r="Q71" s="26">
        <f t="shared" si="49"/>
        <v>0</v>
      </c>
      <c r="R71" s="26">
        <f t="shared" si="49"/>
        <v>0</v>
      </c>
      <c r="S71" s="26">
        <f t="shared" si="49"/>
        <v>0</v>
      </c>
      <c r="T71" s="26">
        <f t="shared" si="49"/>
        <v>0</v>
      </c>
      <c r="U71" s="26">
        <f t="shared" si="49"/>
        <v>0</v>
      </c>
      <c r="V71" s="26">
        <f t="shared" si="49"/>
        <v>0</v>
      </c>
      <c r="W71" s="26">
        <f t="shared" si="49"/>
        <v>0</v>
      </c>
      <c r="X71" s="26">
        <f t="shared" si="49"/>
        <v>0</v>
      </c>
      <c r="Y71" s="26">
        <f t="shared" si="49"/>
        <v>0</v>
      </c>
      <c r="Z71" s="26">
        <f t="shared" si="49"/>
        <v>0</v>
      </c>
      <c r="AA71" s="26">
        <f t="shared" si="49"/>
        <v>0</v>
      </c>
      <c r="AB71" s="26">
        <f t="shared" si="49"/>
        <v>0</v>
      </c>
      <c r="AC71" s="26">
        <f t="shared" si="49"/>
        <v>0</v>
      </c>
      <c r="AD71" s="26">
        <f t="shared" si="49"/>
        <v>0</v>
      </c>
      <c r="AE71" s="26">
        <f t="shared" si="49"/>
        <v>0</v>
      </c>
      <c r="AF71" s="26">
        <f t="shared" si="49"/>
        <v>0</v>
      </c>
      <c r="AG71" s="26">
        <f t="shared" si="49"/>
        <v>0</v>
      </c>
      <c r="AH71" s="26">
        <f t="shared" si="49"/>
        <v>0</v>
      </c>
      <c r="AI71" s="26">
        <f t="shared" si="49"/>
        <v>0</v>
      </c>
      <c r="AJ71" s="26">
        <f t="shared" si="49"/>
        <v>0</v>
      </c>
      <c r="AK71" s="26">
        <f t="shared" si="49"/>
        <v>0</v>
      </c>
      <c r="AL71" s="26">
        <f t="shared" si="49"/>
        <v>0</v>
      </c>
      <c r="AM71" s="26">
        <f t="shared" si="49"/>
        <v>0</v>
      </c>
    </row>
    <row r="72" spans="1:41" ht="15.75" customHeight="1" x14ac:dyDescent="0.35">
      <c r="A72" s="648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5">
      <c r="A73" s="648"/>
      <c r="B73" s="237" t="s">
        <v>26</v>
      </c>
      <c r="C73" s="26">
        <f>SUM(C59:C72)</f>
        <v>0</v>
      </c>
      <c r="D73" s="26">
        <f>SUM(D59:D72)</f>
        <v>415.86146983491898</v>
      </c>
      <c r="E73" s="26">
        <f t="shared" ref="E73:AM73" si="50">SUM(E59:E72)</f>
        <v>1073.2937129215084</v>
      </c>
      <c r="F73" s="26">
        <f t="shared" si="50"/>
        <v>1978.4704339127304</v>
      </c>
      <c r="G73" s="26">
        <f t="shared" si="50"/>
        <v>4495.4724632132657</v>
      </c>
      <c r="H73" s="26">
        <f t="shared" si="50"/>
        <v>32877.889538763258</v>
      </c>
      <c r="I73" s="26">
        <f t="shared" si="50"/>
        <v>71711.181748256597</v>
      </c>
      <c r="J73" s="26">
        <f t="shared" si="50"/>
        <v>72037.14664783499</v>
      </c>
      <c r="K73" s="26">
        <f t="shared" si="50"/>
        <v>44028.784073963288</v>
      </c>
      <c r="L73" s="26">
        <f t="shared" si="50"/>
        <v>18466.336687728122</v>
      </c>
      <c r="M73" s="26">
        <f t="shared" si="50"/>
        <v>17653.29613338691</v>
      </c>
      <c r="N73" s="26">
        <f t="shared" si="50"/>
        <v>30665.784777203298</v>
      </c>
      <c r="O73" s="26">
        <f t="shared" si="50"/>
        <v>44937.550122148619</v>
      </c>
      <c r="P73" s="26">
        <f t="shared" si="50"/>
        <v>37310.92694022799</v>
      </c>
      <c r="Q73" s="26">
        <f t="shared" si="50"/>
        <v>40851.512294545384</v>
      </c>
      <c r="R73" s="26">
        <f t="shared" si="50"/>
        <v>43256.474421428698</v>
      </c>
      <c r="S73" s="26">
        <f t="shared" si="50"/>
        <v>63854.503457273058</v>
      </c>
      <c r="T73" s="26">
        <f t="shared" si="50"/>
        <v>180307.14550724908</v>
      </c>
      <c r="U73" s="26">
        <f t="shared" si="50"/>
        <v>85464.65862453889</v>
      </c>
      <c r="V73" s="26">
        <f t="shared" si="50"/>
        <v>82376.727743647585</v>
      </c>
      <c r="W73" s="26">
        <f t="shared" si="50"/>
        <v>52152.15586848012</v>
      </c>
      <c r="X73" s="26">
        <f t="shared" si="50"/>
        <v>20657.3108577688</v>
      </c>
      <c r="Y73" s="26">
        <f t="shared" si="50"/>
        <v>18771.015512852275</v>
      </c>
      <c r="Z73" s="26">
        <f t="shared" si="50"/>
        <v>19188.454187814761</v>
      </c>
      <c r="AA73" s="26">
        <f t="shared" si="50"/>
        <v>20130.504238559359</v>
      </c>
      <c r="AB73" s="26">
        <f t="shared" si="50"/>
        <v>17289.506374060446</v>
      </c>
      <c r="AC73" s="26">
        <f t="shared" si="50"/>
        <v>18687.659537780528</v>
      </c>
      <c r="AD73" s="26">
        <f t="shared" si="50"/>
        <v>18498.346212528933</v>
      </c>
      <c r="AE73" s="26">
        <f t="shared" si="50"/>
        <v>26012.706078367406</v>
      </c>
      <c r="AF73" s="26">
        <f t="shared" si="50"/>
        <v>74737.380640143703</v>
      </c>
      <c r="AG73" s="26">
        <f t="shared" si="50"/>
        <v>85464.65862453889</v>
      </c>
      <c r="AH73" s="26">
        <f t="shared" si="50"/>
        <v>82376.727743647585</v>
      </c>
      <c r="AI73" s="26">
        <f t="shared" si="50"/>
        <v>52152.15586848012</v>
      </c>
      <c r="AJ73" s="26">
        <f t="shared" si="50"/>
        <v>20657.3108577688</v>
      </c>
      <c r="AK73" s="26">
        <f t="shared" si="50"/>
        <v>18771.015512852275</v>
      </c>
      <c r="AL73" s="26">
        <f t="shared" si="50"/>
        <v>19188.454187814761</v>
      </c>
      <c r="AM73" s="26">
        <f t="shared" si="50"/>
        <v>20130.504238559359</v>
      </c>
    </row>
    <row r="74" spans="1:41" ht="16.5" customHeight="1" thickBot="1" x14ac:dyDescent="0.4">
      <c r="A74" s="649"/>
      <c r="B74" s="138" t="s">
        <v>27</v>
      </c>
      <c r="C74" s="27">
        <f>C73</f>
        <v>0</v>
      </c>
      <c r="D74" s="27">
        <f>C74+D73</f>
        <v>415.86146983491898</v>
      </c>
      <c r="E74" s="27">
        <f t="shared" ref="E74:AM74" si="51">D74+E73</f>
        <v>1489.1551827564274</v>
      </c>
      <c r="F74" s="27">
        <f t="shared" si="51"/>
        <v>3467.6256166691578</v>
      </c>
      <c r="G74" s="27">
        <f t="shared" si="51"/>
        <v>7963.0980798824239</v>
      </c>
      <c r="H74" s="27">
        <f t="shared" si="51"/>
        <v>40840.987618645682</v>
      </c>
      <c r="I74" s="27">
        <f t="shared" si="51"/>
        <v>112552.16936690228</v>
      </c>
      <c r="J74" s="27">
        <f t="shared" si="51"/>
        <v>184589.31601473727</v>
      </c>
      <c r="K74" s="27">
        <f t="shared" si="51"/>
        <v>228618.10008870056</v>
      </c>
      <c r="L74" s="27">
        <f t="shared" si="51"/>
        <v>247084.43677642869</v>
      </c>
      <c r="M74" s="27">
        <f t="shared" si="51"/>
        <v>264737.73290981562</v>
      </c>
      <c r="N74" s="27">
        <f t="shared" si="51"/>
        <v>295403.5176870189</v>
      </c>
      <c r="O74" s="27">
        <f t="shared" si="51"/>
        <v>340341.06780916755</v>
      </c>
      <c r="P74" s="27">
        <f t="shared" si="51"/>
        <v>377651.99474939553</v>
      </c>
      <c r="Q74" s="27">
        <f t="shared" si="51"/>
        <v>418503.50704394089</v>
      </c>
      <c r="R74" s="27">
        <f t="shared" si="51"/>
        <v>461759.98146536958</v>
      </c>
      <c r="S74" s="27">
        <f t="shared" si="51"/>
        <v>525614.48492264259</v>
      </c>
      <c r="T74" s="27">
        <f t="shared" si="51"/>
        <v>705921.63042989164</v>
      </c>
      <c r="U74" s="27">
        <f t="shared" si="51"/>
        <v>791386.28905443056</v>
      </c>
      <c r="V74" s="27">
        <f t="shared" si="51"/>
        <v>873763.01679807808</v>
      </c>
      <c r="W74" s="27">
        <f t="shared" si="51"/>
        <v>925915.17266655818</v>
      </c>
      <c r="X74" s="27">
        <f t="shared" si="51"/>
        <v>946572.48352432693</v>
      </c>
      <c r="Y74" s="27">
        <f t="shared" si="51"/>
        <v>965343.49903717916</v>
      </c>
      <c r="Z74" s="27">
        <f t="shared" si="51"/>
        <v>984531.95322499389</v>
      </c>
      <c r="AA74" s="27">
        <f t="shared" si="51"/>
        <v>1004662.4574635533</v>
      </c>
      <c r="AB74" s="27">
        <f t="shared" si="51"/>
        <v>1021951.9638376137</v>
      </c>
      <c r="AC74" s="27">
        <f t="shared" si="51"/>
        <v>1040639.6233753943</v>
      </c>
      <c r="AD74" s="27">
        <f t="shared" si="51"/>
        <v>1059137.9695879233</v>
      </c>
      <c r="AE74" s="27">
        <f t="shared" si="51"/>
        <v>1085150.6756662906</v>
      </c>
      <c r="AF74" s="27">
        <f t="shared" si="51"/>
        <v>1159888.0563064343</v>
      </c>
      <c r="AG74" s="27">
        <f t="shared" si="51"/>
        <v>1245352.7149309732</v>
      </c>
      <c r="AH74" s="27">
        <f t="shared" si="51"/>
        <v>1327729.4426746208</v>
      </c>
      <c r="AI74" s="27">
        <f t="shared" si="51"/>
        <v>1379881.598543101</v>
      </c>
      <c r="AJ74" s="27">
        <f t="shared" si="51"/>
        <v>1400538.9094008699</v>
      </c>
      <c r="AK74" s="27">
        <f t="shared" si="51"/>
        <v>1419309.9249137221</v>
      </c>
      <c r="AL74" s="27">
        <f t="shared" si="51"/>
        <v>1438498.3791015369</v>
      </c>
      <c r="AM74" s="27">
        <f t="shared" si="51"/>
        <v>1458628.8833400963</v>
      </c>
    </row>
    <row r="75" spans="1:41" x14ac:dyDescent="0.35">
      <c r="A75" s="8"/>
      <c r="B75" s="33"/>
      <c r="C75" s="205"/>
      <c r="D75" s="206"/>
      <c r="E75" s="205"/>
      <c r="F75" s="206"/>
      <c r="G75" s="205"/>
      <c r="H75" s="206"/>
      <c r="I75" s="205"/>
      <c r="J75" s="206"/>
      <c r="K75" s="205"/>
      <c r="L75" s="206"/>
      <c r="M75" s="205"/>
      <c r="N75" s="206"/>
      <c r="O75" s="205"/>
      <c r="P75" s="206"/>
      <c r="Q75" s="205"/>
      <c r="R75" s="206"/>
      <c r="S75" s="205"/>
      <c r="T75" s="206"/>
      <c r="U75" s="205"/>
      <c r="V75" s="206"/>
      <c r="W75" s="205"/>
      <c r="X75" s="206"/>
      <c r="Y75" s="205"/>
      <c r="Z75" s="206"/>
      <c r="AA75" s="205"/>
      <c r="AB75" s="206"/>
      <c r="AC75" s="205"/>
      <c r="AD75" s="206"/>
      <c r="AE75" s="205"/>
      <c r="AF75" s="206"/>
      <c r="AG75" s="205"/>
      <c r="AH75" s="206"/>
      <c r="AI75" s="205"/>
      <c r="AJ75" s="206"/>
      <c r="AK75" s="205"/>
      <c r="AL75" s="206"/>
      <c r="AM75" s="205"/>
    </row>
    <row r="76" spans="1:41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93"/>
    </row>
    <row r="77" spans="1:41" ht="16" thickBot="1" x14ac:dyDescent="0.4">
      <c r="A77" s="650" t="s">
        <v>12</v>
      </c>
      <c r="B77" s="17" t="s">
        <v>12</v>
      </c>
      <c r="C77" s="146">
        <f>C$4</f>
        <v>44562</v>
      </c>
      <c r="D77" s="146">
        <f t="shared" ref="D77:AM77" si="52">D$4</f>
        <v>44593</v>
      </c>
      <c r="E77" s="146">
        <f t="shared" si="52"/>
        <v>44621</v>
      </c>
      <c r="F77" s="146">
        <f t="shared" si="52"/>
        <v>44652</v>
      </c>
      <c r="G77" s="146">
        <f t="shared" si="52"/>
        <v>44682</v>
      </c>
      <c r="H77" s="146">
        <f t="shared" si="52"/>
        <v>44713</v>
      </c>
      <c r="I77" s="146">
        <f t="shared" si="52"/>
        <v>44743</v>
      </c>
      <c r="J77" s="146">
        <f t="shared" si="52"/>
        <v>44774</v>
      </c>
      <c r="K77" s="146">
        <f t="shared" si="52"/>
        <v>44805</v>
      </c>
      <c r="L77" s="146">
        <f t="shared" si="52"/>
        <v>44835</v>
      </c>
      <c r="M77" s="146">
        <f t="shared" si="52"/>
        <v>44866</v>
      </c>
      <c r="N77" s="146">
        <f t="shared" si="52"/>
        <v>44896</v>
      </c>
      <c r="O77" s="146">
        <f t="shared" si="52"/>
        <v>44927</v>
      </c>
      <c r="P77" s="146">
        <f t="shared" si="52"/>
        <v>44958</v>
      </c>
      <c r="Q77" s="146">
        <f t="shared" si="52"/>
        <v>44986</v>
      </c>
      <c r="R77" s="146">
        <f t="shared" si="52"/>
        <v>45017</v>
      </c>
      <c r="S77" s="146">
        <f t="shared" si="52"/>
        <v>45047</v>
      </c>
      <c r="T77" s="146">
        <f t="shared" si="52"/>
        <v>45078</v>
      </c>
      <c r="U77" s="146">
        <f t="shared" si="52"/>
        <v>45108</v>
      </c>
      <c r="V77" s="146">
        <f t="shared" si="52"/>
        <v>45139</v>
      </c>
      <c r="W77" s="146">
        <f t="shared" si="52"/>
        <v>45170</v>
      </c>
      <c r="X77" s="146">
        <f t="shared" si="52"/>
        <v>45200</v>
      </c>
      <c r="Y77" s="146">
        <f t="shared" si="52"/>
        <v>45231</v>
      </c>
      <c r="Z77" s="146">
        <f t="shared" si="52"/>
        <v>45261</v>
      </c>
      <c r="AA77" s="146">
        <f t="shared" si="52"/>
        <v>45292</v>
      </c>
      <c r="AB77" s="146">
        <f t="shared" si="52"/>
        <v>45323</v>
      </c>
      <c r="AC77" s="146">
        <f t="shared" si="52"/>
        <v>45352</v>
      </c>
      <c r="AD77" s="146">
        <f t="shared" si="52"/>
        <v>45383</v>
      </c>
      <c r="AE77" s="146">
        <f t="shared" si="52"/>
        <v>45413</v>
      </c>
      <c r="AF77" s="146">
        <f t="shared" si="52"/>
        <v>45444</v>
      </c>
      <c r="AG77" s="146">
        <f t="shared" si="52"/>
        <v>45474</v>
      </c>
      <c r="AH77" s="146">
        <f t="shared" si="52"/>
        <v>45505</v>
      </c>
      <c r="AI77" s="146">
        <f t="shared" si="52"/>
        <v>45536</v>
      </c>
      <c r="AJ77" s="146">
        <f t="shared" si="52"/>
        <v>45566</v>
      </c>
      <c r="AK77" s="146">
        <f t="shared" si="52"/>
        <v>45597</v>
      </c>
      <c r="AL77" s="146">
        <f t="shared" si="52"/>
        <v>45627</v>
      </c>
      <c r="AM77" s="146">
        <f t="shared" si="52"/>
        <v>45658</v>
      </c>
      <c r="AO77" s="195" t="s">
        <v>181</v>
      </c>
    </row>
    <row r="78" spans="1:41" ht="15.75" customHeight="1" x14ac:dyDescent="0.35">
      <c r="A78" s="651"/>
      <c r="B78" s="13" t="str">
        <f>B59</f>
        <v>Air Comp</v>
      </c>
      <c r="C78" s="302">
        <f>'2M - SGS'!C78</f>
        <v>8.5109000000000004E-2</v>
      </c>
      <c r="D78" s="302">
        <f>'2M - SGS'!D78</f>
        <v>7.7715000000000006E-2</v>
      </c>
      <c r="E78" s="302">
        <f>'2M - SGS'!E78</f>
        <v>8.6136000000000004E-2</v>
      </c>
      <c r="F78" s="302">
        <f>'2M - SGS'!F78</f>
        <v>7.9796000000000006E-2</v>
      </c>
      <c r="G78" s="302">
        <f>'2M - SGS'!G78</f>
        <v>8.5334999999999994E-2</v>
      </c>
      <c r="H78" s="302">
        <f>'2M - SGS'!H78</f>
        <v>8.1994999999999998E-2</v>
      </c>
      <c r="I78" s="302">
        <f>'2M - SGS'!I78</f>
        <v>8.4098999999999993E-2</v>
      </c>
      <c r="J78" s="302">
        <f>'2M - SGS'!J78</f>
        <v>8.4198999999999996E-2</v>
      </c>
      <c r="K78" s="302">
        <f>'2M - SGS'!K78</f>
        <v>8.2512000000000002E-2</v>
      </c>
      <c r="L78" s="302">
        <f>'2M - SGS'!L78</f>
        <v>8.5277000000000006E-2</v>
      </c>
      <c r="M78" s="302">
        <f>'2M - SGS'!M78</f>
        <v>8.2588999999999996E-2</v>
      </c>
      <c r="N78" s="302">
        <f>'2M - SGS'!N78</f>
        <v>8.5237999999999994E-2</v>
      </c>
      <c r="O78" s="302">
        <f>'2M - SGS'!O78</f>
        <v>8.5109000000000004E-2</v>
      </c>
      <c r="P78" s="302">
        <f>'2M - SGS'!P78</f>
        <v>7.7715000000000006E-2</v>
      </c>
      <c r="Q78" s="302">
        <f>'2M - SGS'!Q78</f>
        <v>8.6136000000000004E-2</v>
      </c>
      <c r="R78" s="302">
        <f>'2M - SGS'!R78</f>
        <v>7.9796000000000006E-2</v>
      </c>
      <c r="S78" s="302">
        <f>'2M - SGS'!S78</f>
        <v>8.5334999999999994E-2</v>
      </c>
      <c r="T78" s="302">
        <f>'2M - SGS'!T78</f>
        <v>8.1994999999999998E-2</v>
      </c>
      <c r="U78" s="302">
        <f>'2M - SGS'!U78</f>
        <v>8.4098999999999993E-2</v>
      </c>
      <c r="V78" s="302">
        <f>'2M - SGS'!V78</f>
        <v>8.4198999999999996E-2</v>
      </c>
      <c r="W78" s="302">
        <f>'2M - SGS'!W78</f>
        <v>8.2512000000000002E-2</v>
      </c>
      <c r="X78" s="302">
        <f>'2M - SGS'!X78</f>
        <v>8.5277000000000006E-2</v>
      </c>
      <c r="Y78" s="302">
        <f>'2M - SGS'!Y78</f>
        <v>8.2588999999999996E-2</v>
      </c>
      <c r="Z78" s="302">
        <f>'2M - SGS'!Z78</f>
        <v>8.5237999999999994E-2</v>
      </c>
      <c r="AA78" s="302">
        <f>'2M - SGS'!AA78</f>
        <v>8.5109000000000004E-2</v>
      </c>
      <c r="AB78" s="302">
        <f>'2M - SGS'!AB78</f>
        <v>7.7715000000000006E-2</v>
      </c>
      <c r="AC78" s="302">
        <f>'2M - SGS'!AC78</f>
        <v>8.6136000000000004E-2</v>
      </c>
      <c r="AD78" s="302">
        <f>'2M - SGS'!AD78</f>
        <v>7.9796000000000006E-2</v>
      </c>
      <c r="AE78" s="302">
        <f>'2M - SGS'!AE78</f>
        <v>8.5334999999999994E-2</v>
      </c>
      <c r="AF78" s="302">
        <f>'2M - SGS'!AF78</f>
        <v>8.1994999999999998E-2</v>
      </c>
      <c r="AG78" s="302">
        <f>'2M - SGS'!AG78</f>
        <v>8.4098999999999993E-2</v>
      </c>
      <c r="AH78" s="302">
        <f>'2M - SGS'!AH78</f>
        <v>8.4198999999999996E-2</v>
      </c>
      <c r="AI78" s="302">
        <f>'2M - SGS'!AI78</f>
        <v>8.2512000000000002E-2</v>
      </c>
      <c r="AJ78" s="302">
        <f>'2M - SGS'!AJ78</f>
        <v>8.5277000000000006E-2</v>
      </c>
      <c r="AK78" s="302">
        <f>'2M - SGS'!AK78</f>
        <v>8.2588999999999996E-2</v>
      </c>
      <c r="AL78" s="302">
        <f>'2M - SGS'!AL78</f>
        <v>8.5237999999999994E-2</v>
      </c>
      <c r="AM78" s="302">
        <f>'2M - SGS'!AM78</f>
        <v>8.5109000000000004E-2</v>
      </c>
      <c r="AO78" s="209">
        <f t="shared" ref="AO78:AO90" si="53">SUM(C78:N78)</f>
        <v>1.0000000000000002</v>
      </c>
    </row>
    <row r="79" spans="1:41" ht="15.5" x14ac:dyDescent="0.35">
      <c r="A79" s="651"/>
      <c r="B79" s="13" t="str">
        <f t="shared" ref="B79:B90" si="54">B60</f>
        <v>Building Shell</v>
      </c>
      <c r="C79" s="302">
        <f>'2M - SGS'!C79</f>
        <v>0.107824</v>
      </c>
      <c r="D79" s="302">
        <f>'2M - SGS'!D79</f>
        <v>9.1051999999999994E-2</v>
      </c>
      <c r="E79" s="302">
        <f>'2M - SGS'!E79</f>
        <v>7.1135000000000004E-2</v>
      </c>
      <c r="F79" s="302">
        <f>'2M - SGS'!F79</f>
        <v>4.1179E-2</v>
      </c>
      <c r="G79" s="302">
        <f>'2M - SGS'!G79</f>
        <v>4.4423999999999998E-2</v>
      </c>
      <c r="H79" s="302">
        <f>'2M - SGS'!H79</f>
        <v>0.106128</v>
      </c>
      <c r="I79" s="302">
        <f>'2M - SGS'!I79</f>
        <v>0.14288100000000001</v>
      </c>
      <c r="J79" s="302">
        <f>'2M - SGS'!J79</f>
        <v>0.133494</v>
      </c>
      <c r="K79" s="302">
        <f>'2M - SGS'!K79</f>
        <v>5.781E-2</v>
      </c>
      <c r="L79" s="302">
        <f>'2M - SGS'!L79</f>
        <v>3.8018000000000003E-2</v>
      </c>
      <c r="M79" s="302">
        <f>'2M - SGS'!M79</f>
        <v>6.2103999999999999E-2</v>
      </c>
      <c r="N79" s="302">
        <f>'2M - SGS'!N79</f>
        <v>0.10395</v>
      </c>
      <c r="O79" s="302">
        <f>'2M - SGS'!O79</f>
        <v>0.107824</v>
      </c>
      <c r="P79" s="302">
        <f>'2M - SGS'!P79</f>
        <v>9.1051999999999994E-2</v>
      </c>
      <c r="Q79" s="302">
        <f>'2M - SGS'!Q79</f>
        <v>7.1135000000000004E-2</v>
      </c>
      <c r="R79" s="302">
        <f>'2M - SGS'!R79</f>
        <v>4.1179E-2</v>
      </c>
      <c r="S79" s="302">
        <f>'2M - SGS'!S79</f>
        <v>4.4423999999999998E-2</v>
      </c>
      <c r="T79" s="302">
        <f>'2M - SGS'!T79</f>
        <v>0.106128</v>
      </c>
      <c r="U79" s="302">
        <f>'2M - SGS'!U79</f>
        <v>0.14288100000000001</v>
      </c>
      <c r="V79" s="302">
        <f>'2M - SGS'!V79</f>
        <v>0.133494</v>
      </c>
      <c r="W79" s="302">
        <f>'2M - SGS'!W79</f>
        <v>5.781E-2</v>
      </c>
      <c r="X79" s="302">
        <f>'2M - SGS'!X79</f>
        <v>3.8018000000000003E-2</v>
      </c>
      <c r="Y79" s="302">
        <f>'2M - SGS'!Y79</f>
        <v>6.2103999999999999E-2</v>
      </c>
      <c r="Z79" s="302">
        <f>'2M - SGS'!Z79</f>
        <v>0.10395</v>
      </c>
      <c r="AA79" s="302">
        <f>'2M - SGS'!AA79</f>
        <v>0.107824</v>
      </c>
      <c r="AB79" s="302">
        <f>'2M - SGS'!AB79</f>
        <v>9.1051999999999994E-2</v>
      </c>
      <c r="AC79" s="302">
        <f>'2M - SGS'!AC79</f>
        <v>7.1135000000000004E-2</v>
      </c>
      <c r="AD79" s="302">
        <f>'2M - SGS'!AD79</f>
        <v>4.1179E-2</v>
      </c>
      <c r="AE79" s="302">
        <f>'2M - SGS'!AE79</f>
        <v>4.4423999999999998E-2</v>
      </c>
      <c r="AF79" s="302">
        <f>'2M - SGS'!AF79</f>
        <v>0.106128</v>
      </c>
      <c r="AG79" s="302">
        <f>'2M - SGS'!AG79</f>
        <v>0.14288100000000001</v>
      </c>
      <c r="AH79" s="302">
        <f>'2M - SGS'!AH79</f>
        <v>0.133494</v>
      </c>
      <c r="AI79" s="302">
        <f>'2M - SGS'!AI79</f>
        <v>5.781E-2</v>
      </c>
      <c r="AJ79" s="302">
        <f>'2M - SGS'!AJ79</f>
        <v>3.8018000000000003E-2</v>
      </c>
      <c r="AK79" s="302">
        <f>'2M - SGS'!AK79</f>
        <v>6.2103999999999999E-2</v>
      </c>
      <c r="AL79" s="302">
        <f>'2M - SGS'!AL79</f>
        <v>0.10395</v>
      </c>
      <c r="AM79" s="302">
        <f>'2M - SGS'!AM79</f>
        <v>0.107824</v>
      </c>
      <c r="AO79" s="209">
        <f t="shared" si="53"/>
        <v>0.99999900000000008</v>
      </c>
    </row>
    <row r="80" spans="1:41" ht="15.5" x14ac:dyDescent="0.35">
      <c r="A80" s="651"/>
      <c r="B80" s="13" t="str">
        <f t="shared" si="54"/>
        <v>Cooking</v>
      </c>
      <c r="C80" s="302">
        <f>'2M - SGS'!C80</f>
        <v>8.6096000000000006E-2</v>
      </c>
      <c r="D80" s="302">
        <f>'2M - SGS'!D80</f>
        <v>7.8608999999999998E-2</v>
      </c>
      <c r="E80" s="302">
        <f>'2M - SGS'!E80</f>
        <v>8.1547999999999995E-2</v>
      </c>
      <c r="F80" s="302">
        <f>'2M - SGS'!F80</f>
        <v>7.2947999999999999E-2</v>
      </c>
      <c r="G80" s="302">
        <f>'2M - SGS'!G80</f>
        <v>8.6277000000000006E-2</v>
      </c>
      <c r="H80" s="302">
        <f>'2M - SGS'!H80</f>
        <v>8.3294000000000007E-2</v>
      </c>
      <c r="I80" s="302">
        <f>'2M - SGS'!I80</f>
        <v>8.5859000000000005E-2</v>
      </c>
      <c r="J80" s="302">
        <f>'2M - SGS'!J80</f>
        <v>8.5885000000000003E-2</v>
      </c>
      <c r="K80" s="302">
        <f>'2M - SGS'!K80</f>
        <v>8.3474999999999994E-2</v>
      </c>
      <c r="L80" s="302">
        <f>'2M - SGS'!L80</f>
        <v>8.6262000000000005E-2</v>
      </c>
      <c r="M80" s="302">
        <f>'2M - SGS'!M80</f>
        <v>8.3496000000000001E-2</v>
      </c>
      <c r="N80" s="302">
        <f>'2M - SGS'!N80</f>
        <v>8.6250999999999994E-2</v>
      </c>
      <c r="O80" s="302">
        <f>'2M - SGS'!O80</f>
        <v>8.6096000000000006E-2</v>
      </c>
      <c r="P80" s="302">
        <f>'2M - SGS'!P80</f>
        <v>7.8608999999999998E-2</v>
      </c>
      <c r="Q80" s="302">
        <f>'2M - SGS'!Q80</f>
        <v>8.1547999999999995E-2</v>
      </c>
      <c r="R80" s="302">
        <f>'2M - SGS'!R80</f>
        <v>7.2947999999999999E-2</v>
      </c>
      <c r="S80" s="302">
        <f>'2M - SGS'!S80</f>
        <v>8.6277000000000006E-2</v>
      </c>
      <c r="T80" s="302">
        <f>'2M - SGS'!T80</f>
        <v>8.3294000000000007E-2</v>
      </c>
      <c r="U80" s="302">
        <f>'2M - SGS'!U80</f>
        <v>8.5859000000000005E-2</v>
      </c>
      <c r="V80" s="302">
        <f>'2M - SGS'!V80</f>
        <v>8.5885000000000003E-2</v>
      </c>
      <c r="W80" s="302">
        <f>'2M - SGS'!W80</f>
        <v>8.3474999999999994E-2</v>
      </c>
      <c r="X80" s="302">
        <f>'2M - SGS'!X80</f>
        <v>8.6262000000000005E-2</v>
      </c>
      <c r="Y80" s="302">
        <f>'2M - SGS'!Y80</f>
        <v>8.3496000000000001E-2</v>
      </c>
      <c r="Z80" s="302">
        <f>'2M - SGS'!Z80</f>
        <v>8.6250999999999994E-2</v>
      </c>
      <c r="AA80" s="302">
        <f>'2M - SGS'!AA80</f>
        <v>8.6096000000000006E-2</v>
      </c>
      <c r="AB80" s="302">
        <f>'2M - SGS'!AB80</f>
        <v>7.8608999999999998E-2</v>
      </c>
      <c r="AC80" s="302">
        <f>'2M - SGS'!AC80</f>
        <v>8.1547999999999995E-2</v>
      </c>
      <c r="AD80" s="302">
        <f>'2M - SGS'!AD80</f>
        <v>7.2947999999999999E-2</v>
      </c>
      <c r="AE80" s="302">
        <f>'2M - SGS'!AE80</f>
        <v>8.6277000000000006E-2</v>
      </c>
      <c r="AF80" s="302">
        <f>'2M - SGS'!AF80</f>
        <v>8.3294000000000007E-2</v>
      </c>
      <c r="AG80" s="302">
        <f>'2M - SGS'!AG80</f>
        <v>8.5859000000000005E-2</v>
      </c>
      <c r="AH80" s="302">
        <f>'2M - SGS'!AH80</f>
        <v>8.5885000000000003E-2</v>
      </c>
      <c r="AI80" s="302">
        <f>'2M - SGS'!AI80</f>
        <v>8.3474999999999994E-2</v>
      </c>
      <c r="AJ80" s="302">
        <f>'2M - SGS'!AJ80</f>
        <v>8.6262000000000005E-2</v>
      </c>
      <c r="AK80" s="302">
        <f>'2M - SGS'!AK80</f>
        <v>8.3496000000000001E-2</v>
      </c>
      <c r="AL80" s="302">
        <f>'2M - SGS'!AL80</f>
        <v>8.6250999999999994E-2</v>
      </c>
      <c r="AM80" s="302">
        <f>'2M - SGS'!AM80</f>
        <v>8.6096000000000006E-2</v>
      </c>
      <c r="AO80" s="209">
        <f t="shared" si="53"/>
        <v>0.99999999999999989</v>
      </c>
    </row>
    <row r="81" spans="1:41" ht="15.5" x14ac:dyDescent="0.35">
      <c r="A81" s="651"/>
      <c r="B81" s="13" t="str">
        <f t="shared" si="54"/>
        <v>Cooling</v>
      </c>
      <c r="C81" s="302">
        <f>'2M - SGS'!C81</f>
        <v>6.0000000000000002E-6</v>
      </c>
      <c r="D81" s="302">
        <f>'2M - SGS'!D81</f>
        <v>2.4699999999999999E-4</v>
      </c>
      <c r="E81" s="302">
        <f>'2M - SGS'!E81</f>
        <v>7.2360000000000002E-3</v>
      </c>
      <c r="F81" s="302">
        <f>'2M - SGS'!F81</f>
        <v>2.1690999999999998E-2</v>
      </c>
      <c r="G81" s="302">
        <f>'2M - SGS'!G81</f>
        <v>6.2979999999999994E-2</v>
      </c>
      <c r="H81" s="302">
        <f>'2M - SGS'!H81</f>
        <v>0.21317</v>
      </c>
      <c r="I81" s="302">
        <f>'2M - SGS'!I81</f>
        <v>0.29002899999999998</v>
      </c>
      <c r="J81" s="302">
        <f>'2M - SGS'!J81</f>
        <v>0.270206</v>
      </c>
      <c r="K81" s="302">
        <f>'2M - SGS'!K81</f>
        <v>0.108695</v>
      </c>
      <c r="L81" s="302">
        <f>'2M - SGS'!L81</f>
        <v>1.9643000000000001E-2</v>
      </c>
      <c r="M81" s="302">
        <f>'2M - SGS'!M81</f>
        <v>6.0299999999999998E-3</v>
      </c>
      <c r="N81" s="302">
        <f>'2M - SGS'!N81</f>
        <v>6.3999999999999997E-5</v>
      </c>
      <c r="O81" s="302">
        <f>'2M - SGS'!O81</f>
        <v>6.0000000000000002E-6</v>
      </c>
      <c r="P81" s="302">
        <f>'2M - SGS'!P81</f>
        <v>2.4699999999999999E-4</v>
      </c>
      <c r="Q81" s="302">
        <f>'2M - SGS'!Q81</f>
        <v>7.2360000000000002E-3</v>
      </c>
      <c r="R81" s="302">
        <f>'2M - SGS'!R81</f>
        <v>2.1690999999999998E-2</v>
      </c>
      <c r="S81" s="302">
        <f>'2M - SGS'!S81</f>
        <v>6.2979999999999994E-2</v>
      </c>
      <c r="T81" s="302">
        <f>'2M - SGS'!T81</f>
        <v>0.21317</v>
      </c>
      <c r="U81" s="302">
        <f>'2M - SGS'!U81</f>
        <v>0.29002899999999998</v>
      </c>
      <c r="V81" s="302">
        <f>'2M - SGS'!V81</f>
        <v>0.270206</v>
      </c>
      <c r="W81" s="302">
        <f>'2M - SGS'!W81</f>
        <v>0.108695</v>
      </c>
      <c r="X81" s="302">
        <f>'2M - SGS'!X81</f>
        <v>1.9643000000000001E-2</v>
      </c>
      <c r="Y81" s="302">
        <f>'2M - SGS'!Y81</f>
        <v>6.0299999999999998E-3</v>
      </c>
      <c r="Z81" s="302">
        <f>'2M - SGS'!Z81</f>
        <v>6.3999999999999997E-5</v>
      </c>
      <c r="AA81" s="302">
        <f>'2M - SGS'!AA81</f>
        <v>6.0000000000000002E-6</v>
      </c>
      <c r="AB81" s="302">
        <f>'2M - SGS'!AB81</f>
        <v>2.4699999999999999E-4</v>
      </c>
      <c r="AC81" s="302">
        <f>'2M - SGS'!AC81</f>
        <v>7.2360000000000002E-3</v>
      </c>
      <c r="AD81" s="302">
        <f>'2M - SGS'!AD81</f>
        <v>2.1690999999999998E-2</v>
      </c>
      <c r="AE81" s="302">
        <f>'2M - SGS'!AE81</f>
        <v>6.2979999999999994E-2</v>
      </c>
      <c r="AF81" s="302">
        <f>'2M - SGS'!AF81</f>
        <v>0.21317</v>
      </c>
      <c r="AG81" s="302">
        <f>'2M - SGS'!AG81</f>
        <v>0.29002899999999998</v>
      </c>
      <c r="AH81" s="302">
        <f>'2M - SGS'!AH81</f>
        <v>0.270206</v>
      </c>
      <c r="AI81" s="302">
        <f>'2M - SGS'!AI81</f>
        <v>0.108695</v>
      </c>
      <c r="AJ81" s="302">
        <f>'2M - SGS'!AJ81</f>
        <v>1.9643000000000001E-2</v>
      </c>
      <c r="AK81" s="302">
        <f>'2M - SGS'!AK81</f>
        <v>6.0299999999999998E-3</v>
      </c>
      <c r="AL81" s="302">
        <f>'2M - SGS'!AL81</f>
        <v>6.3999999999999997E-5</v>
      </c>
      <c r="AM81" s="302">
        <f>'2M - SGS'!AM81</f>
        <v>6.0000000000000002E-6</v>
      </c>
      <c r="AO81" s="209">
        <f t="shared" si="53"/>
        <v>0.9999969999999998</v>
      </c>
    </row>
    <row r="82" spans="1:41" ht="15.5" x14ac:dyDescent="0.35">
      <c r="A82" s="651"/>
      <c r="B82" s="13" t="str">
        <f t="shared" si="54"/>
        <v>Ext Lighting</v>
      </c>
      <c r="C82" s="302">
        <f>'2M - SGS'!C82</f>
        <v>0.106265</v>
      </c>
      <c r="D82" s="302">
        <f>'2M - SGS'!D82</f>
        <v>8.2161999999999999E-2</v>
      </c>
      <c r="E82" s="302">
        <f>'2M - SGS'!E82</f>
        <v>7.0887000000000006E-2</v>
      </c>
      <c r="F82" s="302">
        <f>'2M - SGS'!F82</f>
        <v>6.8145999999999998E-2</v>
      </c>
      <c r="G82" s="302">
        <f>'2M - SGS'!G82</f>
        <v>8.1852999999999995E-2</v>
      </c>
      <c r="H82" s="302">
        <f>'2M - SGS'!H82</f>
        <v>6.7163E-2</v>
      </c>
      <c r="I82" s="302">
        <f>'2M - SGS'!I82</f>
        <v>8.6751999999999996E-2</v>
      </c>
      <c r="J82" s="302">
        <f>'2M - SGS'!J82</f>
        <v>6.9401000000000004E-2</v>
      </c>
      <c r="K82" s="302">
        <f>'2M - SGS'!K82</f>
        <v>8.2907999999999996E-2</v>
      </c>
      <c r="L82" s="302">
        <f>'2M - SGS'!L82</f>
        <v>0.100507</v>
      </c>
      <c r="M82" s="302">
        <f>'2M - SGS'!M82</f>
        <v>8.7251999999999996E-2</v>
      </c>
      <c r="N82" s="302">
        <f>'2M - SGS'!N82</f>
        <v>9.6703999999999998E-2</v>
      </c>
      <c r="O82" s="302">
        <f>'2M - SGS'!O82</f>
        <v>0.106265</v>
      </c>
      <c r="P82" s="302">
        <f>'2M - SGS'!P82</f>
        <v>8.2161999999999999E-2</v>
      </c>
      <c r="Q82" s="302">
        <f>'2M - SGS'!Q82</f>
        <v>7.0887000000000006E-2</v>
      </c>
      <c r="R82" s="302">
        <f>'2M - SGS'!R82</f>
        <v>6.8145999999999998E-2</v>
      </c>
      <c r="S82" s="302">
        <f>'2M - SGS'!S82</f>
        <v>8.1852999999999995E-2</v>
      </c>
      <c r="T82" s="302">
        <f>'2M - SGS'!T82</f>
        <v>6.7163E-2</v>
      </c>
      <c r="U82" s="302">
        <f>'2M - SGS'!U82</f>
        <v>8.6751999999999996E-2</v>
      </c>
      <c r="V82" s="302">
        <f>'2M - SGS'!V82</f>
        <v>6.9401000000000004E-2</v>
      </c>
      <c r="W82" s="302">
        <f>'2M - SGS'!W82</f>
        <v>8.2907999999999996E-2</v>
      </c>
      <c r="X82" s="302">
        <f>'2M - SGS'!X82</f>
        <v>0.100507</v>
      </c>
      <c r="Y82" s="302">
        <f>'2M - SGS'!Y82</f>
        <v>8.7251999999999996E-2</v>
      </c>
      <c r="Z82" s="302">
        <f>'2M - SGS'!Z82</f>
        <v>9.6703999999999998E-2</v>
      </c>
      <c r="AA82" s="302">
        <f>'2M - SGS'!AA82</f>
        <v>0.106265</v>
      </c>
      <c r="AB82" s="302">
        <f>'2M - SGS'!AB82</f>
        <v>8.2161999999999999E-2</v>
      </c>
      <c r="AC82" s="302">
        <f>'2M - SGS'!AC82</f>
        <v>7.0887000000000006E-2</v>
      </c>
      <c r="AD82" s="302">
        <f>'2M - SGS'!AD82</f>
        <v>6.8145999999999998E-2</v>
      </c>
      <c r="AE82" s="302">
        <f>'2M - SGS'!AE82</f>
        <v>8.1852999999999995E-2</v>
      </c>
      <c r="AF82" s="302">
        <f>'2M - SGS'!AF82</f>
        <v>6.7163E-2</v>
      </c>
      <c r="AG82" s="302">
        <f>'2M - SGS'!AG82</f>
        <v>8.6751999999999996E-2</v>
      </c>
      <c r="AH82" s="302">
        <f>'2M - SGS'!AH82</f>
        <v>6.9401000000000004E-2</v>
      </c>
      <c r="AI82" s="302">
        <f>'2M - SGS'!AI82</f>
        <v>8.2907999999999996E-2</v>
      </c>
      <c r="AJ82" s="302">
        <f>'2M - SGS'!AJ82</f>
        <v>0.100507</v>
      </c>
      <c r="AK82" s="302">
        <f>'2M - SGS'!AK82</f>
        <v>8.7251999999999996E-2</v>
      </c>
      <c r="AL82" s="302">
        <f>'2M - SGS'!AL82</f>
        <v>9.6703999999999998E-2</v>
      </c>
      <c r="AM82" s="302">
        <f>'2M - SGS'!AM82</f>
        <v>0.106265</v>
      </c>
      <c r="AO82" s="209">
        <f t="shared" si="53"/>
        <v>1</v>
      </c>
    </row>
    <row r="83" spans="1:41" ht="15.5" x14ac:dyDescent="0.35">
      <c r="A83" s="651"/>
      <c r="B83" s="13" t="str">
        <f t="shared" si="54"/>
        <v>Heating</v>
      </c>
      <c r="C83" s="302">
        <f>'2M - SGS'!C83</f>
        <v>0.210397</v>
      </c>
      <c r="D83" s="302">
        <f>'2M - SGS'!D83</f>
        <v>0.17743600000000001</v>
      </c>
      <c r="E83" s="302">
        <f>'2M - SGS'!E83</f>
        <v>0.13192400000000001</v>
      </c>
      <c r="F83" s="302">
        <f>'2M - SGS'!F83</f>
        <v>5.9718E-2</v>
      </c>
      <c r="G83" s="302">
        <f>'2M - SGS'!G83</f>
        <v>2.6769000000000001E-2</v>
      </c>
      <c r="H83" s="302">
        <f>'2M - SGS'!H83</f>
        <v>4.2950000000000002E-3</v>
      </c>
      <c r="I83" s="302">
        <f>'2M - SGS'!I83</f>
        <v>2.895E-3</v>
      </c>
      <c r="J83" s="302">
        <f>'2M - SGS'!J83</f>
        <v>3.4320000000000002E-3</v>
      </c>
      <c r="K83" s="302">
        <f>'2M - SGS'!K83</f>
        <v>9.4020000000000006E-3</v>
      </c>
      <c r="L83" s="302">
        <f>'2M - SGS'!L83</f>
        <v>5.5496999999999998E-2</v>
      </c>
      <c r="M83" s="302">
        <f>'2M - SGS'!M83</f>
        <v>0.115452</v>
      </c>
      <c r="N83" s="302">
        <f>'2M - SGS'!N83</f>
        <v>0.20278099999999999</v>
      </c>
      <c r="O83" s="302">
        <f>'2M - SGS'!O83</f>
        <v>0.210397</v>
      </c>
      <c r="P83" s="302">
        <f>'2M - SGS'!P83</f>
        <v>0.17743600000000001</v>
      </c>
      <c r="Q83" s="302">
        <f>'2M - SGS'!Q83</f>
        <v>0.13192400000000001</v>
      </c>
      <c r="R83" s="302">
        <f>'2M - SGS'!R83</f>
        <v>5.9718E-2</v>
      </c>
      <c r="S83" s="302">
        <f>'2M - SGS'!S83</f>
        <v>2.6769000000000001E-2</v>
      </c>
      <c r="T83" s="302">
        <f>'2M - SGS'!T83</f>
        <v>4.2950000000000002E-3</v>
      </c>
      <c r="U83" s="302">
        <f>'2M - SGS'!U83</f>
        <v>2.895E-3</v>
      </c>
      <c r="V83" s="302">
        <f>'2M - SGS'!V83</f>
        <v>3.4320000000000002E-3</v>
      </c>
      <c r="W83" s="302">
        <f>'2M - SGS'!W83</f>
        <v>9.4020000000000006E-3</v>
      </c>
      <c r="X83" s="302">
        <f>'2M - SGS'!X83</f>
        <v>5.5496999999999998E-2</v>
      </c>
      <c r="Y83" s="302">
        <f>'2M - SGS'!Y83</f>
        <v>0.115452</v>
      </c>
      <c r="Z83" s="302">
        <f>'2M - SGS'!Z83</f>
        <v>0.20278099999999999</v>
      </c>
      <c r="AA83" s="302">
        <f>'2M - SGS'!AA83</f>
        <v>0.210397</v>
      </c>
      <c r="AB83" s="302">
        <f>'2M - SGS'!AB83</f>
        <v>0.17743600000000001</v>
      </c>
      <c r="AC83" s="302">
        <f>'2M - SGS'!AC83</f>
        <v>0.13192400000000001</v>
      </c>
      <c r="AD83" s="302">
        <f>'2M - SGS'!AD83</f>
        <v>5.9718E-2</v>
      </c>
      <c r="AE83" s="302">
        <f>'2M - SGS'!AE83</f>
        <v>2.6769000000000001E-2</v>
      </c>
      <c r="AF83" s="302">
        <f>'2M - SGS'!AF83</f>
        <v>4.2950000000000002E-3</v>
      </c>
      <c r="AG83" s="302">
        <f>'2M - SGS'!AG83</f>
        <v>2.895E-3</v>
      </c>
      <c r="AH83" s="302">
        <f>'2M - SGS'!AH83</f>
        <v>3.4320000000000002E-3</v>
      </c>
      <c r="AI83" s="302">
        <f>'2M - SGS'!AI83</f>
        <v>9.4020000000000006E-3</v>
      </c>
      <c r="AJ83" s="302">
        <f>'2M - SGS'!AJ83</f>
        <v>5.5496999999999998E-2</v>
      </c>
      <c r="AK83" s="302">
        <f>'2M - SGS'!AK83</f>
        <v>0.115452</v>
      </c>
      <c r="AL83" s="302">
        <f>'2M - SGS'!AL83</f>
        <v>0.20278099999999999</v>
      </c>
      <c r="AM83" s="302">
        <f>'2M - SGS'!AM83</f>
        <v>0.210397</v>
      </c>
      <c r="AO83" s="209">
        <f t="shared" si="53"/>
        <v>0.99999800000000016</v>
      </c>
    </row>
    <row r="84" spans="1:41" ht="15.5" x14ac:dyDescent="0.35">
      <c r="A84" s="651"/>
      <c r="B84" s="13" t="str">
        <f t="shared" si="54"/>
        <v>HVAC</v>
      </c>
      <c r="C84" s="302">
        <f>'2M - SGS'!C84</f>
        <v>0.107824</v>
      </c>
      <c r="D84" s="302">
        <f>'2M - SGS'!D84</f>
        <v>9.1051999999999994E-2</v>
      </c>
      <c r="E84" s="302">
        <f>'2M - SGS'!E84</f>
        <v>7.1135000000000004E-2</v>
      </c>
      <c r="F84" s="302">
        <f>'2M - SGS'!F84</f>
        <v>4.1179E-2</v>
      </c>
      <c r="G84" s="302">
        <f>'2M - SGS'!G84</f>
        <v>4.4423999999999998E-2</v>
      </c>
      <c r="H84" s="302">
        <f>'2M - SGS'!H84</f>
        <v>0.106128</v>
      </c>
      <c r="I84" s="302">
        <f>'2M - SGS'!I84</f>
        <v>0.14288100000000001</v>
      </c>
      <c r="J84" s="302">
        <f>'2M - SGS'!J84</f>
        <v>0.133494</v>
      </c>
      <c r="K84" s="302">
        <f>'2M - SGS'!K84</f>
        <v>5.781E-2</v>
      </c>
      <c r="L84" s="302">
        <f>'2M - SGS'!L84</f>
        <v>3.8018000000000003E-2</v>
      </c>
      <c r="M84" s="302">
        <f>'2M - SGS'!M84</f>
        <v>6.2103999999999999E-2</v>
      </c>
      <c r="N84" s="302">
        <f>'2M - SGS'!N84</f>
        <v>0.10395</v>
      </c>
      <c r="O84" s="302">
        <f>'2M - SGS'!O84</f>
        <v>0.107824</v>
      </c>
      <c r="P84" s="302">
        <f>'2M - SGS'!P84</f>
        <v>9.1051999999999994E-2</v>
      </c>
      <c r="Q84" s="302">
        <f>'2M - SGS'!Q84</f>
        <v>7.1135000000000004E-2</v>
      </c>
      <c r="R84" s="302">
        <f>'2M - SGS'!R84</f>
        <v>4.1179E-2</v>
      </c>
      <c r="S84" s="302">
        <f>'2M - SGS'!S84</f>
        <v>4.4423999999999998E-2</v>
      </c>
      <c r="T84" s="302">
        <f>'2M - SGS'!T84</f>
        <v>0.106128</v>
      </c>
      <c r="U84" s="302">
        <f>'2M - SGS'!U84</f>
        <v>0.14288100000000001</v>
      </c>
      <c r="V84" s="302">
        <f>'2M - SGS'!V84</f>
        <v>0.133494</v>
      </c>
      <c r="W84" s="302">
        <f>'2M - SGS'!W84</f>
        <v>5.781E-2</v>
      </c>
      <c r="X84" s="302">
        <f>'2M - SGS'!X84</f>
        <v>3.8018000000000003E-2</v>
      </c>
      <c r="Y84" s="302">
        <f>'2M - SGS'!Y84</f>
        <v>6.2103999999999999E-2</v>
      </c>
      <c r="Z84" s="302">
        <f>'2M - SGS'!Z84</f>
        <v>0.10395</v>
      </c>
      <c r="AA84" s="302">
        <f>'2M - SGS'!AA84</f>
        <v>0.107824</v>
      </c>
      <c r="AB84" s="302">
        <f>'2M - SGS'!AB84</f>
        <v>9.1051999999999994E-2</v>
      </c>
      <c r="AC84" s="302">
        <f>'2M - SGS'!AC84</f>
        <v>7.1135000000000004E-2</v>
      </c>
      <c r="AD84" s="302">
        <f>'2M - SGS'!AD84</f>
        <v>4.1179E-2</v>
      </c>
      <c r="AE84" s="302">
        <f>'2M - SGS'!AE84</f>
        <v>4.4423999999999998E-2</v>
      </c>
      <c r="AF84" s="302">
        <f>'2M - SGS'!AF84</f>
        <v>0.106128</v>
      </c>
      <c r="AG84" s="302">
        <f>'2M - SGS'!AG84</f>
        <v>0.14288100000000001</v>
      </c>
      <c r="AH84" s="302">
        <f>'2M - SGS'!AH84</f>
        <v>0.133494</v>
      </c>
      <c r="AI84" s="302">
        <f>'2M - SGS'!AI84</f>
        <v>5.781E-2</v>
      </c>
      <c r="AJ84" s="302">
        <f>'2M - SGS'!AJ84</f>
        <v>3.8018000000000003E-2</v>
      </c>
      <c r="AK84" s="302">
        <f>'2M - SGS'!AK84</f>
        <v>6.2103999999999999E-2</v>
      </c>
      <c r="AL84" s="302">
        <f>'2M - SGS'!AL84</f>
        <v>0.10395</v>
      </c>
      <c r="AM84" s="302">
        <f>'2M - SGS'!AM84</f>
        <v>0.107824</v>
      </c>
      <c r="AO84" s="209">
        <f t="shared" si="53"/>
        <v>0.99999900000000008</v>
      </c>
    </row>
    <row r="85" spans="1:41" ht="15.5" x14ac:dyDescent="0.35">
      <c r="A85" s="651"/>
      <c r="B85" s="13" t="str">
        <f t="shared" si="54"/>
        <v>Lighting</v>
      </c>
      <c r="C85" s="302">
        <f>'2M - SGS'!C85</f>
        <v>9.3563999999999994E-2</v>
      </c>
      <c r="D85" s="302">
        <f>'2M - SGS'!D85</f>
        <v>7.2162000000000004E-2</v>
      </c>
      <c r="E85" s="302">
        <f>'2M - SGS'!E85</f>
        <v>7.8372999999999998E-2</v>
      </c>
      <c r="F85" s="302">
        <f>'2M - SGS'!F85</f>
        <v>7.6534000000000005E-2</v>
      </c>
      <c r="G85" s="302">
        <f>'2M - SGS'!G85</f>
        <v>9.4246999999999997E-2</v>
      </c>
      <c r="H85" s="302">
        <f>'2M - SGS'!H85</f>
        <v>7.5599E-2</v>
      </c>
      <c r="I85" s="302">
        <f>'2M - SGS'!I85</f>
        <v>9.6199999999999994E-2</v>
      </c>
      <c r="J85" s="302">
        <f>'2M - SGS'!J85</f>
        <v>7.7077999999999994E-2</v>
      </c>
      <c r="K85" s="302">
        <f>'2M - SGS'!K85</f>
        <v>8.1374000000000002E-2</v>
      </c>
      <c r="L85" s="302">
        <f>'2M - SGS'!L85</f>
        <v>9.4072000000000003E-2</v>
      </c>
      <c r="M85" s="302">
        <f>'2M - SGS'!M85</f>
        <v>7.6706999999999997E-2</v>
      </c>
      <c r="N85" s="302">
        <f>'2M - SGS'!N85</f>
        <v>8.4089999999999998E-2</v>
      </c>
      <c r="O85" s="302">
        <f>'2M - SGS'!O85</f>
        <v>9.3563999999999994E-2</v>
      </c>
      <c r="P85" s="302">
        <f>'2M - SGS'!P85</f>
        <v>7.2162000000000004E-2</v>
      </c>
      <c r="Q85" s="302">
        <f>'2M - SGS'!Q85</f>
        <v>7.8372999999999998E-2</v>
      </c>
      <c r="R85" s="302">
        <f>'2M - SGS'!R85</f>
        <v>7.6534000000000005E-2</v>
      </c>
      <c r="S85" s="302">
        <f>'2M - SGS'!S85</f>
        <v>9.4246999999999997E-2</v>
      </c>
      <c r="T85" s="302">
        <f>'2M - SGS'!T85</f>
        <v>7.5599E-2</v>
      </c>
      <c r="U85" s="302">
        <f>'2M - SGS'!U85</f>
        <v>9.6199999999999994E-2</v>
      </c>
      <c r="V85" s="302">
        <f>'2M - SGS'!V85</f>
        <v>7.7077999999999994E-2</v>
      </c>
      <c r="W85" s="302">
        <f>'2M - SGS'!W85</f>
        <v>8.1374000000000002E-2</v>
      </c>
      <c r="X85" s="302">
        <f>'2M - SGS'!X85</f>
        <v>9.4072000000000003E-2</v>
      </c>
      <c r="Y85" s="302">
        <f>'2M - SGS'!Y85</f>
        <v>7.6706999999999997E-2</v>
      </c>
      <c r="Z85" s="302">
        <f>'2M - SGS'!Z85</f>
        <v>8.4089999999999998E-2</v>
      </c>
      <c r="AA85" s="302">
        <f>'2M - SGS'!AA85</f>
        <v>9.3563999999999994E-2</v>
      </c>
      <c r="AB85" s="302">
        <f>'2M - SGS'!AB85</f>
        <v>7.2162000000000004E-2</v>
      </c>
      <c r="AC85" s="302">
        <f>'2M - SGS'!AC85</f>
        <v>7.8372999999999998E-2</v>
      </c>
      <c r="AD85" s="302">
        <f>'2M - SGS'!AD85</f>
        <v>7.6534000000000005E-2</v>
      </c>
      <c r="AE85" s="302">
        <f>'2M - SGS'!AE85</f>
        <v>9.4246999999999997E-2</v>
      </c>
      <c r="AF85" s="302">
        <f>'2M - SGS'!AF85</f>
        <v>7.5599E-2</v>
      </c>
      <c r="AG85" s="302">
        <f>'2M - SGS'!AG85</f>
        <v>9.6199999999999994E-2</v>
      </c>
      <c r="AH85" s="302">
        <f>'2M - SGS'!AH85</f>
        <v>7.7077999999999994E-2</v>
      </c>
      <c r="AI85" s="302">
        <f>'2M - SGS'!AI85</f>
        <v>8.1374000000000002E-2</v>
      </c>
      <c r="AJ85" s="302">
        <f>'2M - SGS'!AJ85</f>
        <v>9.4072000000000003E-2</v>
      </c>
      <c r="AK85" s="302">
        <f>'2M - SGS'!AK85</f>
        <v>7.6706999999999997E-2</v>
      </c>
      <c r="AL85" s="302">
        <f>'2M - SGS'!AL85</f>
        <v>8.4089999999999998E-2</v>
      </c>
      <c r="AM85" s="302">
        <f>'2M - SGS'!AM85</f>
        <v>9.3563999999999994E-2</v>
      </c>
      <c r="AO85" s="209">
        <f t="shared" si="53"/>
        <v>1</v>
      </c>
    </row>
    <row r="86" spans="1:41" ht="15.5" x14ac:dyDescent="0.35">
      <c r="A86" s="651"/>
      <c r="B86" s="13" t="str">
        <f t="shared" si="54"/>
        <v>Miscellaneous</v>
      </c>
      <c r="C86" s="302">
        <f>'2M - SGS'!C86</f>
        <v>8.5109000000000004E-2</v>
      </c>
      <c r="D86" s="302">
        <f>'2M - SGS'!D86</f>
        <v>7.7715000000000006E-2</v>
      </c>
      <c r="E86" s="302">
        <f>'2M - SGS'!E86</f>
        <v>8.6136000000000004E-2</v>
      </c>
      <c r="F86" s="302">
        <f>'2M - SGS'!F86</f>
        <v>7.9796000000000006E-2</v>
      </c>
      <c r="G86" s="302">
        <f>'2M - SGS'!G86</f>
        <v>8.5334999999999994E-2</v>
      </c>
      <c r="H86" s="302">
        <f>'2M - SGS'!H86</f>
        <v>8.1994999999999998E-2</v>
      </c>
      <c r="I86" s="302">
        <f>'2M - SGS'!I86</f>
        <v>8.4098999999999993E-2</v>
      </c>
      <c r="J86" s="302">
        <f>'2M - SGS'!J86</f>
        <v>8.4198999999999996E-2</v>
      </c>
      <c r="K86" s="302">
        <f>'2M - SGS'!K86</f>
        <v>8.2512000000000002E-2</v>
      </c>
      <c r="L86" s="302">
        <f>'2M - SGS'!L86</f>
        <v>8.5277000000000006E-2</v>
      </c>
      <c r="M86" s="302">
        <f>'2M - SGS'!M86</f>
        <v>8.2588999999999996E-2</v>
      </c>
      <c r="N86" s="302">
        <f>'2M - SGS'!N86</f>
        <v>8.5237999999999994E-2</v>
      </c>
      <c r="O86" s="302">
        <f>'2M - SGS'!O86</f>
        <v>8.5109000000000004E-2</v>
      </c>
      <c r="P86" s="302">
        <f>'2M - SGS'!P86</f>
        <v>7.7715000000000006E-2</v>
      </c>
      <c r="Q86" s="302">
        <f>'2M - SGS'!Q86</f>
        <v>8.6136000000000004E-2</v>
      </c>
      <c r="R86" s="302">
        <f>'2M - SGS'!R86</f>
        <v>7.9796000000000006E-2</v>
      </c>
      <c r="S86" s="302">
        <f>'2M - SGS'!S86</f>
        <v>8.5334999999999994E-2</v>
      </c>
      <c r="T86" s="302">
        <f>'2M - SGS'!T86</f>
        <v>8.1994999999999998E-2</v>
      </c>
      <c r="U86" s="302">
        <f>'2M - SGS'!U86</f>
        <v>8.4098999999999993E-2</v>
      </c>
      <c r="V86" s="302">
        <f>'2M - SGS'!V86</f>
        <v>8.4198999999999996E-2</v>
      </c>
      <c r="W86" s="302">
        <f>'2M - SGS'!W86</f>
        <v>8.2512000000000002E-2</v>
      </c>
      <c r="X86" s="302">
        <f>'2M - SGS'!X86</f>
        <v>8.5277000000000006E-2</v>
      </c>
      <c r="Y86" s="302">
        <f>'2M - SGS'!Y86</f>
        <v>8.2588999999999996E-2</v>
      </c>
      <c r="Z86" s="302">
        <f>'2M - SGS'!Z86</f>
        <v>8.5237999999999994E-2</v>
      </c>
      <c r="AA86" s="302">
        <f>'2M - SGS'!AA86</f>
        <v>8.5109000000000004E-2</v>
      </c>
      <c r="AB86" s="302">
        <f>'2M - SGS'!AB86</f>
        <v>7.7715000000000006E-2</v>
      </c>
      <c r="AC86" s="302">
        <f>'2M - SGS'!AC86</f>
        <v>8.6136000000000004E-2</v>
      </c>
      <c r="AD86" s="302">
        <f>'2M - SGS'!AD86</f>
        <v>7.9796000000000006E-2</v>
      </c>
      <c r="AE86" s="302">
        <f>'2M - SGS'!AE86</f>
        <v>8.5334999999999994E-2</v>
      </c>
      <c r="AF86" s="302">
        <f>'2M - SGS'!AF86</f>
        <v>8.1994999999999998E-2</v>
      </c>
      <c r="AG86" s="302">
        <f>'2M - SGS'!AG86</f>
        <v>8.4098999999999993E-2</v>
      </c>
      <c r="AH86" s="302">
        <f>'2M - SGS'!AH86</f>
        <v>8.4198999999999996E-2</v>
      </c>
      <c r="AI86" s="302">
        <f>'2M - SGS'!AI86</f>
        <v>8.2512000000000002E-2</v>
      </c>
      <c r="AJ86" s="302">
        <f>'2M - SGS'!AJ86</f>
        <v>8.5277000000000006E-2</v>
      </c>
      <c r="AK86" s="302">
        <f>'2M - SGS'!AK86</f>
        <v>8.2588999999999996E-2</v>
      </c>
      <c r="AL86" s="302">
        <f>'2M - SGS'!AL86</f>
        <v>8.5237999999999994E-2</v>
      </c>
      <c r="AM86" s="302">
        <f>'2M - SGS'!AM86</f>
        <v>8.5109000000000004E-2</v>
      </c>
      <c r="AO86" s="209">
        <f t="shared" si="53"/>
        <v>1.0000000000000002</v>
      </c>
    </row>
    <row r="87" spans="1:41" ht="15.5" x14ac:dyDescent="0.35">
      <c r="A87" s="651"/>
      <c r="B87" s="13" t="str">
        <f t="shared" si="54"/>
        <v>Motors</v>
      </c>
      <c r="C87" s="302">
        <f>'2M - SGS'!C87</f>
        <v>8.5109000000000004E-2</v>
      </c>
      <c r="D87" s="302">
        <f>'2M - SGS'!D87</f>
        <v>7.7715000000000006E-2</v>
      </c>
      <c r="E87" s="302">
        <f>'2M - SGS'!E87</f>
        <v>8.6136000000000004E-2</v>
      </c>
      <c r="F87" s="302">
        <f>'2M - SGS'!F87</f>
        <v>7.9796000000000006E-2</v>
      </c>
      <c r="G87" s="302">
        <f>'2M - SGS'!G87</f>
        <v>8.5334999999999994E-2</v>
      </c>
      <c r="H87" s="302">
        <f>'2M - SGS'!H87</f>
        <v>8.1994999999999998E-2</v>
      </c>
      <c r="I87" s="302">
        <f>'2M - SGS'!I87</f>
        <v>8.4098999999999993E-2</v>
      </c>
      <c r="J87" s="302">
        <f>'2M - SGS'!J87</f>
        <v>8.4198999999999996E-2</v>
      </c>
      <c r="K87" s="302">
        <f>'2M - SGS'!K87</f>
        <v>8.2512000000000002E-2</v>
      </c>
      <c r="L87" s="302">
        <f>'2M - SGS'!L87</f>
        <v>8.5277000000000006E-2</v>
      </c>
      <c r="M87" s="302">
        <f>'2M - SGS'!M87</f>
        <v>8.2588999999999996E-2</v>
      </c>
      <c r="N87" s="302">
        <f>'2M - SGS'!N87</f>
        <v>8.5237999999999994E-2</v>
      </c>
      <c r="O87" s="302">
        <f>'2M - SGS'!O87</f>
        <v>8.5109000000000004E-2</v>
      </c>
      <c r="P87" s="302">
        <f>'2M - SGS'!P87</f>
        <v>7.7715000000000006E-2</v>
      </c>
      <c r="Q87" s="302">
        <f>'2M - SGS'!Q87</f>
        <v>8.6136000000000004E-2</v>
      </c>
      <c r="R87" s="302">
        <f>'2M - SGS'!R87</f>
        <v>7.9796000000000006E-2</v>
      </c>
      <c r="S87" s="302">
        <f>'2M - SGS'!S87</f>
        <v>8.5334999999999994E-2</v>
      </c>
      <c r="T87" s="302">
        <f>'2M - SGS'!T87</f>
        <v>8.1994999999999998E-2</v>
      </c>
      <c r="U87" s="302">
        <f>'2M - SGS'!U87</f>
        <v>8.4098999999999993E-2</v>
      </c>
      <c r="V87" s="302">
        <f>'2M - SGS'!V87</f>
        <v>8.4198999999999996E-2</v>
      </c>
      <c r="W87" s="302">
        <f>'2M - SGS'!W87</f>
        <v>8.2512000000000002E-2</v>
      </c>
      <c r="X87" s="302">
        <f>'2M - SGS'!X87</f>
        <v>8.5277000000000006E-2</v>
      </c>
      <c r="Y87" s="302">
        <f>'2M - SGS'!Y87</f>
        <v>8.2588999999999996E-2</v>
      </c>
      <c r="Z87" s="302">
        <f>'2M - SGS'!Z87</f>
        <v>8.5237999999999994E-2</v>
      </c>
      <c r="AA87" s="302">
        <f>'2M - SGS'!AA87</f>
        <v>8.5109000000000004E-2</v>
      </c>
      <c r="AB87" s="302">
        <f>'2M - SGS'!AB87</f>
        <v>7.7715000000000006E-2</v>
      </c>
      <c r="AC87" s="302">
        <f>'2M - SGS'!AC87</f>
        <v>8.6136000000000004E-2</v>
      </c>
      <c r="AD87" s="302">
        <f>'2M - SGS'!AD87</f>
        <v>7.9796000000000006E-2</v>
      </c>
      <c r="AE87" s="302">
        <f>'2M - SGS'!AE87</f>
        <v>8.5334999999999994E-2</v>
      </c>
      <c r="AF87" s="302">
        <f>'2M - SGS'!AF87</f>
        <v>8.1994999999999998E-2</v>
      </c>
      <c r="AG87" s="302">
        <f>'2M - SGS'!AG87</f>
        <v>8.4098999999999993E-2</v>
      </c>
      <c r="AH87" s="302">
        <f>'2M - SGS'!AH87</f>
        <v>8.4198999999999996E-2</v>
      </c>
      <c r="AI87" s="302">
        <f>'2M - SGS'!AI87</f>
        <v>8.2512000000000002E-2</v>
      </c>
      <c r="AJ87" s="302">
        <f>'2M - SGS'!AJ87</f>
        <v>8.5277000000000006E-2</v>
      </c>
      <c r="AK87" s="302">
        <f>'2M - SGS'!AK87</f>
        <v>8.2588999999999996E-2</v>
      </c>
      <c r="AL87" s="302">
        <f>'2M - SGS'!AL87</f>
        <v>8.5237999999999994E-2</v>
      </c>
      <c r="AM87" s="302">
        <f>'2M - SGS'!AM87</f>
        <v>8.5109000000000004E-2</v>
      </c>
      <c r="AO87" s="209">
        <f t="shared" si="53"/>
        <v>1.0000000000000002</v>
      </c>
    </row>
    <row r="88" spans="1:41" ht="15.5" x14ac:dyDescent="0.35">
      <c r="A88" s="651"/>
      <c r="B88" s="13" t="str">
        <f t="shared" si="54"/>
        <v>Process</v>
      </c>
      <c r="C88" s="302">
        <f>'2M - SGS'!C88</f>
        <v>8.5109000000000004E-2</v>
      </c>
      <c r="D88" s="302">
        <f>'2M - SGS'!D88</f>
        <v>7.7715000000000006E-2</v>
      </c>
      <c r="E88" s="302">
        <f>'2M - SGS'!E88</f>
        <v>8.6136000000000004E-2</v>
      </c>
      <c r="F88" s="302">
        <f>'2M - SGS'!F88</f>
        <v>7.9796000000000006E-2</v>
      </c>
      <c r="G88" s="302">
        <f>'2M - SGS'!G88</f>
        <v>8.5334999999999994E-2</v>
      </c>
      <c r="H88" s="302">
        <f>'2M - SGS'!H88</f>
        <v>8.1994999999999998E-2</v>
      </c>
      <c r="I88" s="302">
        <f>'2M - SGS'!I88</f>
        <v>8.4098999999999993E-2</v>
      </c>
      <c r="J88" s="302">
        <f>'2M - SGS'!J88</f>
        <v>8.4198999999999996E-2</v>
      </c>
      <c r="K88" s="302">
        <f>'2M - SGS'!K88</f>
        <v>8.2512000000000002E-2</v>
      </c>
      <c r="L88" s="302">
        <f>'2M - SGS'!L88</f>
        <v>8.5277000000000006E-2</v>
      </c>
      <c r="M88" s="302">
        <f>'2M - SGS'!M88</f>
        <v>8.2588999999999996E-2</v>
      </c>
      <c r="N88" s="302">
        <f>'2M - SGS'!N88</f>
        <v>8.5237999999999994E-2</v>
      </c>
      <c r="O88" s="302">
        <f>'2M - SGS'!O88</f>
        <v>8.5109000000000004E-2</v>
      </c>
      <c r="P88" s="302">
        <f>'2M - SGS'!P88</f>
        <v>7.7715000000000006E-2</v>
      </c>
      <c r="Q88" s="302">
        <f>'2M - SGS'!Q88</f>
        <v>8.6136000000000004E-2</v>
      </c>
      <c r="R88" s="302">
        <f>'2M - SGS'!R88</f>
        <v>7.9796000000000006E-2</v>
      </c>
      <c r="S88" s="302">
        <f>'2M - SGS'!S88</f>
        <v>8.5334999999999994E-2</v>
      </c>
      <c r="T88" s="302">
        <f>'2M - SGS'!T88</f>
        <v>8.1994999999999998E-2</v>
      </c>
      <c r="U88" s="302">
        <f>'2M - SGS'!U88</f>
        <v>8.4098999999999993E-2</v>
      </c>
      <c r="V88" s="302">
        <f>'2M - SGS'!V88</f>
        <v>8.4198999999999996E-2</v>
      </c>
      <c r="W88" s="302">
        <f>'2M - SGS'!W88</f>
        <v>8.2512000000000002E-2</v>
      </c>
      <c r="X88" s="302">
        <f>'2M - SGS'!X88</f>
        <v>8.5277000000000006E-2</v>
      </c>
      <c r="Y88" s="302">
        <f>'2M - SGS'!Y88</f>
        <v>8.2588999999999996E-2</v>
      </c>
      <c r="Z88" s="302">
        <f>'2M - SGS'!Z88</f>
        <v>8.5237999999999994E-2</v>
      </c>
      <c r="AA88" s="302">
        <f>'2M - SGS'!AA88</f>
        <v>8.5109000000000004E-2</v>
      </c>
      <c r="AB88" s="302">
        <f>'2M - SGS'!AB88</f>
        <v>7.7715000000000006E-2</v>
      </c>
      <c r="AC88" s="302">
        <f>'2M - SGS'!AC88</f>
        <v>8.6136000000000004E-2</v>
      </c>
      <c r="AD88" s="302">
        <f>'2M - SGS'!AD88</f>
        <v>7.9796000000000006E-2</v>
      </c>
      <c r="AE88" s="302">
        <f>'2M - SGS'!AE88</f>
        <v>8.5334999999999994E-2</v>
      </c>
      <c r="AF88" s="302">
        <f>'2M - SGS'!AF88</f>
        <v>8.1994999999999998E-2</v>
      </c>
      <c r="AG88" s="302">
        <f>'2M - SGS'!AG88</f>
        <v>8.4098999999999993E-2</v>
      </c>
      <c r="AH88" s="302">
        <f>'2M - SGS'!AH88</f>
        <v>8.4198999999999996E-2</v>
      </c>
      <c r="AI88" s="302">
        <f>'2M - SGS'!AI88</f>
        <v>8.2512000000000002E-2</v>
      </c>
      <c r="AJ88" s="302">
        <f>'2M - SGS'!AJ88</f>
        <v>8.5277000000000006E-2</v>
      </c>
      <c r="AK88" s="302">
        <f>'2M - SGS'!AK88</f>
        <v>8.2588999999999996E-2</v>
      </c>
      <c r="AL88" s="302">
        <f>'2M - SGS'!AL88</f>
        <v>8.5237999999999994E-2</v>
      </c>
      <c r="AM88" s="302">
        <f>'2M - SGS'!AM88</f>
        <v>8.5109000000000004E-2</v>
      </c>
      <c r="AO88" s="209">
        <f t="shared" si="53"/>
        <v>1.0000000000000002</v>
      </c>
    </row>
    <row r="89" spans="1:41" ht="15.5" x14ac:dyDescent="0.35">
      <c r="A89" s="651"/>
      <c r="B89" s="13" t="str">
        <f t="shared" si="54"/>
        <v>Refrigeration</v>
      </c>
      <c r="C89" s="302">
        <f>'2M - SGS'!C89</f>
        <v>8.3486000000000005E-2</v>
      </c>
      <c r="D89" s="302">
        <f>'2M - SGS'!D89</f>
        <v>7.6158000000000003E-2</v>
      </c>
      <c r="E89" s="302">
        <f>'2M - SGS'!E89</f>
        <v>8.3346000000000003E-2</v>
      </c>
      <c r="F89" s="302">
        <f>'2M - SGS'!F89</f>
        <v>8.0782999999999994E-2</v>
      </c>
      <c r="G89" s="302">
        <f>'2M - SGS'!G89</f>
        <v>8.5133E-2</v>
      </c>
      <c r="H89" s="302">
        <f>'2M - SGS'!H89</f>
        <v>8.4294999999999995E-2</v>
      </c>
      <c r="I89" s="302">
        <f>'2M - SGS'!I89</f>
        <v>8.7456999999999993E-2</v>
      </c>
      <c r="J89" s="302">
        <f>'2M - SGS'!J89</f>
        <v>8.7230000000000002E-2</v>
      </c>
      <c r="K89" s="302">
        <f>'2M - SGS'!K89</f>
        <v>8.3319000000000004E-2</v>
      </c>
      <c r="L89" s="302">
        <f>'2M - SGS'!L89</f>
        <v>8.4562999999999999E-2</v>
      </c>
      <c r="M89" s="302">
        <f>'2M - SGS'!M89</f>
        <v>8.1112000000000004E-2</v>
      </c>
      <c r="N89" s="302">
        <f>'2M - SGS'!N89</f>
        <v>8.3118999999999998E-2</v>
      </c>
      <c r="O89" s="302">
        <f>'2M - SGS'!O89</f>
        <v>8.3486000000000005E-2</v>
      </c>
      <c r="P89" s="302">
        <f>'2M - SGS'!P89</f>
        <v>7.6158000000000003E-2</v>
      </c>
      <c r="Q89" s="302">
        <f>'2M - SGS'!Q89</f>
        <v>8.3346000000000003E-2</v>
      </c>
      <c r="R89" s="302">
        <f>'2M - SGS'!R89</f>
        <v>8.0782999999999994E-2</v>
      </c>
      <c r="S89" s="302">
        <f>'2M - SGS'!S89</f>
        <v>8.5133E-2</v>
      </c>
      <c r="T89" s="302">
        <f>'2M - SGS'!T89</f>
        <v>8.4294999999999995E-2</v>
      </c>
      <c r="U89" s="302">
        <f>'2M - SGS'!U89</f>
        <v>8.7456999999999993E-2</v>
      </c>
      <c r="V89" s="302">
        <f>'2M - SGS'!V89</f>
        <v>8.7230000000000002E-2</v>
      </c>
      <c r="W89" s="302">
        <f>'2M - SGS'!W89</f>
        <v>8.3319000000000004E-2</v>
      </c>
      <c r="X89" s="302">
        <f>'2M - SGS'!X89</f>
        <v>8.4562999999999999E-2</v>
      </c>
      <c r="Y89" s="302">
        <f>'2M - SGS'!Y89</f>
        <v>8.1112000000000004E-2</v>
      </c>
      <c r="Z89" s="302">
        <f>'2M - SGS'!Z89</f>
        <v>8.3118999999999998E-2</v>
      </c>
      <c r="AA89" s="302">
        <f>'2M - SGS'!AA89</f>
        <v>8.3486000000000005E-2</v>
      </c>
      <c r="AB89" s="302">
        <f>'2M - SGS'!AB89</f>
        <v>7.6158000000000003E-2</v>
      </c>
      <c r="AC89" s="302">
        <f>'2M - SGS'!AC89</f>
        <v>8.3346000000000003E-2</v>
      </c>
      <c r="AD89" s="302">
        <f>'2M - SGS'!AD89</f>
        <v>8.0782999999999994E-2</v>
      </c>
      <c r="AE89" s="302">
        <f>'2M - SGS'!AE89</f>
        <v>8.5133E-2</v>
      </c>
      <c r="AF89" s="302">
        <f>'2M - SGS'!AF89</f>
        <v>8.4294999999999995E-2</v>
      </c>
      <c r="AG89" s="302">
        <f>'2M - SGS'!AG89</f>
        <v>8.7456999999999993E-2</v>
      </c>
      <c r="AH89" s="302">
        <f>'2M - SGS'!AH89</f>
        <v>8.7230000000000002E-2</v>
      </c>
      <c r="AI89" s="302">
        <f>'2M - SGS'!AI89</f>
        <v>8.3319000000000004E-2</v>
      </c>
      <c r="AJ89" s="302">
        <f>'2M - SGS'!AJ89</f>
        <v>8.4562999999999999E-2</v>
      </c>
      <c r="AK89" s="302">
        <f>'2M - SGS'!AK89</f>
        <v>8.1112000000000004E-2</v>
      </c>
      <c r="AL89" s="302">
        <f>'2M - SGS'!AL89</f>
        <v>8.3118999999999998E-2</v>
      </c>
      <c r="AM89" s="302">
        <f>'2M - SGS'!AM89</f>
        <v>8.3486000000000005E-2</v>
      </c>
      <c r="AO89" s="209">
        <f t="shared" si="53"/>
        <v>1.0000010000000001</v>
      </c>
    </row>
    <row r="90" spans="1:41" ht="16" thickBot="1" x14ac:dyDescent="0.4">
      <c r="A90" s="652"/>
      <c r="B90" s="14" t="str">
        <f t="shared" si="54"/>
        <v>Water Heating</v>
      </c>
      <c r="C90" s="303">
        <f>'2M - SGS'!C90</f>
        <v>0.108255</v>
      </c>
      <c r="D90" s="303">
        <f>'2M - SGS'!D90</f>
        <v>9.1078000000000006E-2</v>
      </c>
      <c r="E90" s="303">
        <f>'2M - SGS'!E90</f>
        <v>8.5239999999999996E-2</v>
      </c>
      <c r="F90" s="303">
        <f>'2M - SGS'!F90</f>
        <v>7.2980000000000003E-2</v>
      </c>
      <c r="G90" s="303">
        <f>'2M - SGS'!G90</f>
        <v>7.9849000000000003E-2</v>
      </c>
      <c r="H90" s="303">
        <f>'2M - SGS'!H90</f>
        <v>7.2720999999999994E-2</v>
      </c>
      <c r="I90" s="303">
        <f>'2M - SGS'!I90</f>
        <v>7.4929999999999997E-2</v>
      </c>
      <c r="J90" s="303">
        <f>'2M - SGS'!J90</f>
        <v>7.5861999999999999E-2</v>
      </c>
      <c r="K90" s="303">
        <f>'2M - SGS'!K90</f>
        <v>7.5733999999999996E-2</v>
      </c>
      <c r="L90" s="303">
        <f>'2M - SGS'!L90</f>
        <v>8.2808000000000007E-2</v>
      </c>
      <c r="M90" s="303">
        <f>'2M - SGS'!M90</f>
        <v>8.6345000000000005E-2</v>
      </c>
      <c r="N90" s="303">
        <f>'2M - SGS'!N90</f>
        <v>9.4200000000000006E-2</v>
      </c>
      <c r="O90" s="303">
        <f>'2M - SGS'!O90</f>
        <v>0.108255</v>
      </c>
      <c r="P90" s="303">
        <f>'2M - SGS'!P90</f>
        <v>9.1078000000000006E-2</v>
      </c>
      <c r="Q90" s="303">
        <f>'2M - SGS'!Q90</f>
        <v>8.5239999999999996E-2</v>
      </c>
      <c r="R90" s="303">
        <f>'2M - SGS'!R90</f>
        <v>7.2980000000000003E-2</v>
      </c>
      <c r="S90" s="303">
        <f>'2M - SGS'!S90</f>
        <v>7.9849000000000003E-2</v>
      </c>
      <c r="T90" s="303">
        <f>'2M - SGS'!T90</f>
        <v>7.2720999999999994E-2</v>
      </c>
      <c r="U90" s="303">
        <f>'2M - SGS'!U90</f>
        <v>7.4929999999999997E-2</v>
      </c>
      <c r="V90" s="303">
        <f>'2M - SGS'!V90</f>
        <v>7.5861999999999999E-2</v>
      </c>
      <c r="W90" s="303">
        <f>'2M - SGS'!W90</f>
        <v>7.5733999999999996E-2</v>
      </c>
      <c r="X90" s="303">
        <f>'2M - SGS'!X90</f>
        <v>8.2808000000000007E-2</v>
      </c>
      <c r="Y90" s="303">
        <f>'2M - SGS'!Y90</f>
        <v>8.6345000000000005E-2</v>
      </c>
      <c r="Z90" s="303">
        <f>'2M - SGS'!Z90</f>
        <v>9.4200000000000006E-2</v>
      </c>
      <c r="AA90" s="303">
        <f>'2M - SGS'!AA90</f>
        <v>0.108255</v>
      </c>
      <c r="AB90" s="303">
        <f>'2M - SGS'!AB90</f>
        <v>9.1078000000000006E-2</v>
      </c>
      <c r="AC90" s="303">
        <f>'2M - SGS'!AC90</f>
        <v>8.5239999999999996E-2</v>
      </c>
      <c r="AD90" s="303">
        <f>'2M - SGS'!AD90</f>
        <v>7.2980000000000003E-2</v>
      </c>
      <c r="AE90" s="303">
        <f>'2M - SGS'!AE90</f>
        <v>7.9849000000000003E-2</v>
      </c>
      <c r="AF90" s="303">
        <f>'2M - SGS'!AF90</f>
        <v>7.2720999999999994E-2</v>
      </c>
      <c r="AG90" s="303">
        <f>'2M - SGS'!AG90</f>
        <v>7.4929999999999997E-2</v>
      </c>
      <c r="AH90" s="303">
        <f>'2M - SGS'!AH90</f>
        <v>7.5861999999999999E-2</v>
      </c>
      <c r="AI90" s="303">
        <f>'2M - SGS'!AI90</f>
        <v>7.5733999999999996E-2</v>
      </c>
      <c r="AJ90" s="303">
        <f>'2M - SGS'!AJ90</f>
        <v>8.2808000000000007E-2</v>
      </c>
      <c r="AK90" s="303">
        <f>'2M - SGS'!AK90</f>
        <v>8.6345000000000005E-2</v>
      </c>
      <c r="AL90" s="303">
        <f>'2M - SGS'!AL90</f>
        <v>9.4200000000000006E-2</v>
      </c>
      <c r="AM90" s="303">
        <f>'2M - SGS'!AM90</f>
        <v>0.108255</v>
      </c>
      <c r="AO90" s="209">
        <f t="shared" si="53"/>
        <v>1.0000020000000001</v>
      </c>
    </row>
    <row r="91" spans="1:41" ht="15" thickBot="1" x14ac:dyDescent="0.4">
      <c r="AO91" s="195" t="s">
        <v>185</v>
      </c>
    </row>
    <row r="92" spans="1:41" ht="15" customHeight="1" thickBot="1" x14ac:dyDescent="0.4">
      <c r="A92" s="653" t="s">
        <v>28</v>
      </c>
      <c r="B92" s="238" t="s">
        <v>32</v>
      </c>
      <c r="C92" s="146">
        <f>C$4</f>
        <v>44562</v>
      </c>
      <c r="D92" s="146">
        <f t="shared" ref="D92:AM92" si="55">D$4</f>
        <v>44593</v>
      </c>
      <c r="E92" s="146">
        <f t="shared" si="55"/>
        <v>44621</v>
      </c>
      <c r="F92" s="146">
        <f t="shared" si="55"/>
        <v>44652</v>
      </c>
      <c r="G92" s="146">
        <f t="shared" si="55"/>
        <v>44682</v>
      </c>
      <c r="H92" s="146">
        <f t="shared" si="55"/>
        <v>44713</v>
      </c>
      <c r="I92" s="146">
        <f t="shared" si="55"/>
        <v>44743</v>
      </c>
      <c r="J92" s="146">
        <f t="shared" si="55"/>
        <v>44774</v>
      </c>
      <c r="K92" s="146">
        <f t="shared" si="55"/>
        <v>44805</v>
      </c>
      <c r="L92" s="146">
        <f t="shared" si="55"/>
        <v>44835</v>
      </c>
      <c r="M92" s="146">
        <f t="shared" si="55"/>
        <v>44866</v>
      </c>
      <c r="N92" s="146">
        <f t="shared" si="55"/>
        <v>44896</v>
      </c>
      <c r="O92" s="146">
        <f t="shared" si="55"/>
        <v>44927</v>
      </c>
      <c r="P92" s="146">
        <f t="shared" si="55"/>
        <v>44958</v>
      </c>
      <c r="Q92" s="146">
        <f t="shared" si="55"/>
        <v>44986</v>
      </c>
      <c r="R92" s="146">
        <f t="shared" si="55"/>
        <v>45017</v>
      </c>
      <c r="S92" s="146">
        <f t="shared" si="55"/>
        <v>45047</v>
      </c>
      <c r="T92" s="146">
        <f t="shared" si="55"/>
        <v>45078</v>
      </c>
      <c r="U92" s="146">
        <f t="shared" si="55"/>
        <v>45108</v>
      </c>
      <c r="V92" s="146">
        <f t="shared" si="55"/>
        <v>45139</v>
      </c>
      <c r="W92" s="146">
        <f t="shared" si="55"/>
        <v>45170</v>
      </c>
      <c r="X92" s="146">
        <f t="shared" si="55"/>
        <v>45200</v>
      </c>
      <c r="Y92" s="146">
        <f t="shared" si="55"/>
        <v>45231</v>
      </c>
      <c r="Z92" s="146">
        <f t="shared" si="55"/>
        <v>45261</v>
      </c>
      <c r="AA92" s="146">
        <f t="shared" si="55"/>
        <v>45292</v>
      </c>
      <c r="AB92" s="146">
        <f t="shared" si="55"/>
        <v>45323</v>
      </c>
      <c r="AC92" s="146">
        <f t="shared" si="55"/>
        <v>45352</v>
      </c>
      <c r="AD92" s="146">
        <f t="shared" si="55"/>
        <v>45383</v>
      </c>
      <c r="AE92" s="146">
        <f t="shared" si="55"/>
        <v>45413</v>
      </c>
      <c r="AF92" s="146">
        <f t="shared" si="55"/>
        <v>45444</v>
      </c>
      <c r="AG92" s="146">
        <f t="shared" si="55"/>
        <v>45474</v>
      </c>
      <c r="AH92" s="146">
        <f t="shared" si="55"/>
        <v>45505</v>
      </c>
      <c r="AI92" s="146">
        <f t="shared" si="55"/>
        <v>45536</v>
      </c>
      <c r="AJ92" s="146">
        <f t="shared" si="55"/>
        <v>45566</v>
      </c>
      <c r="AK92" s="146">
        <f t="shared" si="55"/>
        <v>45597</v>
      </c>
      <c r="AL92" s="146">
        <f t="shared" si="55"/>
        <v>45627</v>
      </c>
      <c r="AM92" s="146">
        <f t="shared" si="55"/>
        <v>45658</v>
      </c>
    </row>
    <row r="93" spans="1:41" ht="15.75" customHeight="1" x14ac:dyDescent="0.35">
      <c r="A93" s="654"/>
      <c r="B93" s="11" t="str">
        <f>B78</f>
        <v>Air Comp</v>
      </c>
      <c r="C93" s="290">
        <v>3.2612000000000002E-2</v>
      </c>
      <c r="D93" s="290">
        <v>3.3308999999999998E-2</v>
      </c>
      <c r="E93" s="360">
        <v>3.8302999999999997E-2</v>
      </c>
      <c r="F93" s="360">
        <v>3.9909E-2</v>
      </c>
      <c r="G93" s="360">
        <v>4.1751999999999997E-2</v>
      </c>
      <c r="H93" s="360">
        <v>7.5856000000000007E-2</v>
      </c>
      <c r="I93" s="360">
        <v>7.2593000000000005E-2</v>
      </c>
      <c r="J93" s="360">
        <v>7.3981000000000005E-2</v>
      </c>
      <c r="K93" s="360">
        <v>7.2085999999999997E-2</v>
      </c>
      <c r="L93" s="360">
        <v>4.0321999999999997E-2</v>
      </c>
      <c r="M93" s="360">
        <v>4.0529999999999997E-2</v>
      </c>
      <c r="N93" s="360">
        <v>3.7974000000000001E-2</v>
      </c>
      <c r="O93" s="360">
        <v>3.7862E-2</v>
      </c>
      <c r="P93" s="360">
        <v>3.8269999999999998E-2</v>
      </c>
      <c r="Q93" s="360">
        <v>3.8302999999999997E-2</v>
      </c>
      <c r="R93" s="360">
        <v>3.9909E-2</v>
      </c>
      <c r="S93" s="360">
        <v>4.1751999999999997E-2</v>
      </c>
      <c r="T93" s="360">
        <v>7.5856000000000007E-2</v>
      </c>
      <c r="U93" s="455">
        <v>7.6974000000000001E-2</v>
      </c>
      <c r="V93" s="455">
        <v>7.7621999999999997E-2</v>
      </c>
      <c r="W93" s="455">
        <v>7.6564999999999994E-2</v>
      </c>
      <c r="X93" s="455">
        <v>4.2223999999999998E-2</v>
      </c>
      <c r="Y93" s="455">
        <v>4.2845000000000001E-2</v>
      </c>
      <c r="Z93" s="455">
        <v>3.9836000000000003E-2</v>
      </c>
      <c r="AA93" s="455">
        <v>3.9829999999999997E-2</v>
      </c>
      <c r="AB93" s="455">
        <v>4.0202000000000002E-2</v>
      </c>
      <c r="AC93" s="455">
        <v>4.0568E-2</v>
      </c>
      <c r="AD93" s="455">
        <v>4.1613999999999998E-2</v>
      </c>
      <c r="AE93" s="455">
        <v>4.3744999999999999E-2</v>
      </c>
      <c r="AF93" s="455">
        <v>8.1032999999999994E-2</v>
      </c>
      <c r="AG93" s="455">
        <v>7.6974000000000001E-2</v>
      </c>
      <c r="AH93" s="455">
        <v>7.7621999999999997E-2</v>
      </c>
      <c r="AI93" s="455">
        <v>7.6564999999999994E-2</v>
      </c>
      <c r="AJ93" s="455">
        <v>4.2223999999999998E-2</v>
      </c>
      <c r="AK93" s="455">
        <v>4.2845000000000001E-2</v>
      </c>
      <c r="AL93" s="455">
        <v>3.9836000000000003E-2</v>
      </c>
      <c r="AM93" s="455">
        <v>3.9829999999999997E-2</v>
      </c>
      <c r="AO93" s="195" t="s">
        <v>186</v>
      </c>
    </row>
    <row r="94" spans="1:41" x14ac:dyDescent="0.35">
      <c r="A94" s="654"/>
      <c r="B94" s="11" t="str">
        <f t="shared" ref="B94:B105" si="56">B79</f>
        <v>Building Shell</v>
      </c>
      <c r="C94" s="290">
        <v>3.8338999999999998E-2</v>
      </c>
      <c r="D94" s="290">
        <v>3.7275999999999997E-2</v>
      </c>
      <c r="E94" s="360">
        <v>4.3881000000000003E-2</v>
      </c>
      <c r="F94" s="360">
        <v>4.3124000000000003E-2</v>
      </c>
      <c r="G94" s="360">
        <v>4.9966999999999998E-2</v>
      </c>
      <c r="H94" s="360">
        <v>9.9684999999999996E-2</v>
      </c>
      <c r="I94" s="360">
        <v>8.9771000000000004E-2</v>
      </c>
      <c r="J94" s="360">
        <v>9.5051999999999998E-2</v>
      </c>
      <c r="K94" s="360">
        <v>9.6575999999999995E-2</v>
      </c>
      <c r="L94" s="360">
        <v>4.6002000000000001E-2</v>
      </c>
      <c r="M94" s="360">
        <v>4.4788000000000001E-2</v>
      </c>
      <c r="N94" s="360">
        <v>4.3464999999999997E-2</v>
      </c>
      <c r="O94" s="360">
        <v>4.4257999999999999E-2</v>
      </c>
      <c r="P94" s="360">
        <v>4.3583999999999998E-2</v>
      </c>
      <c r="Q94" s="360">
        <v>4.3881000000000003E-2</v>
      </c>
      <c r="R94" s="360">
        <v>4.3124000000000003E-2</v>
      </c>
      <c r="S94" s="360">
        <v>4.9966999999999998E-2</v>
      </c>
      <c r="T94" s="360">
        <v>9.9684999999999996E-2</v>
      </c>
      <c r="U94" s="455">
        <v>9.5311000000000007E-2</v>
      </c>
      <c r="V94" s="455">
        <v>0.100024</v>
      </c>
      <c r="W94" s="455">
        <v>0.10265100000000001</v>
      </c>
      <c r="X94" s="455">
        <v>4.7780999999999997E-2</v>
      </c>
      <c r="Y94" s="455">
        <v>4.6185999999999998E-2</v>
      </c>
      <c r="Z94" s="455">
        <v>4.5090999999999999E-2</v>
      </c>
      <c r="AA94" s="455">
        <v>4.6690000000000002E-2</v>
      </c>
      <c r="AB94" s="455">
        <v>4.5469999999999997E-2</v>
      </c>
      <c r="AC94" s="455">
        <v>4.6181E-2</v>
      </c>
      <c r="AD94" s="455">
        <v>4.3610000000000003E-2</v>
      </c>
      <c r="AE94" s="455">
        <v>5.1957000000000003E-2</v>
      </c>
      <c r="AF94" s="455">
        <v>0.106351</v>
      </c>
      <c r="AG94" s="455">
        <v>9.5311000000000007E-2</v>
      </c>
      <c r="AH94" s="455">
        <v>0.100024</v>
      </c>
      <c r="AI94" s="455">
        <v>0.10265100000000001</v>
      </c>
      <c r="AJ94" s="455">
        <v>4.7780999999999997E-2</v>
      </c>
      <c r="AK94" s="455">
        <v>4.6185999999999998E-2</v>
      </c>
      <c r="AL94" s="455">
        <v>4.5090999999999999E-2</v>
      </c>
      <c r="AM94" s="455">
        <v>4.6690000000000002E-2</v>
      </c>
      <c r="AO94" s="195" t="s">
        <v>193</v>
      </c>
    </row>
    <row r="95" spans="1:41" x14ac:dyDescent="0.35">
      <c r="A95" s="654"/>
      <c r="B95" s="11" t="str">
        <f t="shared" si="56"/>
        <v>Cooking</v>
      </c>
      <c r="C95" s="290">
        <v>3.2231999999999997E-2</v>
      </c>
      <c r="D95" s="290">
        <v>3.3331E-2</v>
      </c>
      <c r="E95" s="360">
        <v>4.0864999999999999E-2</v>
      </c>
      <c r="F95" s="360">
        <v>4.3346000000000003E-2</v>
      </c>
      <c r="G95" s="360">
        <v>4.4565E-2</v>
      </c>
      <c r="H95" s="360">
        <v>8.3196999999999993E-2</v>
      </c>
      <c r="I95" s="360">
        <v>7.8468999999999997E-2</v>
      </c>
      <c r="J95" s="360">
        <v>8.0961000000000005E-2</v>
      </c>
      <c r="K95" s="360">
        <v>7.8001000000000001E-2</v>
      </c>
      <c r="L95" s="360">
        <v>4.2894000000000002E-2</v>
      </c>
      <c r="M95" s="360">
        <v>4.3184E-2</v>
      </c>
      <c r="N95" s="360">
        <v>3.9292000000000001E-2</v>
      </c>
      <c r="O95" s="360">
        <v>3.8789999999999998E-2</v>
      </c>
      <c r="P95" s="360">
        <v>3.9440000000000003E-2</v>
      </c>
      <c r="Q95" s="360">
        <v>4.0864999999999999E-2</v>
      </c>
      <c r="R95" s="360">
        <v>4.3346000000000003E-2</v>
      </c>
      <c r="S95" s="360">
        <v>4.4565E-2</v>
      </c>
      <c r="T95" s="360">
        <v>8.3196999999999993E-2</v>
      </c>
      <c r="U95" s="455">
        <v>8.3249000000000004E-2</v>
      </c>
      <c r="V95" s="455">
        <v>8.5038000000000002E-2</v>
      </c>
      <c r="W95" s="455">
        <v>8.2868999999999998E-2</v>
      </c>
      <c r="X95" s="455">
        <v>4.5005000000000003E-2</v>
      </c>
      <c r="Y95" s="455">
        <v>4.5767000000000002E-2</v>
      </c>
      <c r="Z95" s="455">
        <v>4.1034000000000001E-2</v>
      </c>
      <c r="AA95" s="455">
        <v>4.0557000000000003E-2</v>
      </c>
      <c r="AB95" s="455">
        <v>4.1267999999999999E-2</v>
      </c>
      <c r="AC95" s="455">
        <v>4.3454E-2</v>
      </c>
      <c r="AD95" s="455">
        <v>4.5587000000000003E-2</v>
      </c>
      <c r="AE95" s="455">
        <v>4.6787000000000002E-2</v>
      </c>
      <c r="AF95" s="455">
        <v>8.8827000000000003E-2</v>
      </c>
      <c r="AG95" s="455">
        <v>8.3249000000000004E-2</v>
      </c>
      <c r="AH95" s="455">
        <v>8.5038000000000002E-2</v>
      </c>
      <c r="AI95" s="455">
        <v>8.2868999999999998E-2</v>
      </c>
      <c r="AJ95" s="455">
        <v>4.5005000000000003E-2</v>
      </c>
      <c r="AK95" s="455">
        <v>4.5767000000000002E-2</v>
      </c>
      <c r="AL95" s="455">
        <v>4.1034000000000001E-2</v>
      </c>
      <c r="AM95" s="455">
        <v>4.0557000000000003E-2</v>
      </c>
      <c r="AO95" s="195" t="s">
        <v>233</v>
      </c>
    </row>
    <row r="96" spans="1:41" x14ac:dyDescent="0.35">
      <c r="A96" s="654"/>
      <c r="B96" s="11" t="str">
        <f t="shared" si="56"/>
        <v>Cooling</v>
      </c>
      <c r="C96" s="290">
        <v>2.3078999999999999E-2</v>
      </c>
      <c r="D96" s="290">
        <v>2.3199999999999998E-2</v>
      </c>
      <c r="E96" s="360">
        <v>3.9616999999999999E-2</v>
      </c>
      <c r="F96" s="360">
        <v>4.9125000000000002E-2</v>
      </c>
      <c r="G96" s="360">
        <v>5.9047000000000002E-2</v>
      </c>
      <c r="H96" s="360">
        <v>0.100907</v>
      </c>
      <c r="I96" s="360">
        <v>9.0298000000000003E-2</v>
      </c>
      <c r="J96" s="360">
        <v>9.5769999999999994E-2</v>
      </c>
      <c r="K96" s="360">
        <v>0.101619</v>
      </c>
      <c r="L96" s="360">
        <v>5.2329000000000001E-2</v>
      </c>
      <c r="M96" s="360">
        <v>4.5545000000000002E-2</v>
      </c>
      <c r="N96" s="360">
        <v>4.1320000000000003E-2</v>
      </c>
      <c r="O96" s="360">
        <v>3.8908999999999999E-2</v>
      </c>
      <c r="P96" s="360">
        <v>3.9212999999999998E-2</v>
      </c>
      <c r="Q96" s="360">
        <v>3.9616999999999999E-2</v>
      </c>
      <c r="R96" s="360">
        <v>4.9125000000000002E-2</v>
      </c>
      <c r="S96" s="360">
        <v>5.9047000000000002E-2</v>
      </c>
      <c r="T96" s="360">
        <v>0.100907</v>
      </c>
      <c r="U96" s="455">
        <v>9.5873E-2</v>
      </c>
      <c r="V96" s="455">
        <v>0.100786</v>
      </c>
      <c r="W96" s="455">
        <v>0.10802100000000001</v>
      </c>
      <c r="X96" s="455">
        <v>5.407E-2</v>
      </c>
      <c r="Y96" s="455">
        <v>4.4588000000000003E-2</v>
      </c>
      <c r="Z96" s="455">
        <v>4.0072999999999998E-2</v>
      </c>
      <c r="AA96" s="455">
        <v>3.7643000000000003E-2</v>
      </c>
      <c r="AB96" s="455">
        <v>3.7594000000000002E-2</v>
      </c>
      <c r="AC96" s="455">
        <v>3.8481000000000001E-2</v>
      </c>
      <c r="AD96" s="455">
        <v>4.9109E-2</v>
      </c>
      <c r="AE96" s="455">
        <v>6.1143000000000003E-2</v>
      </c>
      <c r="AF96" s="455">
        <v>0.107651</v>
      </c>
      <c r="AG96" s="455">
        <v>9.5873E-2</v>
      </c>
      <c r="AH96" s="455">
        <v>0.100786</v>
      </c>
      <c r="AI96" s="455">
        <v>0.10802100000000001</v>
      </c>
      <c r="AJ96" s="455">
        <v>5.407E-2</v>
      </c>
      <c r="AK96" s="455">
        <v>4.4588000000000003E-2</v>
      </c>
      <c r="AL96" s="455">
        <v>4.0072999999999998E-2</v>
      </c>
      <c r="AM96" s="455">
        <v>3.7643000000000003E-2</v>
      </c>
    </row>
    <row r="97" spans="1:39" x14ac:dyDescent="0.35">
      <c r="A97" s="654"/>
      <c r="B97" s="11" t="str">
        <f t="shared" si="56"/>
        <v>Ext Lighting</v>
      </c>
      <c r="C97" s="290">
        <v>2.4801E-2</v>
      </c>
      <c r="D97" s="290">
        <v>2.3220000000000001E-2</v>
      </c>
      <c r="E97" s="360">
        <v>2.6467000000000001E-2</v>
      </c>
      <c r="F97" s="360">
        <v>2.7630999999999999E-2</v>
      </c>
      <c r="G97" s="360">
        <v>2.7195E-2</v>
      </c>
      <c r="H97" s="360">
        <v>4.2216999999999998E-2</v>
      </c>
      <c r="I97" s="360">
        <v>4.1651000000000001E-2</v>
      </c>
      <c r="J97" s="360">
        <v>4.1998000000000001E-2</v>
      </c>
      <c r="K97" s="360">
        <v>4.1888000000000002E-2</v>
      </c>
      <c r="L97" s="360">
        <v>2.6915999999999999E-2</v>
      </c>
      <c r="M97" s="360">
        <v>2.6818999999999999E-2</v>
      </c>
      <c r="N97" s="360">
        <v>2.6338E-2</v>
      </c>
      <c r="O97" s="360">
        <v>2.7383000000000001E-2</v>
      </c>
      <c r="P97" s="360">
        <v>2.6421E-2</v>
      </c>
      <c r="Q97" s="360">
        <v>2.6467000000000001E-2</v>
      </c>
      <c r="R97" s="360">
        <v>2.7630999999999999E-2</v>
      </c>
      <c r="S97" s="360">
        <v>2.7195E-2</v>
      </c>
      <c r="T97" s="360">
        <v>4.2216999999999998E-2</v>
      </c>
      <c r="U97" s="455">
        <v>4.3922999999999997E-2</v>
      </c>
      <c r="V97" s="455">
        <v>4.3657000000000001E-2</v>
      </c>
      <c r="W97" s="455">
        <v>4.4394999999999997E-2</v>
      </c>
      <c r="X97" s="455">
        <v>2.7671999999999999E-2</v>
      </c>
      <c r="Y97" s="455">
        <v>2.7786999999999999E-2</v>
      </c>
      <c r="Z97" s="455">
        <v>2.7320000000000001E-2</v>
      </c>
      <c r="AA97" s="455">
        <v>2.8396999999999999E-2</v>
      </c>
      <c r="AB97" s="455">
        <v>2.7067000000000001E-2</v>
      </c>
      <c r="AC97" s="455">
        <v>2.7428000000000001E-2</v>
      </c>
      <c r="AD97" s="455">
        <v>2.8527E-2</v>
      </c>
      <c r="AE97" s="455">
        <v>2.7924000000000001E-2</v>
      </c>
      <c r="AF97" s="455">
        <v>4.5346999999999998E-2</v>
      </c>
      <c r="AG97" s="455">
        <v>4.3922999999999997E-2</v>
      </c>
      <c r="AH97" s="455">
        <v>4.3657000000000001E-2</v>
      </c>
      <c r="AI97" s="455">
        <v>4.4394999999999997E-2</v>
      </c>
      <c r="AJ97" s="455">
        <v>2.7671999999999999E-2</v>
      </c>
      <c r="AK97" s="455">
        <v>2.7786999999999999E-2</v>
      </c>
      <c r="AL97" s="455">
        <v>2.7320000000000001E-2</v>
      </c>
      <c r="AM97" s="455">
        <v>2.8396999999999999E-2</v>
      </c>
    </row>
    <row r="98" spans="1:39" x14ac:dyDescent="0.35">
      <c r="A98" s="654"/>
      <c r="B98" s="11" t="str">
        <f t="shared" si="56"/>
        <v>Heating</v>
      </c>
      <c r="C98" s="290">
        <v>3.8339999999999999E-2</v>
      </c>
      <c r="D98" s="290">
        <v>3.7297999999999998E-2</v>
      </c>
      <c r="E98" s="360">
        <v>4.0971E-2</v>
      </c>
      <c r="F98" s="360">
        <v>4.095E-2</v>
      </c>
      <c r="G98" s="360">
        <v>4.0858999999999999E-2</v>
      </c>
      <c r="H98" s="360">
        <v>4.1567E-2</v>
      </c>
      <c r="I98" s="360">
        <v>4.1015999999999997E-2</v>
      </c>
      <c r="J98" s="360">
        <v>4.1377999999999998E-2</v>
      </c>
      <c r="K98" s="360">
        <v>7.5063000000000005E-2</v>
      </c>
      <c r="L98" s="360">
        <v>4.0543000000000003E-2</v>
      </c>
      <c r="M98" s="360">
        <v>3.9837999999999998E-2</v>
      </c>
      <c r="N98" s="360">
        <v>3.9427999999999998E-2</v>
      </c>
      <c r="O98" s="360">
        <v>4.1204999999999999E-2</v>
      </c>
      <c r="P98" s="360">
        <v>4.0432999999999997E-2</v>
      </c>
      <c r="Q98" s="360">
        <v>4.0971E-2</v>
      </c>
      <c r="R98" s="360">
        <v>4.095E-2</v>
      </c>
      <c r="S98" s="360">
        <v>4.0858999999999999E-2</v>
      </c>
      <c r="T98" s="360">
        <v>4.1567E-2</v>
      </c>
      <c r="U98" s="455">
        <v>4.3243999999999998E-2</v>
      </c>
      <c r="V98" s="455">
        <v>4.2998000000000001E-2</v>
      </c>
      <c r="W98" s="455">
        <v>7.9738000000000003E-2</v>
      </c>
      <c r="X98" s="455">
        <v>4.2855999999999998E-2</v>
      </c>
      <c r="Y98" s="455">
        <v>4.2256000000000002E-2</v>
      </c>
      <c r="Z98" s="455">
        <v>4.2143E-2</v>
      </c>
      <c r="AA98" s="455">
        <v>4.4441000000000001E-2</v>
      </c>
      <c r="AB98" s="455">
        <v>4.3256999999999997E-2</v>
      </c>
      <c r="AC98" s="455">
        <v>4.4178000000000002E-2</v>
      </c>
      <c r="AD98" s="455">
        <v>4.3381000000000003E-2</v>
      </c>
      <c r="AE98" s="455">
        <v>4.3248000000000002E-2</v>
      </c>
      <c r="AF98" s="455">
        <v>4.4656000000000001E-2</v>
      </c>
      <c r="AG98" s="455">
        <v>4.3243999999999998E-2</v>
      </c>
      <c r="AH98" s="455">
        <v>4.2998000000000001E-2</v>
      </c>
      <c r="AI98" s="455">
        <v>7.9738000000000003E-2</v>
      </c>
      <c r="AJ98" s="455">
        <v>4.2855999999999998E-2</v>
      </c>
      <c r="AK98" s="455">
        <v>4.2256000000000002E-2</v>
      </c>
      <c r="AL98" s="455">
        <v>4.2143E-2</v>
      </c>
      <c r="AM98" s="455">
        <v>4.4441000000000001E-2</v>
      </c>
    </row>
    <row r="99" spans="1:39" x14ac:dyDescent="0.35">
      <c r="A99" s="654"/>
      <c r="B99" s="11" t="str">
        <f t="shared" si="56"/>
        <v>HVAC</v>
      </c>
      <c r="C99" s="290">
        <v>3.8338999999999998E-2</v>
      </c>
      <c r="D99" s="290">
        <v>3.7275999999999997E-2</v>
      </c>
      <c r="E99" s="360">
        <v>4.3881000000000003E-2</v>
      </c>
      <c r="F99" s="360">
        <v>4.3124000000000003E-2</v>
      </c>
      <c r="G99" s="360">
        <v>4.9966999999999998E-2</v>
      </c>
      <c r="H99" s="360">
        <v>9.9684999999999996E-2</v>
      </c>
      <c r="I99" s="360">
        <v>8.9771000000000004E-2</v>
      </c>
      <c r="J99" s="360">
        <v>9.5051999999999998E-2</v>
      </c>
      <c r="K99" s="360">
        <v>9.6575999999999995E-2</v>
      </c>
      <c r="L99" s="360">
        <v>4.6002000000000001E-2</v>
      </c>
      <c r="M99" s="360">
        <v>4.4788000000000001E-2</v>
      </c>
      <c r="N99" s="360">
        <v>4.3464999999999997E-2</v>
      </c>
      <c r="O99" s="360">
        <v>4.4257999999999999E-2</v>
      </c>
      <c r="P99" s="360">
        <v>4.3583999999999998E-2</v>
      </c>
      <c r="Q99" s="360">
        <v>4.3881000000000003E-2</v>
      </c>
      <c r="R99" s="360">
        <v>4.3124000000000003E-2</v>
      </c>
      <c r="S99" s="360">
        <v>4.9966999999999998E-2</v>
      </c>
      <c r="T99" s="360">
        <v>9.9684999999999996E-2</v>
      </c>
      <c r="U99" s="455">
        <v>9.5311000000000007E-2</v>
      </c>
      <c r="V99" s="455">
        <v>0.100024</v>
      </c>
      <c r="W99" s="455">
        <v>0.10265100000000001</v>
      </c>
      <c r="X99" s="455">
        <v>4.7780999999999997E-2</v>
      </c>
      <c r="Y99" s="455">
        <v>4.6185999999999998E-2</v>
      </c>
      <c r="Z99" s="455">
        <v>4.5090999999999999E-2</v>
      </c>
      <c r="AA99" s="455">
        <v>4.6690000000000002E-2</v>
      </c>
      <c r="AB99" s="455">
        <v>4.5469999999999997E-2</v>
      </c>
      <c r="AC99" s="455">
        <v>4.6181E-2</v>
      </c>
      <c r="AD99" s="455">
        <v>4.3610000000000003E-2</v>
      </c>
      <c r="AE99" s="455">
        <v>5.1957000000000003E-2</v>
      </c>
      <c r="AF99" s="455">
        <v>0.106351</v>
      </c>
      <c r="AG99" s="455">
        <v>9.5311000000000007E-2</v>
      </c>
      <c r="AH99" s="455">
        <v>0.100024</v>
      </c>
      <c r="AI99" s="455">
        <v>0.10265100000000001</v>
      </c>
      <c r="AJ99" s="455">
        <v>4.7780999999999997E-2</v>
      </c>
      <c r="AK99" s="455">
        <v>4.6185999999999998E-2</v>
      </c>
      <c r="AL99" s="455">
        <v>4.5090999999999999E-2</v>
      </c>
      <c r="AM99" s="455">
        <v>4.6690000000000002E-2</v>
      </c>
    </row>
    <row r="100" spans="1:39" x14ac:dyDescent="0.35">
      <c r="A100" s="654"/>
      <c r="B100" s="11" t="str">
        <f t="shared" si="56"/>
        <v>Lighting</v>
      </c>
      <c r="C100" s="290">
        <v>3.4349999999999999E-2</v>
      </c>
      <c r="D100" s="290">
        <v>3.4615E-2</v>
      </c>
      <c r="E100" s="360">
        <v>4.0568E-2</v>
      </c>
      <c r="F100" s="360">
        <v>4.3178000000000001E-2</v>
      </c>
      <c r="G100" s="360">
        <v>4.4922999999999998E-2</v>
      </c>
      <c r="H100" s="360">
        <v>8.1757999999999997E-2</v>
      </c>
      <c r="I100" s="360">
        <v>7.7188999999999994E-2</v>
      </c>
      <c r="J100" s="360">
        <v>7.9469999999999999E-2</v>
      </c>
      <c r="K100" s="360">
        <v>7.4791999999999997E-2</v>
      </c>
      <c r="L100" s="360">
        <v>4.3265999999999999E-2</v>
      </c>
      <c r="M100" s="360">
        <v>4.3156E-2</v>
      </c>
      <c r="N100" s="360">
        <v>3.9747999999999999E-2</v>
      </c>
      <c r="O100" s="360">
        <v>4.0167000000000001E-2</v>
      </c>
      <c r="P100" s="360">
        <v>4.0315999999999998E-2</v>
      </c>
      <c r="Q100" s="360">
        <v>4.0568E-2</v>
      </c>
      <c r="R100" s="360">
        <v>4.3178000000000001E-2</v>
      </c>
      <c r="S100" s="360">
        <v>4.4922999999999998E-2</v>
      </c>
      <c r="T100" s="360">
        <v>8.1757999999999997E-2</v>
      </c>
      <c r="U100" s="455">
        <v>8.1882999999999997E-2</v>
      </c>
      <c r="V100" s="455">
        <v>8.3452999999999999E-2</v>
      </c>
      <c r="W100" s="455">
        <v>7.9449000000000006E-2</v>
      </c>
      <c r="X100" s="455">
        <v>4.5407999999999997E-2</v>
      </c>
      <c r="Y100" s="455">
        <v>4.5609999999999998E-2</v>
      </c>
      <c r="Z100" s="455">
        <v>4.1577999999999997E-2</v>
      </c>
      <c r="AA100" s="455">
        <v>4.2353000000000002E-2</v>
      </c>
      <c r="AB100" s="455">
        <v>4.2375999999999997E-2</v>
      </c>
      <c r="AC100" s="455">
        <v>4.3025000000000001E-2</v>
      </c>
      <c r="AD100" s="455">
        <v>4.5280000000000001E-2</v>
      </c>
      <c r="AE100" s="455">
        <v>4.718E-2</v>
      </c>
      <c r="AF100" s="455">
        <v>8.7298000000000001E-2</v>
      </c>
      <c r="AG100" s="455">
        <v>8.1882999999999997E-2</v>
      </c>
      <c r="AH100" s="455">
        <v>8.3452999999999999E-2</v>
      </c>
      <c r="AI100" s="455">
        <v>7.9449000000000006E-2</v>
      </c>
      <c r="AJ100" s="455">
        <v>4.5407999999999997E-2</v>
      </c>
      <c r="AK100" s="455">
        <v>4.5609999999999998E-2</v>
      </c>
      <c r="AL100" s="455">
        <v>4.1577999999999997E-2</v>
      </c>
      <c r="AM100" s="455">
        <v>4.2353000000000002E-2</v>
      </c>
    </row>
    <row r="101" spans="1:39" x14ac:dyDescent="0.35">
      <c r="A101" s="654"/>
      <c r="B101" s="11" t="str">
        <f t="shared" si="56"/>
        <v>Miscellaneous</v>
      </c>
      <c r="C101" s="290">
        <v>3.2612000000000002E-2</v>
      </c>
      <c r="D101" s="290">
        <v>3.3308999999999998E-2</v>
      </c>
      <c r="E101" s="360">
        <v>3.8302999999999997E-2</v>
      </c>
      <c r="F101" s="360">
        <v>3.9909E-2</v>
      </c>
      <c r="G101" s="360">
        <v>4.1751999999999997E-2</v>
      </c>
      <c r="H101" s="360">
        <v>7.5856000000000007E-2</v>
      </c>
      <c r="I101" s="360">
        <v>7.2593000000000005E-2</v>
      </c>
      <c r="J101" s="360">
        <v>7.3981000000000005E-2</v>
      </c>
      <c r="K101" s="360">
        <v>7.2085999999999997E-2</v>
      </c>
      <c r="L101" s="360">
        <v>4.0321999999999997E-2</v>
      </c>
      <c r="M101" s="360">
        <v>4.0529999999999997E-2</v>
      </c>
      <c r="N101" s="360">
        <v>3.7974000000000001E-2</v>
      </c>
      <c r="O101" s="360">
        <v>3.7862E-2</v>
      </c>
      <c r="P101" s="360">
        <v>3.8269999999999998E-2</v>
      </c>
      <c r="Q101" s="360">
        <v>3.8302999999999997E-2</v>
      </c>
      <c r="R101" s="360">
        <v>3.9909E-2</v>
      </c>
      <c r="S101" s="360">
        <v>4.1751999999999997E-2</v>
      </c>
      <c r="T101" s="360">
        <v>7.5856000000000007E-2</v>
      </c>
      <c r="U101" s="455">
        <v>7.6974000000000001E-2</v>
      </c>
      <c r="V101" s="455">
        <v>7.7621999999999997E-2</v>
      </c>
      <c r="W101" s="455">
        <v>7.6564999999999994E-2</v>
      </c>
      <c r="X101" s="455">
        <v>4.2223999999999998E-2</v>
      </c>
      <c r="Y101" s="455">
        <v>4.2845000000000001E-2</v>
      </c>
      <c r="Z101" s="455">
        <v>3.9836000000000003E-2</v>
      </c>
      <c r="AA101" s="455">
        <v>3.9829999999999997E-2</v>
      </c>
      <c r="AB101" s="455">
        <v>4.0202000000000002E-2</v>
      </c>
      <c r="AC101" s="455">
        <v>4.0568E-2</v>
      </c>
      <c r="AD101" s="455">
        <v>4.1613999999999998E-2</v>
      </c>
      <c r="AE101" s="455">
        <v>4.3744999999999999E-2</v>
      </c>
      <c r="AF101" s="455">
        <v>8.1032999999999994E-2</v>
      </c>
      <c r="AG101" s="455">
        <v>7.6974000000000001E-2</v>
      </c>
      <c r="AH101" s="455">
        <v>7.7621999999999997E-2</v>
      </c>
      <c r="AI101" s="455">
        <v>7.6564999999999994E-2</v>
      </c>
      <c r="AJ101" s="455">
        <v>4.2223999999999998E-2</v>
      </c>
      <c r="AK101" s="455">
        <v>4.2845000000000001E-2</v>
      </c>
      <c r="AL101" s="455">
        <v>3.9836000000000003E-2</v>
      </c>
      <c r="AM101" s="455">
        <v>3.9829999999999997E-2</v>
      </c>
    </row>
    <row r="102" spans="1:39" x14ac:dyDescent="0.35">
      <c r="A102" s="654"/>
      <c r="B102" s="11" t="str">
        <f t="shared" si="56"/>
        <v>Motors</v>
      </c>
      <c r="C102" s="290">
        <v>3.2612000000000002E-2</v>
      </c>
      <c r="D102" s="290">
        <v>3.3308999999999998E-2</v>
      </c>
      <c r="E102" s="360">
        <v>3.8302999999999997E-2</v>
      </c>
      <c r="F102" s="360">
        <v>3.9909E-2</v>
      </c>
      <c r="G102" s="360">
        <v>4.1751999999999997E-2</v>
      </c>
      <c r="H102" s="360">
        <v>7.5856000000000007E-2</v>
      </c>
      <c r="I102" s="360">
        <v>7.2593000000000005E-2</v>
      </c>
      <c r="J102" s="360">
        <v>7.3981000000000005E-2</v>
      </c>
      <c r="K102" s="360">
        <v>7.2085999999999997E-2</v>
      </c>
      <c r="L102" s="360">
        <v>4.0321999999999997E-2</v>
      </c>
      <c r="M102" s="360">
        <v>4.0529999999999997E-2</v>
      </c>
      <c r="N102" s="360">
        <v>3.7974000000000001E-2</v>
      </c>
      <c r="O102" s="360">
        <v>3.7862E-2</v>
      </c>
      <c r="P102" s="360">
        <v>3.8269999999999998E-2</v>
      </c>
      <c r="Q102" s="360">
        <v>3.8302999999999997E-2</v>
      </c>
      <c r="R102" s="360">
        <v>3.9909E-2</v>
      </c>
      <c r="S102" s="360">
        <v>4.1751999999999997E-2</v>
      </c>
      <c r="T102" s="360">
        <v>7.5856000000000007E-2</v>
      </c>
      <c r="U102" s="455">
        <v>7.6974000000000001E-2</v>
      </c>
      <c r="V102" s="455">
        <v>7.7621999999999997E-2</v>
      </c>
      <c r="W102" s="455">
        <v>7.6564999999999994E-2</v>
      </c>
      <c r="X102" s="455">
        <v>4.2223999999999998E-2</v>
      </c>
      <c r="Y102" s="455">
        <v>4.2845000000000001E-2</v>
      </c>
      <c r="Z102" s="455">
        <v>3.9836000000000003E-2</v>
      </c>
      <c r="AA102" s="455">
        <v>3.9829999999999997E-2</v>
      </c>
      <c r="AB102" s="455">
        <v>4.0202000000000002E-2</v>
      </c>
      <c r="AC102" s="455">
        <v>4.0568E-2</v>
      </c>
      <c r="AD102" s="455">
        <v>4.1613999999999998E-2</v>
      </c>
      <c r="AE102" s="455">
        <v>4.3744999999999999E-2</v>
      </c>
      <c r="AF102" s="455">
        <v>8.1032999999999994E-2</v>
      </c>
      <c r="AG102" s="455">
        <v>7.6974000000000001E-2</v>
      </c>
      <c r="AH102" s="455">
        <v>7.7621999999999997E-2</v>
      </c>
      <c r="AI102" s="455">
        <v>7.6564999999999994E-2</v>
      </c>
      <c r="AJ102" s="455">
        <v>4.2223999999999998E-2</v>
      </c>
      <c r="AK102" s="455">
        <v>4.2845000000000001E-2</v>
      </c>
      <c r="AL102" s="455">
        <v>3.9836000000000003E-2</v>
      </c>
      <c r="AM102" s="455">
        <v>3.9829999999999997E-2</v>
      </c>
    </row>
    <row r="103" spans="1:39" x14ac:dyDescent="0.35">
      <c r="A103" s="654"/>
      <c r="B103" s="11" t="str">
        <f t="shared" si="56"/>
        <v>Process</v>
      </c>
      <c r="C103" s="290">
        <v>3.2612000000000002E-2</v>
      </c>
      <c r="D103" s="290">
        <v>3.3308999999999998E-2</v>
      </c>
      <c r="E103" s="360">
        <v>3.8302999999999997E-2</v>
      </c>
      <c r="F103" s="360">
        <v>3.9909E-2</v>
      </c>
      <c r="G103" s="360">
        <v>4.1751999999999997E-2</v>
      </c>
      <c r="H103" s="360">
        <v>7.5856000000000007E-2</v>
      </c>
      <c r="I103" s="360">
        <v>7.2593000000000005E-2</v>
      </c>
      <c r="J103" s="360">
        <v>7.3981000000000005E-2</v>
      </c>
      <c r="K103" s="360">
        <v>7.2085999999999997E-2</v>
      </c>
      <c r="L103" s="360">
        <v>4.0321999999999997E-2</v>
      </c>
      <c r="M103" s="360">
        <v>4.0529999999999997E-2</v>
      </c>
      <c r="N103" s="360">
        <v>3.7974000000000001E-2</v>
      </c>
      <c r="O103" s="360">
        <v>3.7862E-2</v>
      </c>
      <c r="P103" s="360">
        <v>3.8269999999999998E-2</v>
      </c>
      <c r="Q103" s="360">
        <v>3.8302999999999997E-2</v>
      </c>
      <c r="R103" s="360">
        <v>3.9909E-2</v>
      </c>
      <c r="S103" s="360">
        <v>4.1751999999999997E-2</v>
      </c>
      <c r="T103" s="360">
        <v>7.5856000000000007E-2</v>
      </c>
      <c r="U103" s="455">
        <v>7.6974000000000001E-2</v>
      </c>
      <c r="V103" s="455">
        <v>7.7621999999999997E-2</v>
      </c>
      <c r="W103" s="455">
        <v>7.6564999999999994E-2</v>
      </c>
      <c r="X103" s="455">
        <v>4.2223999999999998E-2</v>
      </c>
      <c r="Y103" s="455">
        <v>4.2845000000000001E-2</v>
      </c>
      <c r="Z103" s="455">
        <v>3.9836000000000003E-2</v>
      </c>
      <c r="AA103" s="455">
        <v>3.9829999999999997E-2</v>
      </c>
      <c r="AB103" s="455">
        <v>4.0202000000000002E-2</v>
      </c>
      <c r="AC103" s="455">
        <v>4.0568E-2</v>
      </c>
      <c r="AD103" s="455">
        <v>4.1613999999999998E-2</v>
      </c>
      <c r="AE103" s="455">
        <v>4.3744999999999999E-2</v>
      </c>
      <c r="AF103" s="455">
        <v>8.1032999999999994E-2</v>
      </c>
      <c r="AG103" s="455">
        <v>7.6974000000000001E-2</v>
      </c>
      <c r="AH103" s="455">
        <v>7.7621999999999997E-2</v>
      </c>
      <c r="AI103" s="455">
        <v>7.6564999999999994E-2</v>
      </c>
      <c r="AJ103" s="455">
        <v>4.2223999999999998E-2</v>
      </c>
      <c r="AK103" s="455">
        <v>4.2845000000000001E-2</v>
      </c>
      <c r="AL103" s="455">
        <v>3.9836000000000003E-2</v>
      </c>
      <c r="AM103" s="455">
        <v>3.9829999999999997E-2</v>
      </c>
    </row>
    <row r="104" spans="1:39" x14ac:dyDescent="0.35">
      <c r="A104" s="654"/>
      <c r="B104" s="11" t="str">
        <f t="shared" si="56"/>
        <v>Refrigeration</v>
      </c>
      <c r="C104" s="290">
        <v>3.1025E-2</v>
      </c>
      <c r="D104" s="290">
        <v>3.1558999999999997E-2</v>
      </c>
      <c r="E104" s="360">
        <v>3.7146999999999999E-2</v>
      </c>
      <c r="F104" s="360">
        <v>3.8649000000000003E-2</v>
      </c>
      <c r="G104" s="360">
        <v>3.9656999999999998E-2</v>
      </c>
      <c r="H104" s="360">
        <v>7.1591000000000002E-2</v>
      </c>
      <c r="I104" s="360">
        <v>6.8378999999999995E-2</v>
      </c>
      <c r="J104" s="360">
        <v>7.0027000000000006E-2</v>
      </c>
      <c r="K104" s="360">
        <v>6.8070000000000006E-2</v>
      </c>
      <c r="L104" s="360">
        <v>3.8376E-2</v>
      </c>
      <c r="M104" s="360">
        <v>3.8571000000000001E-2</v>
      </c>
      <c r="N104" s="360">
        <v>3.6103000000000003E-2</v>
      </c>
      <c r="O104" s="360">
        <v>3.6018000000000001E-2</v>
      </c>
      <c r="P104" s="360">
        <v>3.6332999999999997E-2</v>
      </c>
      <c r="Q104" s="360">
        <v>3.7146999999999999E-2</v>
      </c>
      <c r="R104" s="360">
        <v>3.8649000000000003E-2</v>
      </c>
      <c r="S104" s="360">
        <v>3.9656999999999998E-2</v>
      </c>
      <c r="T104" s="360">
        <v>7.1591000000000002E-2</v>
      </c>
      <c r="U104" s="455">
        <v>7.2470999999999994E-2</v>
      </c>
      <c r="V104" s="455">
        <v>7.3424000000000003E-2</v>
      </c>
      <c r="W104" s="455">
        <v>7.2287000000000004E-2</v>
      </c>
      <c r="X104" s="455">
        <v>4.011E-2</v>
      </c>
      <c r="Y104" s="455">
        <v>4.0693E-2</v>
      </c>
      <c r="Z104" s="455">
        <v>3.7767000000000002E-2</v>
      </c>
      <c r="AA104" s="455">
        <v>3.7731000000000001E-2</v>
      </c>
      <c r="AB104" s="455">
        <v>3.7999999999999999E-2</v>
      </c>
      <c r="AC104" s="455">
        <v>3.9366999999999999E-2</v>
      </c>
      <c r="AD104" s="455">
        <v>4.0410000000000001E-2</v>
      </c>
      <c r="AE104" s="455">
        <v>4.1471000000000001E-2</v>
      </c>
      <c r="AF104" s="455">
        <v>7.6507000000000006E-2</v>
      </c>
      <c r="AG104" s="455">
        <v>7.2470999999999994E-2</v>
      </c>
      <c r="AH104" s="455">
        <v>7.3424000000000003E-2</v>
      </c>
      <c r="AI104" s="455">
        <v>7.2287000000000004E-2</v>
      </c>
      <c r="AJ104" s="455">
        <v>4.011E-2</v>
      </c>
      <c r="AK104" s="455">
        <v>4.0693E-2</v>
      </c>
      <c r="AL104" s="455">
        <v>3.7767000000000002E-2</v>
      </c>
      <c r="AM104" s="455">
        <v>3.7731000000000001E-2</v>
      </c>
    </row>
    <row r="105" spans="1:39" ht="15" thickBot="1" x14ac:dyDescent="0.4">
      <c r="A105" s="655"/>
      <c r="B105" s="15" t="str">
        <f t="shared" si="56"/>
        <v>Water Heating</v>
      </c>
      <c r="C105" s="289">
        <v>3.0868E-2</v>
      </c>
      <c r="D105" s="289">
        <v>3.2405000000000003E-2</v>
      </c>
      <c r="E105" s="359">
        <v>4.0169999999999997E-2</v>
      </c>
      <c r="F105" s="359">
        <v>4.2594E-2</v>
      </c>
      <c r="G105" s="359">
        <v>4.3942000000000002E-2</v>
      </c>
      <c r="H105" s="359">
        <v>8.3081000000000002E-2</v>
      </c>
      <c r="I105" s="359">
        <v>7.7269000000000004E-2</v>
      </c>
      <c r="J105" s="359">
        <v>8.0869999999999997E-2</v>
      </c>
      <c r="K105" s="359">
        <v>7.6675999999999994E-2</v>
      </c>
      <c r="L105" s="359">
        <v>4.2325000000000002E-2</v>
      </c>
      <c r="M105" s="359">
        <v>4.2594E-2</v>
      </c>
      <c r="N105" s="359">
        <v>3.857E-2</v>
      </c>
      <c r="O105" s="359">
        <v>3.7747000000000003E-2</v>
      </c>
      <c r="P105" s="359">
        <v>3.8657999999999998E-2</v>
      </c>
      <c r="Q105" s="359">
        <v>4.0169999999999997E-2</v>
      </c>
      <c r="R105" s="359">
        <v>4.2594E-2</v>
      </c>
      <c r="S105" s="359">
        <v>4.3942000000000002E-2</v>
      </c>
      <c r="T105" s="359">
        <v>8.3081000000000002E-2</v>
      </c>
      <c r="U105" s="454">
        <v>8.1969E-2</v>
      </c>
      <c r="V105" s="454">
        <v>8.4942000000000004E-2</v>
      </c>
      <c r="W105" s="454">
        <v>8.1456000000000001E-2</v>
      </c>
      <c r="X105" s="454">
        <v>4.4394999999999997E-2</v>
      </c>
      <c r="Y105" s="454">
        <v>4.5121000000000001E-2</v>
      </c>
      <c r="Z105" s="454">
        <v>4.0204999999999998E-2</v>
      </c>
      <c r="AA105" s="454">
        <v>3.9265000000000001E-2</v>
      </c>
      <c r="AB105" s="454">
        <v>4.0346E-2</v>
      </c>
      <c r="AC105" s="454">
        <v>4.2657E-2</v>
      </c>
      <c r="AD105" s="454">
        <v>4.4724E-2</v>
      </c>
      <c r="AE105" s="454">
        <v>4.6117999999999999E-2</v>
      </c>
      <c r="AF105" s="454">
        <v>8.8703000000000004E-2</v>
      </c>
      <c r="AG105" s="454">
        <v>8.1969E-2</v>
      </c>
      <c r="AH105" s="454">
        <v>8.4942000000000004E-2</v>
      </c>
      <c r="AI105" s="454">
        <v>8.1456000000000001E-2</v>
      </c>
      <c r="AJ105" s="454">
        <v>4.4394999999999997E-2</v>
      </c>
      <c r="AK105" s="454">
        <v>4.5121000000000001E-2</v>
      </c>
      <c r="AL105" s="454">
        <v>4.0204999999999998E-2</v>
      </c>
      <c r="AM105" s="454">
        <v>3.9265000000000001E-2</v>
      </c>
    </row>
    <row r="106" spans="1:39" x14ac:dyDescent="0.35">
      <c r="E106" s="358" t="s">
        <v>232</v>
      </c>
      <c r="U106" s="453" t="s">
        <v>255</v>
      </c>
    </row>
    <row r="107" spans="1:39" hidden="1" x14ac:dyDescent="0.35">
      <c r="A107" s="656" t="s">
        <v>120</v>
      </c>
      <c r="B107" s="660" t="s">
        <v>121</v>
      </c>
      <c r="C107" s="661"/>
      <c r="D107" s="661"/>
      <c r="E107" s="661"/>
      <c r="F107" s="661"/>
      <c r="G107" s="661"/>
      <c r="H107" s="661"/>
      <c r="I107" s="661"/>
      <c r="J107" s="661"/>
      <c r="K107" s="661"/>
      <c r="L107" s="661"/>
      <c r="M107" s="661"/>
      <c r="N107" s="675"/>
      <c r="O107" s="660" t="s">
        <v>121</v>
      </c>
      <c r="P107" s="661"/>
      <c r="Q107" s="661"/>
      <c r="R107" s="661"/>
      <c r="S107" s="661"/>
      <c r="T107" s="661"/>
      <c r="U107" s="661"/>
      <c r="V107" s="661"/>
      <c r="W107" s="661"/>
      <c r="X107" s="661"/>
      <c r="Y107" s="661"/>
      <c r="Z107" s="661"/>
      <c r="AA107" s="660" t="s">
        <v>121</v>
      </c>
      <c r="AB107" s="661"/>
      <c r="AC107" s="661"/>
      <c r="AD107" s="661"/>
      <c r="AE107" s="661"/>
      <c r="AF107" s="661"/>
      <c r="AG107" s="661"/>
      <c r="AH107" s="661"/>
      <c r="AI107" s="661"/>
      <c r="AJ107" s="661"/>
      <c r="AK107" s="661"/>
      <c r="AL107" s="661"/>
      <c r="AM107" s="124" t="s">
        <v>121</v>
      </c>
    </row>
    <row r="108" spans="1:39" ht="15" hidden="1" thickBot="1" x14ac:dyDescent="0.4">
      <c r="A108" s="657"/>
      <c r="B108" s="662" t="s">
        <v>234</v>
      </c>
      <c r="C108" s="663"/>
      <c r="D108" s="663"/>
      <c r="E108" s="663"/>
      <c r="F108" s="663"/>
      <c r="G108" s="663"/>
      <c r="H108" s="663"/>
      <c r="I108" s="663"/>
      <c r="J108" s="663"/>
      <c r="K108" s="663"/>
      <c r="L108" s="663"/>
      <c r="M108" s="663"/>
      <c r="N108" s="676"/>
      <c r="O108" s="662" t="s">
        <v>234</v>
      </c>
      <c r="P108" s="663"/>
      <c r="Q108" s="663"/>
      <c r="R108" s="663"/>
      <c r="S108" s="663"/>
      <c r="T108" s="663"/>
      <c r="U108" s="663"/>
      <c r="V108" s="663"/>
      <c r="W108" s="663"/>
      <c r="X108" s="663"/>
      <c r="Y108" s="663"/>
      <c r="Z108" s="663"/>
      <c r="AA108" s="662" t="s">
        <v>234</v>
      </c>
      <c r="AB108" s="663"/>
      <c r="AC108" s="663"/>
      <c r="AD108" s="663"/>
      <c r="AE108" s="663"/>
      <c r="AF108" s="663"/>
      <c r="AG108" s="663"/>
      <c r="AH108" s="663"/>
      <c r="AI108" s="663"/>
      <c r="AJ108" s="663"/>
      <c r="AK108" s="663"/>
      <c r="AL108" s="663"/>
      <c r="AM108" s="533" t="s">
        <v>122</v>
      </c>
    </row>
    <row r="109" spans="1:39" ht="16" hidden="1" thickBot="1" x14ac:dyDescent="0.4">
      <c r="A109" s="658"/>
      <c r="B109" s="239" t="s">
        <v>142</v>
      </c>
      <c r="C109" s="146">
        <f>C$4</f>
        <v>44562</v>
      </c>
      <c r="D109" s="146">
        <f t="shared" ref="D109:AM109" si="57">D$4</f>
        <v>44593</v>
      </c>
      <c r="E109" s="146">
        <f t="shared" si="57"/>
        <v>44621</v>
      </c>
      <c r="F109" s="146">
        <f t="shared" si="57"/>
        <v>44652</v>
      </c>
      <c r="G109" s="146">
        <f t="shared" si="57"/>
        <v>44682</v>
      </c>
      <c r="H109" s="146">
        <f t="shared" si="57"/>
        <v>44713</v>
      </c>
      <c r="I109" s="146">
        <f t="shared" si="57"/>
        <v>44743</v>
      </c>
      <c r="J109" s="146">
        <f t="shared" si="57"/>
        <v>44774</v>
      </c>
      <c r="K109" s="146">
        <f t="shared" si="57"/>
        <v>44805</v>
      </c>
      <c r="L109" s="146">
        <f t="shared" si="57"/>
        <v>44835</v>
      </c>
      <c r="M109" s="146">
        <f t="shared" si="57"/>
        <v>44866</v>
      </c>
      <c r="N109" s="146">
        <f t="shared" si="57"/>
        <v>44896</v>
      </c>
      <c r="O109" s="146">
        <f t="shared" si="57"/>
        <v>44927</v>
      </c>
      <c r="P109" s="146">
        <f t="shared" si="57"/>
        <v>44958</v>
      </c>
      <c r="Q109" s="146">
        <f t="shared" si="57"/>
        <v>44986</v>
      </c>
      <c r="R109" s="146">
        <f t="shared" si="57"/>
        <v>45017</v>
      </c>
      <c r="S109" s="146">
        <f t="shared" si="57"/>
        <v>45047</v>
      </c>
      <c r="T109" s="146">
        <f t="shared" si="57"/>
        <v>45078</v>
      </c>
      <c r="U109" s="146">
        <f t="shared" si="57"/>
        <v>45108</v>
      </c>
      <c r="V109" s="146">
        <f t="shared" si="57"/>
        <v>45139</v>
      </c>
      <c r="W109" s="146">
        <f t="shared" si="57"/>
        <v>45170</v>
      </c>
      <c r="X109" s="146">
        <f t="shared" si="57"/>
        <v>45200</v>
      </c>
      <c r="Y109" s="146">
        <f t="shared" si="57"/>
        <v>45231</v>
      </c>
      <c r="Z109" s="146">
        <f t="shared" si="57"/>
        <v>45261</v>
      </c>
      <c r="AA109" s="146">
        <f t="shared" si="57"/>
        <v>45292</v>
      </c>
      <c r="AB109" s="146">
        <f t="shared" si="57"/>
        <v>45323</v>
      </c>
      <c r="AC109" s="146">
        <f t="shared" si="57"/>
        <v>45352</v>
      </c>
      <c r="AD109" s="146">
        <f t="shared" si="57"/>
        <v>45383</v>
      </c>
      <c r="AE109" s="146">
        <f t="shared" si="57"/>
        <v>45413</v>
      </c>
      <c r="AF109" s="146">
        <f t="shared" si="57"/>
        <v>45444</v>
      </c>
      <c r="AG109" s="146">
        <f t="shared" si="57"/>
        <v>45474</v>
      </c>
      <c r="AH109" s="146">
        <f t="shared" si="57"/>
        <v>45505</v>
      </c>
      <c r="AI109" s="146">
        <f t="shared" si="57"/>
        <v>45536</v>
      </c>
      <c r="AJ109" s="146">
        <f t="shared" si="57"/>
        <v>45566</v>
      </c>
      <c r="AK109" s="146">
        <f t="shared" si="57"/>
        <v>45597</v>
      </c>
      <c r="AL109" s="146">
        <f t="shared" si="57"/>
        <v>45627</v>
      </c>
      <c r="AM109" s="146">
        <f t="shared" si="57"/>
        <v>45658</v>
      </c>
    </row>
    <row r="110" spans="1:39" hidden="1" x14ac:dyDescent="0.35">
      <c r="A110" s="658"/>
      <c r="B110" s="240" t="s">
        <v>20</v>
      </c>
      <c r="C110" s="296">
        <v>2.9968999999999999E-2</v>
      </c>
      <c r="D110" s="296">
        <v>3.0577E-2</v>
      </c>
      <c r="E110" s="365">
        <v>3.5836947009265943E-2</v>
      </c>
      <c r="F110" s="365">
        <v>3.724710678873152E-2</v>
      </c>
      <c r="G110" s="365">
        <v>3.8516410091400353E-2</v>
      </c>
      <c r="H110" s="365">
        <v>6.6309462665942689E-2</v>
      </c>
      <c r="I110" s="365">
        <v>6.4000870790084929E-2</v>
      </c>
      <c r="J110" s="365">
        <v>6.514034176583261E-2</v>
      </c>
      <c r="K110" s="365">
        <v>6.3655268121491956E-2</v>
      </c>
      <c r="L110" s="365">
        <v>3.7259508923380577E-2</v>
      </c>
      <c r="M110" s="365">
        <v>3.7400919788997934E-2</v>
      </c>
      <c r="N110" s="365">
        <v>3.5865501330172481E-2</v>
      </c>
      <c r="O110" s="365">
        <v>3.5461181829163087E-2</v>
      </c>
      <c r="P110" s="365">
        <v>3.5803688506613855E-2</v>
      </c>
      <c r="Q110" s="365">
        <v>3.5836947009265943E-2</v>
      </c>
      <c r="R110" s="365">
        <v>3.724710678873152E-2</v>
      </c>
      <c r="S110" s="365">
        <v>3.8516410091400353E-2</v>
      </c>
      <c r="T110" s="365">
        <v>6.6309462665942689E-2</v>
      </c>
      <c r="U110" s="459">
        <v>6.7753562472526563E-2</v>
      </c>
      <c r="V110" s="459">
        <v>6.823915742998507E-2</v>
      </c>
      <c r="W110" s="459">
        <v>6.7525399252015297E-2</v>
      </c>
      <c r="X110" s="459">
        <v>3.9063382109163408E-2</v>
      </c>
      <c r="Y110" s="459">
        <v>3.9553696920511257E-2</v>
      </c>
      <c r="Z110" s="459">
        <v>3.7562326323709046E-2</v>
      </c>
      <c r="AA110" s="459">
        <v>3.7309360712313777E-2</v>
      </c>
      <c r="AB110" s="459">
        <v>3.7592595090519432E-2</v>
      </c>
      <c r="AC110" s="459">
        <v>3.790549063990227E-2</v>
      </c>
      <c r="AD110" s="459">
        <v>3.8795312696370085E-2</v>
      </c>
      <c r="AE110" s="459">
        <v>4.0256529624143049E-2</v>
      </c>
      <c r="AF110" s="459">
        <v>7.0755895095357096E-2</v>
      </c>
      <c r="AG110" s="459">
        <v>6.7753562472526563E-2</v>
      </c>
      <c r="AH110" s="459">
        <v>6.823915742998507E-2</v>
      </c>
      <c r="AI110" s="459">
        <v>6.7525399252015297E-2</v>
      </c>
      <c r="AJ110" s="459">
        <v>3.9063382109163408E-2</v>
      </c>
      <c r="AK110" s="459">
        <v>3.9553696920511257E-2</v>
      </c>
      <c r="AL110" s="459">
        <v>3.7562326323709046E-2</v>
      </c>
      <c r="AM110" s="459">
        <v>3.7309360712313777E-2</v>
      </c>
    </row>
    <row r="111" spans="1:39" hidden="1" x14ac:dyDescent="0.35">
      <c r="A111" s="658"/>
      <c r="B111" s="240" t="s">
        <v>0</v>
      </c>
      <c r="C111" s="296">
        <v>3.4132000000000003E-2</v>
      </c>
      <c r="D111" s="296">
        <v>3.3488999999999998E-2</v>
      </c>
      <c r="E111" s="365">
        <v>4.0293897309057192E-2</v>
      </c>
      <c r="F111" s="365">
        <v>4.0677612652921684E-2</v>
      </c>
      <c r="G111" s="365">
        <v>4.4373882610231265E-2</v>
      </c>
      <c r="H111" s="365">
        <v>8.2921252408061474E-2</v>
      </c>
      <c r="I111" s="365">
        <v>7.611375495994252E-2</v>
      </c>
      <c r="J111" s="365">
        <v>7.9992544778656596E-2</v>
      </c>
      <c r="K111" s="365">
        <v>8.0818475623750205E-2</v>
      </c>
      <c r="L111" s="365">
        <v>4.278377819515556E-2</v>
      </c>
      <c r="M111" s="365">
        <v>4.1885023820230391E-2</v>
      </c>
      <c r="N111" s="365">
        <v>4.0491838056818039E-2</v>
      </c>
      <c r="O111" s="365">
        <v>4.0300987691453578E-2</v>
      </c>
      <c r="P111" s="365">
        <v>4.0066560101273123E-2</v>
      </c>
      <c r="Q111" s="365">
        <v>4.0293897309057192E-2</v>
      </c>
      <c r="R111" s="365">
        <v>4.0677612652921684E-2</v>
      </c>
      <c r="S111" s="365">
        <v>4.4373882610231265E-2</v>
      </c>
      <c r="T111" s="365">
        <v>8.2921252408061474E-2</v>
      </c>
      <c r="U111" s="459">
        <v>8.0635132489662531E-2</v>
      </c>
      <c r="V111" s="459">
        <v>8.4009606331493389E-2</v>
      </c>
      <c r="W111" s="459">
        <v>8.5745407007655414E-2</v>
      </c>
      <c r="X111" s="459">
        <v>4.4458666257811495E-2</v>
      </c>
      <c r="Y111" s="459">
        <v>4.3145560230729206E-2</v>
      </c>
      <c r="Z111" s="459">
        <v>4.1885704303761657E-2</v>
      </c>
      <c r="AA111" s="459">
        <v>4.2520723114963382E-2</v>
      </c>
      <c r="AB111" s="459">
        <v>4.1743510531885644E-2</v>
      </c>
      <c r="AC111" s="459">
        <v>4.2304659778201283E-2</v>
      </c>
      <c r="AD111" s="459">
        <v>4.1033300936625446E-2</v>
      </c>
      <c r="AE111" s="459">
        <v>4.5919524731222877E-2</v>
      </c>
      <c r="AF111" s="459">
        <v>8.828635664133308E-2</v>
      </c>
      <c r="AG111" s="459">
        <v>8.0635132489662531E-2</v>
      </c>
      <c r="AH111" s="459">
        <v>8.4009606331493389E-2</v>
      </c>
      <c r="AI111" s="459">
        <v>8.5745407007655414E-2</v>
      </c>
      <c r="AJ111" s="459">
        <v>4.4458666257811495E-2</v>
      </c>
      <c r="AK111" s="459">
        <v>4.3145560230729206E-2</v>
      </c>
      <c r="AL111" s="459">
        <v>4.1885704303761657E-2</v>
      </c>
      <c r="AM111" s="459">
        <v>4.2520723114963382E-2</v>
      </c>
    </row>
    <row r="112" spans="1:39" hidden="1" x14ac:dyDescent="0.35">
      <c r="A112" s="658"/>
      <c r="B112" s="240" t="s">
        <v>21</v>
      </c>
      <c r="C112" s="296">
        <v>2.9693000000000001E-2</v>
      </c>
      <c r="D112" s="296">
        <v>3.0592999999999999E-2</v>
      </c>
      <c r="E112" s="365">
        <v>3.7774857726889002E-2</v>
      </c>
      <c r="F112" s="365">
        <v>3.9680987962847677E-2</v>
      </c>
      <c r="G112" s="365">
        <v>4.0665288415437088E-2</v>
      </c>
      <c r="H112" s="365">
        <v>7.1456120715938987E-2</v>
      </c>
      <c r="I112" s="365">
        <v>6.8162158816641796E-2</v>
      </c>
      <c r="J112" s="365">
        <v>7.0085521754176872E-2</v>
      </c>
      <c r="K112" s="365">
        <v>6.7830751674890624E-2</v>
      </c>
      <c r="L112" s="365">
        <v>3.9214226609984193E-2</v>
      </c>
      <c r="M112" s="365">
        <v>3.94016462098754E-2</v>
      </c>
      <c r="N112" s="365">
        <v>3.7165931772986015E-2</v>
      </c>
      <c r="O112" s="365">
        <v>3.6471133037168639E-2</v>
      </c>
      <c r="P112" s="365">
        <v>3.695162369297144E-2</v>
      </c>
      <c r="Q112" s="365">
        <v>3.7774857726889002E-2</v>
      </c>
      <c r="R112" s="365">
        <v>3.9680987962847677E-2</v>
      </c>
      <c r="S112" s="365">
        <v>4.0665288415437088E-2</v>
      </c>
      <c r="T112" s="365">
        <v>7.1456120715938987E-2</v>
      </c>
      <c r="U112" s="459">
        <v>7.2182560224524711E-2</v>
      </c>
      <c r="V112" s="459">
        <v>7.3486687391125252E-2</v>
      </c>
      <c r="W112" s="459">
        <v>7.1961972198973156E-2</v>
      </c>
      <c r="X112" s="459">
        <v>4.1202779153548821E-2</v>
      </c>
      <c r="Y112" s="459">
        <v>4.1783383909177088E-2</v>
      </c>
      <c r="Z112" s="459">
        <v>3.8741878479679928E-2</v>
      </c>
      <c r="AA112" s="459">
        <v>3.812480333592938E-2</v>
      </c>
      <c r="AB112" s="459">
        <v>3.863584650399525E-2</v>
      </c>
      <c r="AC112" s="459">
        <v>4.0110968412696429E-2</v>
      </c>
      <c r="AD112" s="459">
        <v>4.1692552246356249E-2</v>
      </c>
      <c r="AE112" s="459">
        <v>4.2574877465881671E-2</v>
      </c>
      <c r="AF112" s="459">
        <v>7.6182846728634554E-2</v>
      </c>
      <c r="AG112" s="459">
        <v>7.2182560224524711E-2</v>
      </c>
      <c r="AH112" s="459">
        <v>7.3486687391125252E-2</v>
      </c>
      <c r="AI112" s="459">
        <v>7.1961972198973156E-2</v>
      </c>
      <c r="AJ112" s="459">
        <v>4.1202779153548821E-2</v>
      </c>
      <c r="AK112" s="459">
        <v>4.1783383909177088E-2</v>
      </c>
      <c r="AL112" s="459">
        <v>3.8741878479679928E-2</v>
      </c>
      <c r="AM112" s="459">
        <v>3.812480333592938E-2</v>
      </c>
    </row>
    <row r="113" spans="1:39" hidden="1" x14ac:dyDescent="0.35">
      <c r="A113" s="658"/>
      <c r="B113" s="240" t="s">
        <v>1</v>
      </c>
      <c r="C113" s="296">
        <v>2.3078999999999999E-2</v>
      </c>
      <c r="D113" s="296">
        <v>2.3199999999999998E-2</v>
      </c>
      <c r="E113" s="365">
        <v>3.9617153139619901E-2</v>
      </c>
      <c r="F113" s="365">
        <v>4.5743649930663738E-2</v>
      </c>
      <c r="G113" s="365">
        <v>5.0718637352741708E-2</v>
      </c>
      <c r="H113" s="365">
        <v>8.3767478091820946E-2</v>
      </c>
      <c r="I113" s="365">
        <v>7.648279309392482E-2</v>
      </c>
      <c r="J113" s="365">
        <v>8.0494757589742283E-2</v>
      </c>
      <c r="K113" s="365">
        <v>8.4321138672625029E-2</v>
      </c>
      <c r="L113" s="365">
        <v>4.8877584057831824E-2</v>
      </c>
      <c r="M113" s="365">
        <v>4.5545486918825803E-2</v>
      </c>
      <c r="N113" s="365">
        <v>4.13199689848191E-2</v>
      </c>
      <c r="O113" s="365">
        <v>3.8909365818860897E-2</v>
      </c>
      <c r="P113" s="365">
        <v>3.9213105278525E-2</v>
      </c>
      <c r="Q113" s="365">
        <v>3.9617153139619901E-2</v>
      </c>
      <c r="R113" s="365">
        <v>4.5743649930663738E-2</v>
      </c>
      <c r="S113" s="365">
        <v>5.0718637352741708E-2</v>
      </c>
      <c r="T113" s="365">
        <v>8.3767478091820946E-2</v>
      </c>
      <c r="U113" s="459">
        <v>8.1027324509359955E-2</v>
      </c>
      <c r="V113" s="459">
        <v>8.4542112011390252E-2</v>
      </c>
      <c r="W113" s="459">
        <v>8.9460509002049729E-2</v>
      </c>
      <c r="X113" s="459">
        <v>5.0502845272441692E-2</v>
      </c>
      <c r="Y113" s="459">
        <v>4.4588000000000003E-2</v>
      </c>
      <c r="Z113" s="459">
        <v>4.0072999999999998E-2</v>
      </c>
      <c r="AA113" s="459">
        <v>3.7643000000000003E-2</v>
      </c>
      <c r="AB113" s="459">
        <v>3.7594000000000002E-2</v>
      </c>
      <c r="AC113" s="459">
        <v>3.8481000000000001E-2</v>
      </c>
      <c r="AD113" s="459">
        <v>4.5546527424448306E-2</v>
      </c>
      <c r="AE113" s="459">
        <v>5.2139423884773821E-2</v>
      </c>
      <c r="AF113" s="459">
        <v>8.918045167108582E-2</v>
      </c>
      <c r="AG113" s="459">
        <v>8.1027324509359955E-2</v>
      </c>
      <c r="AH113" s="459">
        <v>8.4542112011390252E-2</v>
      </c>
      <c r="AI113" s="459">
        <v>8.9460509002049729E-2</v>
      </c>
      <c r="AJ113" s="459">
        <v>5.0502845272441692E-2</v>
      </c>
      <c r="AK113" s="459">
        <v>4.4588000000000003E-2</v>
      </c>
      <c r="AL113" s="459">
        <v>4.0072999999999998E-2</v>
      </c>
      <c r="AM113" s="459">
        <v>3.7643000000000003E-2</v>
      </c>
    </row>
    <row r="114" spans="1:39" hidden="1" x14ac:dyDescent="0.35">
      <c r="A114" s="658"/>
      <c r="B114" s="240" t="s">
        <v>22</v>
      </c>
      <c r="C114" s="296">
        <v>2.4317999999999999E-2</v>
      </c>
      <c r="D114" s="296">
        <v>2.3214000000000002E-2</v>
      </c>
      <c r="E114" s="365">
        <v>2.6409753913920878E-2</v>
      </c>
      <c r="F114" s="365">
        <v>2.7322681190219626E-2</v>
      </c>
      <c r="G114" s="365">
        <v>2.7133375868976847E-2</v>
      </c>
      <c r="H114" s="365">
        <v>4.2055034722303222E-2</v>
      </c>
      <c r="I114" s="365">
        <v>4.1496000863792237E-2</v>
      </c>
      <c r="J114" s="365">
        <v>4.184750262299454E-2</v>
      </c>
      <c r="K114" s="365">
        <v>4.1732129792263518E-2</v>
      </c>
      <c r="L114" s="365">
        <v>2.6867527237604369E-2</v>
      </c>
      <c r="M114" s="365">
        <v>2.6775280183559267E-2</v>
      </c>
      <c r="N114" s="365">
        <v>2.6333627509071245E-2</v>
      </c>
      <c r="O114" s="365">
        <v>2.6980542061476737E-2</v>
      </c>
      <c r="P114" s="365">
        <v>2.6416650778008609E-2</v>
      </c>
      <c r="Q114" s="365">
        <v>2.6409753913920878E-2</v>
      </c>
      <c r="R114" s="365">
        <v>2.7322681190219626E-2</v>
      </c>
      <c r="S114" s="365">
        <v>2.7133375868976847E-2</v>
      </c>
      <c r="T114" s="365">
        <v>4.2055034722303222E-2</v>
      </c>
      <c r="U114" s="459">
        <v>4.3757210070201225E-2</v>
      </c>
      <c r="V114" s="459">
        <v>4.3498044615800903E-2</v>
      </c>
      <c r="W114" s="459">
        <v>4.4228232364900331E-2</v>
      </c>
      <c r="X114" s="459">
        <v>2.7623053960593121E-2</v>
      </c>
      <c r="Y114" s="459">
        <v>2.7741626843932658E-2</v>
      </c>
      <c r="Z114" s="459">
        <v>2.7315147361757344E-2</v>
      </c>
      <c r="AA114" s="459">
        <v>2.7979023307448891E-2</v>
      </c>
      <c r="AB114" s="459">
        <v>2.7062237345416705E-2</v>
      </c>
      <c r="AC114" s="459">
        <v>2.7366766574322021E-2</v>
      </c>
      <c r="AD114" s="459">
        <v>2.8203953398476794E-2</v>
      </c>
      <c r="AE114" s="459">
        <v>2.7858111953350514E-2</v>
      </c>
      <c r="AF114" s="459">
        <v>4.517263626282926E-2</v>
      </c>
      <c r="AG114" s="459">
        <v>4.3757210070201225E-2</v>
      </c>
      <c r="AH114" s="459">
        <v>4.3498044615800903E-2</v>
      </c>
      <c r="AI114" s="459">
        <v>4.4228232364900331E-2</v>
      </c>
      <c r="AJ114" s="459">
        <v>2.7623053960593121E-2</v>
      </c>
      <c r="AK114" s="459">
        <v>2.7741626843932658E-2</v>
      </c>
      <c r="AL114" s="459">
        <v>2.7315147361757344E-2</v>
      </c>
      <c r="AM114" s="459">
        <v>2.7979023307448891E-2</v>
      </c>
    </row>
    <row r="115" spans="1:39" hidden="1" x14ac:dyDescent="0.35">
      <c r="A115" s="658"/>
      <c r="B115" s="77" t="s">
        <v>9</v>
      </c>
      <c r="C115" s="296">
        <v>3.4132999999999997E-2</v>
      </c>
      <c r="D115" s="296">
        <v>3.3505E-2</v>
      </c>
      <c r="E115" s="365">
        <v>3.7313376815714949E-2</v>
      </c>
      <c r="F115" s="365">
        <v>3.7722560610678801E-2</v>
      </c>
      <c r="G115" s="365">
        <v>3.8041371807305921E-2</v>
      </c>
      <c r="H115" s="365">
        <v>4.1566777657655103E-2</v>
      </c>
      <c r="I115" s="365">
        <v>4.1015525671780302E-2</v>
      </c>
      <c r="J115" s="365">
        <v>4.1377617597136797E-2</v>
      </c>
      <c r="K115" s="365">
        <v>6.5759671666262468E-2</v>
      </c>
      <c r="L115" s="365">
        <v>3.6786239766208824E-2</v>
      </c>
      <c r="M115" s="365">
        <v>3.6868254962226635E-2</v>
      </c>
      <c r="N115" s="365">
        <v>3.6517299789119273E-2</v>
      </c>
      <c r="O115" s="365">
        <v>3.7307487668204763E-2</v>
      </c>
      <c r="P115" s="365">
        <v>3.6966589761195455E-2</v>
      </c>
      <c r="Q115" s="365">
        <v>3.7313376815714949E-2</v>
      </c>
      <c r="R115" s="365">
        <v>3.7722560610678801E-2</v>
      </c>
      <c r="S115" s="365">
        <v>3.8041371807305921E-2</v>
      </c>
      <c r="T115" s="365">
        <v>4.1566777657655103E-2</v>
      </c>
      <c r="U115" s="459">
        <v>4.3243999999999998E-2</v>
      </c>
      <c r="V115" s="459">
        <v>4.2998000000000001E-2</v>
      </c>
      <c r="W115" s="459">
        <v>6.9761842481432038E-2</v>
      </c>
      <c r="X115" s="459">
        <v>3.8970456467593638E-2</v>
      </c>
      <c r="Y115" s="459">
        <v>3.9130451436498209E-2</v>
      </c>
      <c r="Z115" s="459">
        <v>3.8987207833272704E-2</v>
      </c>
      <c r="AA115" s="459">
        <v>4.0318557896803296E-2</v>
      </c>
      <c r="AB115" s="459">
        <v>3.9568248587468539E-2</v>
      </c>
      <c r="AC115" s="459">
        <v>4.0207620734309842E-2</v>
      </c>
      <c r="AD115" s="459">
        <v>3.9948730023870067E-2</v>
      </c>
      <c r="AE115" s="459">
        <v>4.0203143576144802E-2</v>
      </c>
      <c r="AF115" s="459">
        <v>4.4656000000000001E-2</v>
      </c>
      <c r="AG115" s="459">
        <v>4.3243999999999998E-2</v>
      </c>
      <c r="AH115" s="459">
        <v>4.2998000000000001E-2</v>
      </c>
      <c r="AI115" s="459">
        <v>6.9761842481432038E-2</v>
      </c>
      <c r="AJ115" s="459">
        <v>3.8970456467593638E-2</v>
      </c>
      <c r="AK115" s="459">
        <v>3.9130451436498209E-2</v>
      </c>
      <c r="AL115" s="459">
        <v>3.8987207833272704E-2</v>
      </c>
      <c r="AM115" s="459">
        <v>4.0318557896803296E-2</v>
      </c>
    </row>
    <row r="116" spans="1:39" hidden="1" x14ac:dyDescent="0.35">
      <c r="A116" s="658"/>
      <c r="B116" s="77" t="s">
        <v>3</v>
      </c>
      <c r="C116" s="296">
        <v>3.4132000000000003E-2</v>
      </c>
      <c r="D116" s="296">
        <v>3.3488999999999998E-2</v>
      </c>
      <c r="E116" s="365">
        <v>4.0293897309057192E-2</v>
      </c>
      <c r="F116" s="365">
        <v>4.0677612652921684E-2</v>
      </c>
      <c r="G116" s="365">
        <v>4.4373882610231265E-2</v>
      </c>
      <c r="H116" s="365">
        <v>8.2921252408061474E-2</v>
      </c>
      <c r="I116" s="365">
        <v>7.611375495994252E-2</v>
      </c>
      <c r="J116" s="365">
        <v>7.9992544778656596E-2</v>
      </c>
      <c r="K116" s="365">
        <v>8.0818475623750205E-2</v>
      </c>
      <c r="L116" s="365">
        <v>4.278377819515556E-2</v>
      </c>
      <c r="M116" s="365">
        <v>4.1885023820230391E-2</v>
      </c>
      <c r="N116" s="365">
        <v>4.0491838056818039E-2</v>
      </c>
      <c r="O116" s="365">
        <v>4.0300987691453578E-2</v>
      </c>
      <c r="P116" s="365">
        <v>4.0066560101273123E-2</v>
      </c>
      <c r="Q116" s="365">
        <v>4.0293897309057192E-2</v>
      </c>
      <c r="R116" s="365">
        <v>4.0677612652921684E-2</v>
      </c>
      <c r="S116" s="365">
        <v>4.4373882610231265E-2</v>
      </c>
      <c r="T116" s="365">
        <v>8.2921252408061474E-2</v>
      </c>
      <c r="U116" s="459">
        <v>8.0635132489662531E-2</v>
      </c>
      <c r="V116" s="459">
        <v>8.4009606331493389E-2</v>
      </c>
      <c r="W116" s="459">
        <v>8.5745407007655414E-2</v>
      </c>
      <c r="X116" s="459">
        <v>4.4458666257811495E-2</v>
      </c>
      <c r="Y116" s="459">
        <v>4.3145560230729206E-2</v>
      </c>
      <c r="Z116" s="459">
        <v>4.1885704303761657E-2</v>
      </c>
      <c r="AA116" s="459">
        <v>4.2520723114963382E-2</v>
      </c>
      <c r="AB116" s="459">
        <v>4.1743510531885644E-2</v>
      </c>
      <c r="AC116" s="459">
        <v>4.2304659778201283E-2</v>
      </c>
      <c r="AD116" s="459">
        <v>4.1033300936625446E-2</v>
      </c>
      <c r="AE116" s="459">
        <v>4.5919524731222877E-2</v>
      </c>
      <c r="AF116" s="459">
        <v>8.828635664133308E-2</v>
      </c>
      <c r="AG116" s="459">
        <v>8.0635132489662531E-2</v>
      </c>
      <c r="AH116" s="459">
        <v>8.4009606331493389E-2</v>
      </c>
      <c r="AI116" s="459">
        <v>8.5745407007655414E-2</v>
      </c>
      <c r="AJ116" s="459">
        <v>4.4458666257811495E-2</v>
      </c>
      <c r="AK116" s="459">
        <v>4.3145560230729206E-2</v>
      </c>
      <c r="AL116" s="459">
        <v>4.1885704303761657E-2</v>
      </c>
      <c r="AM116" s="459">
        <v>4.2520723114963382E-2</v>
      </c>
    </row>
    <row r="117" spans="1:39" hidden="1" x14ac:dyDescent="0.35">
      <c r="A117" s="658"/>
      <c r="B117" s="77" t="s">
        <v>4</v>
      </c>
      <c r="C117" s="296">
        <v>3.1230999999999998E-2</v>
      </c>
      <c r="D117" s="296">
        <v>3.1535000000000001E-2</v>
      </c>
      <c r="E117" s="365">
        <v>3.7668124977731247E-2</v>
      </c>
      <c r="F117" s="365">
        <v>3.9681623341888329E-2</v>
      </c>
      <c r="G117" s="365">
        <v>4.0939386305950648E-2</v>
      </c>
      <c r="H117" s="365">
        <v>7.044933540256805E-2</v>
      </c>
      <c r="I117" s="365">
        <v>6.7257269765461994E-2</v>
      </c>
      <c r="J117" s="365">
        <v>6.9031536538364843E-2</v>
      </c>
      <c r="K117" s="365">
        <v>6.5568740141146581E-2</v>
      </c>
      <c r="L117" s="365">
        <v>3.9464766121060597E-2</v>
      </c>
      <c r="M117" s="365">
        <v>3.9506934073756855E-2</v>
      </c>
      <c r="N117" s="365">
        <v>3.7485829777602328E-2</v>
      </c>
      <c r="O117" s="365">
        <v>3.7294886604471444E-2</v>
      </c>
      <c r="P117" s="365">
        <v>3.7502533366214272E-2</v>
      </c>
      <c r="Q117" s="365">
        <v>3.7668124977731247E-2</v>
      </c>
      <c r="R117" s="365">
        <v>3.9681623341888329E-2</v>
      </c>
      <c r="S117" s="365">
        <v>4.0939386305950648E-2</v>
      </c>
      <c r="T117" s="365">
        <v>7.044933540256805E-2</v>
      </c>
      <c r="U117" s="459">
        <v>7.1220477912199667E-2</v>
      </c>
      <c r="V117" s="459">
        <v>7.2367615303684074E-2</v>
      </c>
      <c r="W117" s="459">
        <v>6.9558311182514918E-2</v>
      </c>
      <c r="X117" s="459">
        <v>4.1479096302891857E-2</v>
      </c>
      <c r="Y117" s="459">
        <v>4.1768887377816956E-2</v>
      </c>
      <c r="Z117" s="459">
        <v>3.9137667024608053E-2</v>
      </c>
      <c r="AA117" s="459">
        <v>3.9332392744537863E-2</v>
      </c>
      <c r="AB117" s="459">
        <v>3.9395134594588245E-2</v>
      </c>
      <c r="AC117" s="459">
        <v>3.9889592752648043E-2</v>
      </c>
      <c r="AD117" s="459">
        <v>4.1567530398382256E-2</v>
      </c>
      <c r="AE117" s="459">
        <v>4.2877148484720788E-2</v>
      </c>
      <c r="AF117" s="459">
        <v>7.5120845496107133E-2</v>
      </c>
      <c r="AG117" s="459">
        <v>7.1220477912199667E-2</v>
      </c>
      <c r="AH117" s="459">
        <v>7.2367615303684074E-2</v>
      </c>
      <c r="AI117" s="459">
        <v>6.9558311182514918E-2</v>
      </c>
      <c r="AJ117" s="459">
        <v>4.1479096302891857E-2</v>
      </c>
      <c r="AK117" s="459">
        <v>4.1768887377816956E-2</v>
      </c>
      <c r="AL117" s="459">
        <v>3.9137667024608053E-2</v>
      </c>
      <c r="AM117" s="459">
        <v>3.9332392744537863E-2</v>
      </c>
    </row>
    <row r="118" spans="1:39" hidden="1" x14ac:dyDescent="0.35">
      <c r="A118" s="658"/>
      <c r="B118" s="77" t="s">
        <v>5</v>
      </c>
      <c r="C118" s="296">
        <v>2.9968999999999999E-2</v>
      </c>
      <c r="D118" s="296">
        <v>3.0577E-2</v>
      </c>
      <c r="E118" s="365">
        <v>3.5836947009265943E-2</v>
      </c>
      <c r="F118" s="365">
        <v>3.724710678873152E-2</v>
      </c>
      <c r="G118" s="365">
        <v>3.8516410091400353E-2</v>
      </c>
      <c r="H118" s="365">
        <v>6.6309462665942689E-2</v>
      </c>
      <c r="I118" s="365">
        <v>6.4000870790084929E-2</v>
      </c>
      <c r="J118" s="365">
        <v>6.514034176583261E-2</v>
      </c>
      <c r="K118" s="365">
        <v>6.3655268121491956E-2</v>
      </c>
      <c r="L118" s="365">
        <v>3.7259508923380577E-2</v>
      </c>
      <c r="M118" s="365">
        <v>3.7400919788997934E-2</v>
      </c>
      <c r="N118" s="365">
        <v>3.5865501330172481E-2</v>
      </c>
      <c r="O118" s="365">
        <v>3.5461181829163087E-2</v>
      </c>
      <c r="P118" s="365">
        <v>3.5803688506613855E-2</v>
      </c>
      <c r="Q118" s="365">
        <v>3.5836947009265943E-2</v>
      </c>
      <c r="R118" s="365">
        <v>3.724710678873152E-2</v>
      </c>
      <c r="S118" s="365">
        <v>3.8516410091400353E-2</v>
      </c>
      <c r="T118" s="365">
        <v>6.6309462665942689E-2</v>
      </c>
      <c r="U118" s="459">
        <v>6.7753562472526563E-2</v>
      </c>
      <c r="V118" s="459">
        <v>6.823915742998507E-2</v>
      </c>
      <c r="W118" s="459">
        <v>6.7525399252015297E-2</v>
      </c>
      <c r="X118" s="459">
        <v>3.9063382109163408E-2</v>
      </c>
      <c r="Y118" s="459">
        <v>3.9553696920511257E-2</v>
      </c>
      <c r="Z118" s="459">
        <v>3.7562326323709046E-2</v>
      </c>
      <c r="AA118" s="459">
        <v>3.7309360712313777E-2</v>
      </c>
      <c r="AB118" s="459">
        <v>3.7592595090519432E-2</v>
      </c>
      <c r="AC118" s="459">
        <v>3.790549063990227E-2</v>
      </c>
      <c r="AD118" s="459">
        <v>3.8795312696370085E-2</v>
      </c>
      <c r="AE118" s="459">
        <v>4.0256529624143049E-2</v>
      </c>
      <c r="AF118" s="459">
        <v>7.0755895095357096E-2</v>
      </c>
      <c r="AG118" s="459">
        <v>6.7753562472526563E-2</v>
      </c>
      <c r="AH118" s="459">
        <v>6.823915742998507E-2</v>
      </c>
      <c r="AI118" s="459">
        <v>6.7525399252015297E-2</v>
      </c>
      <c r="AJ118" s="459">
        <v>3.9063382109163408E-2</v>
      </c>
      <c r="AK118" s="459">
        <v>3.9553696920511257E-2</v>
      </c>
      <c r="AL118" s="459">
        <v>3.7562326323709046E-2</v>
      </c>
      <c r="AM118" s="459">
        <v>3.7309360712313777E-2</v>
      </c>
    </row>
    <row r="119" spans="1:39" hidden="1" x14ac:dyDescent="0.35">
      <c r="A119" s="658"/>
      <c r="B119" s="77" t="s">
        <v>23</v>
      </c>
      <c r="C119" s="296">
        <v>2.9968999999999999E-2</v>
      </c>
      <c r="D119" s="296">
        <v>3.0577E-2</v>
      </c>
      <c r="E119" s="365">
        <v>3.5836947009265943E-2</v>
      </c>
      <c r="F119" s="365">
        <v>3.724710678873152E-2</v>
      </c>
      <c r="G119" s="365">
        <v>3.8516410091400353E-2</v>
      </c>
      <c r="H119" s="365">
        <v>6.6309462665942689E-2</v>
      </c>
      <c r="I119" s="365">
        <v>6.4000870790084929E-2</v>
      </c>
      <c r="J119" s="365">
        <v>6.514034176583261E-2</v>
      </c>
      <c r="K119" s="365">
        <v>6.3655268121491956E-2</v>
      </c>
      <c r="L119" s="365">
        <v>3.7259508923380577E-2</v>
      </c>
      <c r="M119" s="365">
        <v>3.7400919788997934E-2</v>
      </c>
      <c r="N119" s="365">
        <v>3.5865501330172481E-2</v>
      </c>
      <c r="O119" s="365">
        <v>3.5461181829163087E-2</v>
      </c>
      <c r="P119" s="365">
        <v>3.5803688506613855E-2</v>
      </c>
      <c r="Q119" s="365">
        <v>3.5836947009265943E-2</v>
      </c>
      <c r="R119" s="365">
        <v>3.724710678873152E-2</v>
      </c>
      <c r="S119" s="365">
        <v>3.8516410091400353E-2</v>
      </c>
      <c r="T119" s="365">
        <v>6.6309462665942689E-2</v>
      </c>
      <c r="U119" s="459">
        <v>6.7753562472526563E-2</v>
      </c>
      <c r="V119" s="459">
        <v>6.823915742998507E-2</v>
      </c>
      <c r="W119" s="459">
        <v>6.7525399252015297E-2</v>
      </c>
      <c r="X119" s="459">
        <v>3.9063382109163408E-2</v>
      </c>
      <c r="Y119" s="459">
        <v>3.9553696920511257E-2</v>
      </c>
      <c r="Z119" s="459">
        <v>3.7562326323709046E-2</v>
      </c>
      <c r="AA119" s="459">
        <v>3.7309360712313777E-2</v>
      </c>
      <c r="AB119" s="459">
        <v>3.7592595090519432E-2</v>
      </c>
      <c r="AC119" s="459">
        <v>3.790549063990227E-2</v>
      </c>
      <c r="AD119" s="459">
        <v>3.8795312696370085E-2</v>
      </c>
      <c r="AE119" s="459">
        <v>4.0256529624143049E-2</v>
      </c>
      <c r="AF119" s="459">
        <v>7.0755895095357096E-2</v>
      </c>
      <c r="AG119" s="459">
        <v>6.7753562472526563E-2</v>
      </c>
      <c r="AH119" s="459">
        <v>6.823915742998507E-2</v>
      </c>
      <c r="AI119" s="459">
        <v>6.7525399252015297E-2</v>
      </c>
      <c r="AJ119" s="459">
        <v>3.9063382109163408E-2</v>
      </c>
      <c r="AK119" s="459">
        <v>3.9553696920511257E-2</v>
      </c>
      <c r="AL119" s="459">
        <v>3.7562326323709046E-2</v>
      </c>
      <c r="AM119" s="459">
        <v>3.7309360712313777E-2</v>
      </c>
    </row>
    <row r="120" spans="1:39" hidden="1" x14ac:dyDescent="0.35">
      <c r="A120" s="658"/>
      <c r="B120" s="77" t="s">
        <v>24</v>
      </c>
      <c r="C120" s="296">
        <v>2.9968999999999999E-2</v>
      </c>
      <c r="D120" s="296">
        <v>3.0577E-2</v>
      </c>
      <c r="E120" s="365">
        <v>3.5836947009265943E-2</v>
      </c>
      <c r="F120" s="365">
        <v>3.724710678873152E-2</v>
      </c>
      <c r="G120" s="365">
        <v>3.8516410091400353E-2</v>
      </c>
      <c r="H120" s="365">
        <v>6.6309462665942689E-2</v>
      </c>
      <c r="I120" s="365">
        <v>6.4000870790084929E-2</v>
      </c>
      <c r="J120" s="365">
        <v>6.514034176583261E-2</v>
      </c>
      <c r="K120" s="365">
        <v>6.3655268121491956E-2</v>
      </c>
      <c r="L120" s="365">
        <v>3.7259508923380577E-2</v>
      </c>
      <c r="M120" s="365">
        <v>3.7400919788997934E-2</v>
      </c>
      <c r="N120" s="365">
        <v>3.5865501330172481E-2</v>
      </c>
      <c r="O120" s="365">
        <v>3.5461181829163087E-2</v>
      </c>
      <c r="P120" s="365">
        <v>3.5803688506613855E-2</v>
      </c>
      <c r="Q120" s="365">
        <v>3.5836947009265943E-2</v>
      </c>
      <c r="R120" s="365">
        <v>3.724710678873152E-2</v>
      </c>
      <c r="S120" s="365">
        <v>3.8516410091400353E-2</v>
      </c>
      <c r="T120" s="365">
        <v>6.6309462665942689E-2</v>
      </c>
      <c r="U120" s="459">
        <v>6.7753562472526563E-2</v>
      </c>
      <c r="V120" s="459">
        <v>6.823915742998507E-2</v>
      </c>
      <c r="W120" s="459">
        <v>6.7525399252015297E-2</v>
      </c>
      <c r="X120" s="459">
        <v>3.9063382109163408E-2</v>
      </c>
      <c r="Y120" s="459">
        <v>3.9553696920511257E-2</v>
      </c>
      <c r="Z120" s="459">
        <v>3.7562326323709046E-2</v>
      </c>
      <c r="AA120" s="459">
        <v>3.7309360712313777E-2</v>
      </c>
      <c r="AB120" s="459">
        <v>3.7592595090519432E-2</v>
      </c>
      <c r="AC120" s="459">
        <v>3.790549063990227E-2</v>
      </c>
      <c r="AD120" s="459">
        <v>3.8795312696370085E-2</v>
      </c>
      <c r="AE120" s="459">
        <v>4.0256529624143049E-2</v>
      </c>
      <c r="AF120" s="459">
        <v>7.0755895095357096E-2</v>
      </c>
      <c r="AG120" s="459">
        <v>6.7753562472526563E-2</v>
      </c>
      <c r="AH120" s="459">
        <v>6.823915742998507E-2</v>
      </c>
      <c r="AI120" s="459">
        <v>6.7525399252015297E-2</v>
      </c>
      <c r="AJ120" s="459">
        <v>3.9063382109163408E-2</v>
      </c>
      <c r="AK120" s="459">
        <v>3.9553696920511257E-2</v>
      </c>
      <c r="AL120" s="459">
        <v>3.7562326323709046E-2</v>
      </c>
      <c r="AM120" s="459">
        <v>3.7309360712313777E-2</v>
      </c>
    </row>
    <row r="121" spans="1:39" hidden="1" x14ac:dyDescent="0.35">
      <c r="A121" s="658"/>
      <c r="B121" s="77" t="s">
        <v>7</v>
      </c>
      <c r="C121" s="296">
        <v>2.8740000000000002E-2</v>
      </c>
      <c r="D121" s="296">
        <v>2.9204000000000001E-2</v>
      </c>
      <c r="E121" s="365">
        <v>3.4818737873830843E-2</v>
      </c>
      <c r="F121" s="365">
        <v>3.6102588979802466E-2</v>
      </c>
      <c r="G121" s="365">
        <v>3.6904195360291804E-2</v>
      </c>
      <c r="H121" s="365">
        <v>6.3303885336710788E-2</v>
      </c>
      <c r="I121" s="365">
        <v>6.1003565049098853E-2</v>
      </c>
      <c r="J121" s="365">
        <v>6.2325034271069515E-2</v>
      </c>
      <c r="K121" s="365">
        <v>6.0805848492315497E-2</v>
      </c>
      <c r="L121" s="365">
        <v>3.5792034404205357E-2</v>
      </c>
      <c r="M121" s="365">
        <v>3.5910141126140639E-2</v>
      </c>
      <c r="N121" s="365">
        <v>3.4405853446424106E-2</v>
      </c>
      <c r="O121" s="365">
        <v>3.4063160722364053E-2</v>
      </c>
      <c r="P121" s="365">
        <v>3.4344193386708306E-2</v>
      </c>
      <c r="Q121" s="365">
        <v>3.4818737873830843E-2</v>
      </c>
      <c r="R121" s="365">
        <v>3.6102588979802466E-2</v>
      </c>
      <c r="S121" s="365">
        <v>3.6904195360291804E-2</v>
      </c>
      <c r="T121" s="365">
        <v>6.3303885336710788E-2</v>
      </c>
      <c r="U121" s="459">
        <v>6.4558915989139196E-2</v>
      </c>
      <c r="V121" s="459">
        <v>6.5253104129576744E-2</v>
      </c>
      <c r="W121" s="459">
        <v>6.4498460821838438E-2</v>
      </c>
      <c r="X121" s="459">
        <v>3.7446622718188112E-2</v>
      </c>
      <c r="Y121" s="459">
        <v>3.7897793768534443E-2</v>
      </c>
      <c r="Z121" s="459">
        <v>3.5939490764754653E-2</v>
      </c>
      <c r="AA121" s="459">
        <v>3.5682741979693122E-2</v>
      </c>
      <c r="AB121" s="459">
        <v>3.5900332017223431E-2</v>
      </c>
      <c r="AC121" s="459">
        <v>3.6855222703080198E-2</v>
      </c>
      <c r="AD121" s="459">
        <v>3.7713234347840394E-2</v>
      </c>
      <c r="AE121" s="459">
        <v>3.8506725867705857E-2</v>
      </c>
      <c r="AF121" s="459">
        <v>6.7586919778914373E-2</v>
      </c>
      <c r="AG121" s="459">
        <v>6.4558915989139196E-2</v>
      </c>
      <c r="AH121" s="459">
        <v>6.5253104129576744E-2</v>
      </c>
      <c r="AI121" s="459">
        <v>6.4498460821838438E-2</v>
      </c>
      <c r="AJ121" s="459">
        <v>3.7446622718188112E-2</v>
      </c>
      <c r="AK121" s="459">
        <v>3.7897793768534443E-2</v>
      </c>
      <c r="AL121" s="459">
        <v>3.5939490764754653E-2</v>
      </c>
      <c r="AM121" s="459">
        <v>3.5682741979693122E-2</v>
      </c>
    </row>
    <row r="122" spans="1:39" ht="15" hidden="1" thickBot="1" x14ac:dyDescent="0.4">
      <c r="A122" s="659"/>
      <c r="B122" s="79" t="s">
        <v>8</v>
      </c>
      <c r="C122" s="296">
        <v>2.8704E-2</v>
      </c>
      <c r="D122" s="296">
        <v>2.9914E-2</v>
      </c>
      <c r="E122" s="365">
        <v>3.7274854276496266E-2</v>
      </c>
      <c r="F122" s="365">
        <v>3.9149914613827323E-2</v>
      </c>
      <c r="G122" s="365">
        <v>4.0191329825711879E-2</v>
      </c>
      <c r="H122" s="365">
        <v>7.137503967949535E-2</v>
      </c>
      <c r="I122" s="365">
        <v>6.7314368860385401E-2</v>
      </c>
      <c r="J122" s="365">
        <v>7.0021211460438909E-2</v>
      </c>
      <c r="K122" s="365">
        <v>6.6897226141147209E-2</v>
      </c>
      <c r="L122" s="365">
        <v>3.8782317750006901E-2</v>
      </c>
      <c r="M122" s="365">
        <v>3.895861496559077E-2</v>
      </c>
      <c r="N122" s="365">
        <v>3.6642938616840835E-2</v>
      </c>
      <c r="O122" s="365">
        <v>3.5782475791091423E-2</v>
      </c>
      <c r="P122" s="365">
        <v>3.6404921823038824E-2</v>
      </c>
      <c r="Q122" s="365">
        <v>3.7274854276496266E-2</v>
      </c>
      <c r="R122" s="365">
        <v>3.9149914613827323E-2</v>
      </c>
      <c r="S122" s="365">
        <v>4.0191329825711879E-2</v>
      </c>
      <c r="T122" s="365">
        <v>7.137503967949535E-2</v>
      </c>
      <c r="U122" s="459">
        <v>7.1281056658700187E-2</v>
      </c>
      <c r="V122" s="459">
        <v>7.3419066539057082E-2</v>
      </c>
      <c r="W122" s="459">
        <v>7.0969717842630911E-2</v>
      </c>
      <c r="X122" s="459">
        <v>4.0735333196233868E-2</v>
      </c>
      <c r="Y122" s="459">
        <v>4.1293551146050066E-2</v>
      </c>
      <c r="Z122" s="459">
        <v>3.8129622671069403E-2</v>
      </c>
      <c r="AA122" s="459">
        <v>3.720867190622492E-2</v>
      </c>
      <c r="AB122" s="459">
        <v>3.7965054983119348E-2</v>
      </c>
      <c r="AC122" s="459">
        <v>3.9526899842224586E-2</v>
      </c>
      <c r="AD122" s="459">
        <v>4.1066274953560376E-2</v>
      </c>
      <c r="AE122" s="459">
        <v>4.2068085643249667E-2</v>
      </c>
      <c r="AF122" s="459">
        <v>7.6096635164427801E-2</v>
      </c>
      <c r="AG122" s="459">
        <v>7.1281056658700187E-2</v>
      </c>
      <c r="AH122" s="459">
        <v>7.3419066539057082E-2</v>
      </c>
      <c r="AI122" s="459">
        <v>7.0969717842630911E-2</v>
      </c>
      <c r="AJ122" s="459">
        <v>4.0735333196233868E-2</v>
      </c>
      <c r="AK122" s="459">
        <v>4.1293551146050066E-2</v>
      </c>
      <c r="AL122" s="459">
        <v>3.8129622671069403E-2</v>
      </c>
      <c r="AM122" s="459">
        <v>3.720867190622492E-2</v>
      </c>
    </row>
    <row r="123" spans="1:39" hidden="1" x14ac:dyDescent="0.35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</row>
    <row r="124" spans="1:39" ht="15" hidden="1" thickBot="1" x14ac:dyDescent="0.4"/>
    <row r="125" spans="1:39" ht="15" hidden="1" thickBot="1" x14ac:dyDescent="0.4">
      <c r="C125" s="674" t="s">
        <v>124</v>
      </c>
      <c r="D125" s="671"/>
      <c r="E125" s="671"/>
      <c r="F125" s="671"/>
      <c r="G125" s="671"/>
      <c r="H125" s="671"/>
      <c r="I125" s="671"/>
      <c r="J125" s="671"/>
      <c r="K125" s="671"/>
      <c r="L125" s="671"/>
      <c r="M125" s="671"/>
      <c r="N125" s="672"/>
      <c r="O125" s="670" t="s">
        <v>124</v>
      </c>
      <c r="P125" s="671"/>
      <c r="Q125" s="671"/>
      <c r="R125" s="671"/>
      <c r="S125" s="671"/>
      <c r="T125" s="671"/>
      <c r="U125" s="671"/>
      <c r="V125" s="671"/>
      <c r="W125" s="671"/>
      <c r="X125" s="671"/>
      <c r="Y125" s="671"/>
      <c r="Z125" s="672"/>
      <c r="AA125" s="670" t="s">
        <v>124</v>
      </c>
      <c r="AB125" s="671"/>
      <c r="AC125" s="671"/>
      <c r="AD125" s="671"/>
      <c r="AE125" s="671"/>
      <c r="AF125" s="671"/>
      <c r="AG125" s="671"/>
      <c r="AH125" s="671"/>
      <c r="AI125" s="671"/>
      <c r="AJ125" s="671"/>
      <c r="AK125" s="671"/>
      <c r="AL125" s="672"/>
      <c r="AM125" s="535" t="s">
        <v>124</v>
      </c>
    </row>
    <row r="126" spans="1:39" ht="16" hidden="1" thickBot="1" x14ac:dyDescent="0.4">
      <c r="A126" s="673" t="s">
        <v>125</v>
      </c>
      <c r="B126" s="239" t="s">
        <v>142</v>
      </c>
      <c r="C126" s="146">
        <f>C$4</f>
        <v>44562</v>
      </c>
      <c r="D126" s="146">
        <f t="shared" ref="D126:AM126" si="58">D$4</f>
        <v>44593</v>
      </c>
      <c r="E126" s="146">
        <f t="shared" si="58"/>
        <v>44621</v>
      </c>
      <c r="F126" s="146">
        <f t="shared" si="58"/>
        <v>44652</v>
      </c>
      <c r="G126" s="146">
        <f t="shared" si="58"/>
        <v>44682</v>
      </c>
      <c r="H126" s="146">
        <f t="shared" si="58"/>
        <v>44713</v>
      </c>
      <c r="I126" s="146">
        <f t="shared" si="58"/>
        <v>44743</v>
      </c>
      <c r="J126" s="146">
        <f t="shared" si="58"/>
        <v>44774</v>
      </c>
      <c r="K126" s="146">
        <f t="shared" si="58"/>
        <v>44805</v>
      </c>
      <c r="L126" s="146">
        <f t="shared" si="58"/>
        <v>44835</v>
      </c>
      <c r="M126" s="146">
        <f t="shared" si="58"/>
        <v>44866</v>
      </c>
      <c r="N126" s="146">
        <f t="shared" si="58"/>
        <v>44896</v>
      </c>
      <c r="O126" s="146">
        <f t="shared" si="58"/>
        <v>44927</v>
      </c>
      <c r="P126" s="146">
        <f t="shared" si="58"/>
        <v>44958</v>
      </c>
      <c r="Q126" s="146">
        <f t="shared" si="58"/>
        <v>44986</v>
      </c>
      <c r="R126" s="146">
        <f t="shared" si="58"/>
        <v>45017</v>
      </c>
      <c r="S126" s="146">
        <f t="shared" si="58"/>
        <v>45047</v>
      </c>
      <c r="T126" s="146">
        <f t="shared" si="58"/>
        <v>45078</v>
      </c>
      <c r="U126" s="146">
        <f t="shared" si="58"/>
        <v>45108</v>
      </c>
      <c r="V126" s="146">
        <f t="shared" si="58"/>
        <v>45139</v>
      </c>
      <c r="W126" s="146">
        <f t="shared" si="58"/>
        <v>45170</v>
      </c>
      <c r="X126" s="146">
        <f t="shared" si="58"/>
        <v>45200</v>
      </c>
      <c r="Y126" s="146">
        <f t="shared" si="58"/>
        <v>45231</v>
      </c>
      <c r="Z126" s="146">
        <f t="shared" si="58"/>
        <v>45261</v>
      </c>
      <c r="AA126" s="146">
        <f t="shared" si="58"/>
        <v>45292</v>
      </c>
      <c r="AB126" s="146">
        <f t="shared" si="58"/>
        <v>45323</v>
      </c>
      <c r="AC126" s="146">
        <f t="shared" si="58"/>
        <v>45352</v>
      </c>
      <c r="AD126" s="146">
        <f t="shared" si="58"/>
        <v>45383</v>
      </c>
      <c r="AE126" s="146">
        <f t="shared" si="58"/>
        <v>45413</v>
      </c>
      <c r="AF126" s="146">
        <f t="shared" si="58"/>
        <v>45444</v>
      </c>
      <c r="AG126" s="146">
        <f t="shared" si="58"/>
        <v>45474</v>
      </c>
      <c r="AH126" s="146">
        <f t="shared" si="58"/>
        <v>45505</v>
      </c>
      <c r="AI126" s="146">
        <f t="shared" si="58"/>
        <v>45536</v>
      </c>
      <c r="AJ126" s="146">
        <f t="shared" si="58"/>
        <v>45566</v>
      </c>
      <c r="AK126" s="146">
        <f t="shared" si="58"/>
        <v>45597</v>
      </c>
      <c r="AL126" s="146">
        <f t="shared" si="58"/>
        <v>45627</v>
      </c>
      <c r="AM126" s="146">
        <f t="shared" si="58"/>
        <v>45658</v>
      </c>
    </row>
    <row r="127" spans="1:39" hidden="1" x14ac:dyDescent="0.35">
      <c r="A127" s="658"/>
      <c r="B127" s="240" t="s">
        <v>20</v>
      </c>
      <c r="C127" s="296">
        <v>2.643E-3</v>
      </c>
      <c r="D127" s="296">
        <v>2.7320000000000001E-3</v>
      </c>
      <c r="E127" s="365">
        <v>2.4663552230189505E-3</v>
      </c>
      <c r="F127" s="365">
        <v>2.6618576910220812E-3</v>
      </c>
      <c r="G127" s="365">
        <v>3.2351217899887503E-3</v>
      </c>
      <c r="H127" s="365">
        <v>9.5463486409639135E-3</v>
      </c>
      <c r="I127" s="365">
        <v>8.5916486569736772E-3</v>
      </c>
      <c r="J127" s="365">
        <v>8.8404129173725865E-3</v>
      </c>
      <c r="K127" s="365">
        <v>8.4305106127225433E-3</v>
      </c>
      <c r="L127" s="365">
        <v>3.0629104514399231E-3</v>
      </c>
      <c r="M127" s="365">
        <v>3.1295768922189682E-3</v>
      </c>
      <c r="N127" s="365">
        <v>2.1082725198418198E-3</v>
      </c>
      <c r="O127" s="365">
        <v>2.4010320670554129E-3</v>
      </c>
      <c r="P127" s="365">
        <v>2.4658614444414456E-3</v>
      </c>
      <c r="Q127" s="365">
        <v>2.4663552230189505E-3</v>
      </c>
      <c r="R127" s="365">
        <v>2.6618576910220812E-3</v>
      </c>
      <c r="S127" s="365">
        <v>3.2351217899887503E-3</v>
      </c>
      <c r="T127" s="365">
        <v>9.5463486409639135E-3</v>
      </c>
      <c r="U127" s="459">
        <v>9.2204375274734379E-3</v>
      </c>
      <c r="V127" s="459">
        <v>9.38284257001493E-3</v>
      </c>
      <c r="W127" s="459">
        <v>9.0396007479847072E-3</v>
      </c>
      <c r="X127" s="459">
        <v>3.1606178908365895E-3</v>
      </c>
      <c r="Y127" s="459">
        <v>3.2913030794887426E-3</v>
      </c>
      <c r="Z127" s="459">
        <v>2.2736736762909611E-3</v>
      </c>
      <c r="AA127" s="459">
        <v>2.5206392876862228E-3</v>
      </c>
      <c r="AB127" s="459">
        <v>2.6094049094805729E-3</v>
      </c>
      <c r="AC127" s="459">
        <v>2.6625093600977324E-3</v>
      </c>
      <c r="AD127" s="459">
        <v>2.8186873036299166E-3</v>
      </c>
      <c r="AE127" s="459">
        <v>3.4884703758569541E-3</v>
      </c>
      <c r="AF127" s="459">
        <v>1.0277104904642899E-2</v>
      </c>
      <c r="AG127" s="459">
        <v>9.2204375274734379E-3</v>
      </c>
      <c r="AH127" s="459">
        <v>9.38284257001493E-3</v>
      </c>
      <c r="AI127" s="459">
        <v>9.0396007479847072E-3</v>
      </c>
      <c r="AJ127" s="459">
        <v>3.1606178908365895E-3</v>
      </c>
      <c r="AK127" s="459">
        <v>3.2913030794887426E-3</v>
      </c>
      <c r="AL127" s="459">
        <v>2.2736736762909611E-3</v>
      </c>
      <c r="AM127" s="459">
        <v>2.5206392876862228E-3</v>
      </c>
    </row>
    <row r="128" spans="1:39" hidden="1" x14ac:dyDescent="0.35">
      <c r="A128" s="658"/>
      <c r="B128" s="240" t="s">
        <v>0</v>
      </c>
      <c r="C128" s="296">
        <v>4.2069999999999998E-3</v>
      </c>
      <c r="D128" s="296">
        <v>3.787E-3</v>
      </c>
      <c r="E128" s="365">
        <v>3.5869594089475093E-3</v>
      </c>
      <c r="F128" s="365">
        <v>2.4466934737691118E-3</v>
      </c>
      <c r="G128" s="365">
        <v>5.5928870581329381E-3</v>
      </c>
      <c r="H128" s="365">
        <v>1.6763782272094924E-2</v>
      </c>
      <c r="I128" s="365">
        <v>1.3657600974697079E-2</v>
      </c>
      <c r="J128" s="365">
        <v>1.5059605374347598E-2</v>
      </c>
      <c r="K128" s="365">
        <v>1.5757038811586303E-2</v>
      </c>
      <c r="L128" s="365">
        <v>3.218366832802941E-3</v>
      </c>
      <c r="M128" s="365">
        <v>2.9024951629601126E-3</v>
      </c>
      <c r="N128" s="365">
        <v>2.9730841769020663E-3</v>
      </c>
      <c r="O128" s="365">
        <v>3.9566344268990262E-3</v>
      </c>
      <c r="P128" s="365">
        <v>3.5176333574623809E-3</v>
      </c>
      <c r="Q128" s="365">
        <v>3.5869594089475093E-3</v>
      </c>
      <c r="R128" s="365">
        <v>2.4466934737691118E-3</v>
      </c>
      <c r="S128" s="365">
        <v>5.5928870581329381E-3</v>
      </c>
      <c r="T128" s="365">
        <v>1.6763782272094924E-2</v>
      </c>
      <c r="U128" s="459">
        <v>1.4675867510337476E-2</v>
      </c>
      <c r="V128" s="459">
        <v>1.6014393668506627E-2</v>
      </c>
      <c r="W128" s="459">
        <v>1.6905592992344596E-2</v>
      </c>
      <c r="X128" s="459">
        <v>3.3223337421884975E-3</v>
      </c>
      <c r="Y128" s="459">
        <v>3.0404397692707871E-3</v>
      </c>
      <c r="Z128" s="459">
        <v>3.2052956962383477E-3</v>
      </c>
      <c r="AA128" s="459">
        <v>4.1692768850366182E-3</v>
      </c>
      <c r="AB128" s="459">
        <v>3.7264894681143467E-3</v>
      </c>
      <c r="AC128" s="459">
        <v>3.8763402217987103E-3</v>
      </c>
      <c r="AD128" s="459">
        <v>2.5766990633745573E-3</v>
      </c>
      <c r="AE128" s="459">
        <v>6.0374752687771217E-3</v>
      </c>
      <c r="AF128" s="459">
        <v>1.8064643358666917E-2</v>
      </c>
      <c r="AG128" s="459">
        <v>1.4675867510337476E-2</v>
      </c>
      <c r="AH128" s="459">
        <v>1.6014393668506627E-2</v>
      </c>
      <c r="AI128" s="459">
        <v>1.6905592992344596E-2</v>
      </c>
      <c r="AJ128" s="459">
        <v>3.3223337421884975E-3</v>
      </c>
      <c r="AK128" s="459">
        <v>3.0404397692707871E-3</v>
      </c>
      <c r="AL128" s="459">
        <v>3.2052956962383477E-3</v>
      </c>
      <c r="AM128" s="459">
        <v>4.1692768850366182E-3</v>
      </c>
    </row>
    <row r="129" spans="1:39" hidden="1" x14ac:dyDescent="0.35">
      <c r="A129" s="658"/>
      <c r="B129" s="240" t="s">
        <v>21</v>
      </c>
      <c r="C129" s="296">
        <v>2.539E-3</v>
      </c>
      <c r="D129" s="296">
        <v>2.738E-3</v>
      </c>
      <c r="E129" s="365">
        <v>3.0900184092566029E-3</v>
      </c>
      <c r="F129" s="365">
        <v>3.6647229932064243E-3</v>
      </c>
      <c r="G129" s="365">
        <v>3.9001967425907141E-3</v>
      </c>
      <c r="H129" s="365">
        <v>1.1741180923042509E-2</v>
      </c>
      <c r="I129" s="365">
        <v>1.03065942728933E-2</v>
      </c>
      <c r="J129" s="365">
        <v>1.0875464510930011E-2</v>
      </c>
      <c r="K129" s="365">
        <v>1.0170309729079971E-2</v>
      </c>
      <c r="L129" s="365">
        <v>3.6794746694729101E-3</v>
      </c>
      <c r="M129" s="365">
        <v>3.7824294944282973E-3</v>
      </c>
      <c r="N129" s="365">
        <v>2.1263741769710861E-3</v>
      </c>
      <c r="O129" s="365">
        <v>2.3191431482804561E-3</v>
      </c>
      <c r="P129" s="365">
        <v>2.4881768341410556E-3</v>
      </c>
      <c r="Q129" s="365">
        <v>3.0900184092566029E-3</v>
      </c>
      <c r="R129" s="365">
        <v>3.6647229932064243E-3</v>
      </c>
      <c r="S129" s="365">
        <v>3.9001967425907141E-3</v>
      </c>
      <c r="T129" s="365">
        <v>1.1741180923042509E-2</v>
      </c>
      <c r="U129" s="459">
        <v>1.1066439775475291E-2</v>
      </c>
      <c r="V129" s="459">
        <v>1.1551312608874764E-2</v>
      </c>
      <c r="W129" s="459">
        <v>1.0907027801026845E-2</v>
      </c>
      <c r="X129" s="459">
        <v>3.8022208464511746E-3</v>
      </c>
      <c r="Y129" s="459">
        <v>3.983616090822921E-3</v>
      </c>
      <c r="Z129" s="459">
        <v>2.2921215203200737E-3</v>
      </c>
      <c r="AA129" s="459">
        <v>2.4321966640706207E-3</v>
      </c>
      <c r="AB129" s="459">
        <v>2.6321534960047515E-3</v>
      </c>
      <c r="AC129" s="459">
        <v>3.343031587303571E-3</v>
      </c>
      <c r="AD129" s="459">
        <v>3.894447753643759E-3</v>
      </c>
      <c r="AE129" s="459">
        <v>4.2121225341183359E-3</v>
      </c>
      <c r="AF129" s="459">
        <v>1.2644153271365446E-2</v>
      </c>
      <c r="AG129" s="459">
        <v>1.1066439775475291E-2</v>
      </c>
      <c r="AH129" s="459">
        <v>1.1551312608874764E-2</v>
      </c>
      <c r="AI129" s="459">
        <v>1.0907027801026845E-2</v>
      </c>
      <c r="AJ129" s="459">
        <v>3.8022208464511746E-3</v>
      </c>
      <c r="AK129" s="459">
        <v>3.983616090822921E-3</v>
      </c>
      <c r="AL129" s="459">
        <v>2.2921215203200737E-3</v>
      </c>
      <c r="AM129" s="459">
        <v>2.4321966640706207E-3</v>
      </c>
    </row>
    <row r="130" spans="1:39" hidden="1" x14ac:dyDescent="0.35">
      <c r="A130" s="658"/>
      <c r="B130" s="240" t="s">
        <v>1</v>
      </c>
      <c r="C130" s="296">
        <v>0</v>
      </c>
      <c r="D130" s="296">
        <v>0</v>
      </c>
      <c r="E130" s="365">
        <v>0</v>
      </c>
      <c r="F130" s="365">
        <v>3.3809889248351661E-3</v>
      </c>
      <c r="G130" s="365">
        <v>8.3279178840841919E-3</v>
      </c>
      <c r="H130" s="365">
        <v>1.7139659200574055E-2</v>
      </c>
      <c r="I130" s="365">
        <v>1.3815211154364175E-2</v>
      </c>
      <c r="J130" s="365">
        <v>1.5274752790825605E-2</v>
      </c>
      <c r="K130" s="365">
        <v>1.7297980040918967E-2</v>
      </c>
      <c r="L130" s="365">
        <v>3.4518809785006759E-3</v>
      </c>
      <c r="M130" s="365">
        <v>0</v>
      </c>
      <c r="N130" s="365">
        <v>0</v>
      </c>
      <c r="O130" s="365">
        <v>0</v>
      </c>
      <c r="P130" s="365">
        <v>0</v>
      </c>
      <c r="Q130" s="365">
        <v>0</v>
      </c>
      <c r="R130" s="365">
        <v>3.3809889248351661E-3</v>
      </c>
      <c r="S130" s="365">
        <v>8.3279178840841919E-3</v>
      </c>
      <c r="T130" s="365">
        <v>1.7139659200574055E-2</v>
      </c>
      <c r="U130" s="459">
        <v>1.4845675490640056E-2</v>
      </c>
      <c r="V130" s="459">
        <v>1.6243887988609765E-2</v>
      </c>
      <c r="W130" s="459">
        <v>1.856049099795027E-2</v>
      </c>
      <c r="X130" s="459">
        <v>3.5671547275583052E-3</v>
      </c>
      <c r="Y130" s="459">
        <v>0</v>
      </c>
      <c r="Z130" s="459">
        <v>0</v>
      </c>
      <c r="AA130" s="459">
        <v>0</v>
      </c>
      <c r="AB130" s="459">
        <v>0</v>
      </c>
      <c r="AC130" s="459">
        <v>0</v>
      </c>
      <c r="AD130" s="459">
        <v>3.5624725755516919E-3</v>
      </c>
      <c r="AE130" s="459">
        <v>9.0035761152261768E-3</v>
      </c>
      <c r="AF130" s="459">
        <v>1.8470548328914174E-2</v>
      </c>
      <c r="AG130" s="459">
        <v>1.4845675490640056E-2</v>
      </c>
      <c r="AH130" s="459">
        <v>1.6243887988609765E-2</v>
      </c>
      <c r="AI130" s="459">
        <v>1.856049099795027E-2</v>
      </c>
      <c r="AJ130" s="459">
        <v>3.5671547275583052E-3</v>
      </c>
      <c r="AK130" s="459">
        <v>0</v>
      </c>
      <c r="AL130" s="459">
        <v>0</v>
      </c>
      <c r="AM130" s="459">
        <v>0</v>
      </c>
    </row>
    <row r="131" spans="1:39" hidden="1" x14ac:dyDescent="0.35">
      <c r="A131" s="658"/>
      <c r="B131" s="240" t="s">
        <v>22</v>
      </c>
      <c r="C131" s="296">
        <v>4.8299999999999998E-4</v>
      </c>
      <c r="D131" s="296">
        <v>6.0000000000000002E-6</v>
      </c>
      <c r="E131" s="365">
        <v>5.7573822210524179E-5</v>
      </c>
      <c r="F131" s="365">
        <v>3.0844563321407343E-4</v>
      </c>
      <c r="G131" s="365">
        <v>6.1968535550654578E-5</v>
      </c>
      <c r="H131" s="365">
        <v>1.6228099745707828E-4</v>
      </c>
      <c r="I131" s="365">
        <v>1.5524957971436274E-4</v>
      </c>
      <c r="J131" s="365">
        <v>1.5079130449165536E-4</v>
      </c>
      <c r="K131" s="365">
        <v>1.557807203171825E-4</v>
      </c>
      <c r="L131" s="365">
        <v>4.8048690270132223E-5</v>
      </c>
      <c r="M131" s="365">
        <v>4.3698253447733592E-5</v>
      </c>
      <c r="N131" s="365">
        <v>4.5483922727548981E-6</v>
      </c>
      <c r="O131" s="365">
        <v>4.028012025442619E-4</v>
      </c>
      <c r="P131" s="365">
        <v>4.5756279889906636E-6</v>
      </c>
      <c r="Q131" s="365">
        <v>5.7573822210524179E-5</v>
      </c>
      <c r="R131" s="365">
        <v>3.0844563321407343E-4</v>
      </c>
      <c r="S131" s="365">
        <v>6.1968535550654578E-5</v>
      </c>
      <c r="T131" s="365">
        <v>1.6228099745707828E-4</v>
      </c>
      <c r="U131" s="459">
        <v>1.6578992979877382E-4</v>
      </c>
      <c r="V131" s="459">
        <v>1.589553841990964E-4</v>
      </c>
      <c r="W131" s="459">
        <v>1.6676763509966403E-4</v>
      </c>
      <c r="X131" s="459">
        <v>4.8946039406879454E-5</v>
      </c>
      <c r="Y131" s="459">
        <v>4.5373156067342698E-5</v>
      </c>
      <c r="Z131" s="459">
        <v>4.8526382426554074E-6</v>
      </c>
      <c r="AA131" s="459">
        <v>4.1797669255110828E-4</v>
      </c>
      <c r="AB131" s="459">
        <v>4.7626545832960722E-6</v>
      </c>
      <c r="AC131" s="459">
        <v>6.1233425677979886E-5</v>
      </c>
      <c r="AD131" s="459">
        <v>3.2304660152320788E-4</v>
      </c>
      <c r="AE131" s="459">
        <v>6.5888046649485832E-5</v>
      </c>
      <c r="AF131" s="459">
        <v>1.7436373717073588E-4</v>
      </c>
      <c r="AG131" s="459">
        <v>1.6578992979877382E-4</v>
      </c>
      <c r="AH131" s="459">
        <v>1.589553841990964E-4</v>
      </c>
      <c r="AI131" s="459">
        <v>1.6676763509966403E-4</v>
      </c>
      <c r="AJ131" s="459">
        <v>4.8946039406879454E-5</v>
      </c>
      <c r="AK131" s="459">
        <v>4.5373156067342698E-5</v>
      </c>
      <c r="AL131" s="459">
        <v>4.8526382426554074E-6</v>
      </c>
      <c r="AM131" s="459">
        <v>4.1797669255110828E-4</v>
      </c>
    </row>
    <row r="132" spans="1:39" hidden="1" x14ac:dyDescent="0.35">
      <c r="A132" s="658"/>
      <c r="B132" s="77" t="s">
        <v>9</v>
      </c>
      <c r="C132" s="296">
        <v>4.2069999999999998E-3</v>
      </c>
      <c r="D132" s="296">
        <v>3.7929999999999999E-3</v>
      </c>
      <c r="E132" s="365">
        <v>3.657674190126053E-3</v>
      </c>
      <c r="F132" s="365">
        <v>3.2276247303696993E-3</v>
      </c>
      <c r="G132" s="365">
        <v>2.8176465693672804E-3</v>
      </c>
      <c r="H132" s="365">
        <v>0</v>
      </c>
      <c r="I132" s="365">
        <v>0</v>
      </c>
      <c r="J132" s="365">
        <v>0</v>
      </c>
      <c r="K132" s="365">
        <v>9.3030628938403359E-3</v>
      </c>
      <c r="L132" s="365">
        <v>3.7568804775965805E-3</v>
      </c>
      <c r="M132" s="365">
        <v>2.9699402841275682E-3</v>
      </c>
      <c r="N132" s="365">
        <v>2.9110129505795254E-3</v>
      </c>
      <c r="O132" s="365">
        <v>3.8972984960143351E-3</v>
      </c>
      <c r="P132" s="365">
        <v>3.4666942568043462E-3</v>
      </c>
      <c r="Q132" s="365">
        <v>3.657674190126053E-3</v>
      </c>
      <c r="R132" s="365">
        <v>3.2276247303696993E-3</v>
      </c>
      <c r="S132" s="365">
        <v>2.8176465693672804E-3</v>
      </c>
      <c r="T132" s="365">
        <v>0</v>
      </c>
      <c r="U132" s="459">
        <v>0</v>
      </c>
      <c r="V132" s="459">
        <v>0</v>
      </c>
      <c r="W132" s="459">
        <v>9.9761575185679744E-3</v>
      </c>
      <c r="X132" s="459">
        <v>3.8855435324063642E-3</v>
      </c>
      <c r="Y132" s="459">
        <v>3.1255485635017944E-3</v>
      </c>
      <c r="Z132" s="459">
        <v>3.1557921667272936E-3</v>
      </c>
      <c r="AA132" s="459">
        <v>4.1224421031967025E-3</v>
      </c>
      <c r="AB132" s="459">
        <v>3.6887514125314639E-3</v>
      </c>
      <c r="AC132" s="459">
        <v>3.9703792656901622E-3</v>
      </c>
      <c r="AD132" s="459">
        <v>3.4322699761299359E-3</v>
      </c>
      <c r="AE132" s="459">
        <v>3.0448564238552043E-3</v>
      </c>
      <c r="AF132" s="459">
        <v>0</v>
      </c>
      <c r="AG132" s="459">
        <v>0</v>
      </c>
      <c r="AH132" s="459">
        <v>0</v>
      </c>
      <c r="AI132" s="459">
        <v>9.9761575185679744E-3</v>
      </c>
      <c r="AJ132" s="459">
        <v>3.8855435324063642E-3</v>
      </c>
      <c r="AK132" s="459">
        <v>3.1255485635017944E-3</v>
      </c>
      <c r="AL132" s="459">
        <v>3.1557921667272936E-3</v>
      </c>
      <c r="AM132" s="459">
        <v>4.1224421031967025E-3</v>
      </c>
    </row>
    <row r="133" spans="1:39" hidden="1" x14ac:dyDescent="0.35">
      <c r="A133" s="658"/>
      <c r="B133" s="77" t="s">
        <v>3</v>
      </c>
      <c r="C133" s="296">
        <v>4.2069999999999998E-3</v>
      </c>
      <c r="D133" s="296">
        <v>3.787E-3</v>
      </c>
      <c r="E133" s="365">
        <v>3.5869594089475093E-3</v>
      </c>
      <c r="F133" s="365">
        <v>2.4466934737691118E-3</v>
      </c>
      <c r="G133" s="365">
        <v>5.5928870581329381E-3</v>
      </c>
      <c r="H133" s="365">
        <v>1.6763782272094924E-2</v>
      </c>
      <c r="I133" s="365">
        <v>1.3657600974697079E-2</v>
      </c>
      <c r="J133" s="365">
        <v>1.5059605374347598E-2</v>
      </c>
      <c r="K133" s="365">
        <v>1.5757038811586303E-2</v>
      </c>
      <c r="L133" s="365">
        <v>3.218366832802941E-3</v>
      </c>
      <c r="M133" s="365">
        <v>2.9024951629601126E-3</v>
      </c>
      <c r="N133" s="365">
        <v>2.9730841769020663E-3</v>
      </c>
      <c r="O133" s="365">
        <v>3.9566344268990262E-3</v>
      </c>
      <c r="P133" s="365">
        <v>3.5176333574623809E-3</v>
      </c>
      <c r="Q133" s="365">
        <v>3.5869594089475093E-3</v>
      </c>
      <c r="R133" s="365">
        <v>2.4466934737691118E-3</v>
      </c>
      <c r="S133" s="365">
        <v>5.5928870581329381E-3</v>
      </c>
      <c r="T133" s="365">
        <v>1.6763782272094924E-2</v>
      </c>
      <c r="U133" s="459">
        <v>1.4675867510337476E-2</v>
      </c>
      <c r="V133" s="459">
        <v>1.6014393668506627E-2</v>
      </c>
      <c r="W133" s="459">
        <v>1.6905592992344596E-2</v>
      </c>
      <c r="X133" s="459">
        <v>3.3223337421884975E-3</v>
      </c>
      <c r="Y133" s="459">
        <v>3.0404397692707871E-3</v>
      </c>
      <c r="Z133" s="459">
        <v>3.2052956962383477E-3</v>
      </c>
      <c r="AA133" s="459">
        <v>4.1692768850366182E-3</v>
      </c>
      <c r="AB133" s="459">
        <v>3.7264894681143467E-3</v>
      </c>
      <c r="AC133" s="459">
        <v>3.8763402217987103E-3</v>
      </c>
      <c r="AD133" s="459">
        <v>2.5766990633745573E-3</v>
      </c>
      <c r="AE133" s="459">
        <v>6.0374752687771217E-3</v>
      </c>
      <c r="AF133" s="459">
        <v>1.8064643358666917E-2</v>
      </c>
      <c r="AG133" s="459">
        <v>1.4675867510337476E-2</v>
      </c>
      <c r="AH133" s="459">
        <v>1.6014393668506627E-2</v>
      </c>
      <c r="AI133" s="459">
        <v>1.6905592992344596E-2</v>
      </c>
      <c r="AJ133" s="459">
        <v>3.3223337421884975E-3</v>
      </c>
      <c r="AK133" s="459">
        <v>3.0404397692707871E-3</v>
      </c>
      <c r="AL133" s="459">
        <v>3.2052956962383477E-3</v>
      </c>
      <c r="AM133" s="459">
        <v>4.1692768850366182E-3</v>
      </c>
    </row>
    <row r="134" spans="1:39" hidden="1" x14ac:dyDescent="0.35">
      <c r="A134" s="658"/>
      <c r="B134" s="77" t="s">
        <v>4</v>
      </c>
      <c r="C134" s="296">
        <v>3.1189999999999998E-3</v>
      </c>
      <c r="D134" s="296">
        <v>3.0799999999999998E-3</v>
      </c>
      <c r="E134" s="365">
        <v>2.9003478303446517E-3</v>
      </c>
      <c r="F134" s="365">
        <v>3.4959682632343747E-3</v>
      </c>
      <c r="G134" s="365">
        <v>3.9833738259187528E-3</v>
      </c>
      <c r="H134" s="365">
        <v>1.1308318196889659E-2</v>
      </c>
      <c r="I134" s="365">
        <v>9.9314286978645031E-3</v>
      </c>
      <c r="J134" s="365">
        <v>1.0438261586886658E-2</v>
      </c>
      <c r="K134" s="365">
        <v>9.2235229415686126E-3</v>
      </c>
      <c r="L134" s="365">
        <v>3.8013910003052006E-3</v>
      </c>
      <c r="M134" s="365">
        <v>3.649345445870443E-3</v>
      </c>
      <c r="N134" s="365">
        <v>2.2624713948155707E-3</v>
      </c>
      <c r="O134" s="365">
        <v>2.8722022775852555E-3</v>
      </c>
      <c r="P134" s="365">
        <v>2.8133763344654283E-3</v>
      </c>
      <c r="Q134" s="365">
        <v>2.9003478303446517E-3</v>
      </c>
      <c r="R134" s="365">
        <v>3.4959682632343747E-3</v>
      </c>
      <c r="S134" s="365">
        <v>3.9833738259187528E-3</v>
      </c>
      <c r="T134" s="365">
        <v>1.1308318196889659E-2</v>
      </c>
      <c r="U134" s="459">
        <v>1.0662522087800325E-2</v>
      </c>
      <c r="V134" s="459">
        <v>1.1085384696315924E-2</v>
      </c>
      <c r="W134" s="459">
        <v>9.8906888174850882E-3</v>
      </c>
      <c r="X134" s="459">
        <v>3.9289036971081369E-3</v>
      </c>
      <c r="Y134" s="459">
        <v>3.8411126221830454E-3</v>
      </c>
      <c r="Z134" s="459">
        <v>2.4403329753919399E-3</v>
      </c>
      <c r="AA134" s="459">
        <v>3.0206072554621395E-3</v>
      </c>
      <c r="AB134" s="459">
        <v>2.9808654054117568E-3</v>
      </c>
      <c r="AC134" s="459">
        <v>3.1354072473519607E-3</v>
      </c>
      <c r="AD134" s="459">
        <v>3.7124696016177404E-3</v>
      </c>
      <c r="AE134" s="459">
        <v>4.3028515152792133E-3</v>
      </c>
      <c r="AF134" s="459">
        <v>1.2177154503892866E-2</v>
      </c>
      <c r="AG134" s="459">
        <v>1.0662522087800325E-2</v>
      </c>
      <c r="AH134" s="459">
        <v>1.1085384696315924E-2</v>
      </c>
      <c r="AI134" s="459">
        <v>9.8906888174850882E-3</v>
      </c>
      <c r="AJ134" s="459">
        <v>3.9289036971081369E-3</v>
      </c>
      <c r="AK134" s="459">
        <v>3.8411126221830454E-3</v>
      </c>
      <c r="AL134" s="459">
        <v>2.4403329753919399E-3</v>
      </c>
      <c r="AM134" s="459">
        <v>3.0206072554621395E-3</v>
      </c>
    </row>
    <row r="135" spans="1:39" hidden="1" x14ac:dyDescent="0.35">
      <c r="A135" s="658"/>
      <c r="B135" s="77" t="s">
        <v>5</v>
      </c>
      <c r="C135" s="296">
        <v>2.643E-3</v>
      </c>
      <c r="D135" s="296">
        <v>2.7320000000000001E-3</v>
      </c>
      <c r="E135" s="365">
        <v>2.4663552230189505E-3</v>
      </c>
      <c r="F135" s="365">
        <v>2.6618576910220812E-3</v>
      </c>
      <c r="G135" s="365">
        <v>3.2351217899887503E-3</v>
      </c>
      <c r="H135" s="365">
        <v>9.5463486409639135E-3</v>
      </c>
      <c r="I135" s="365">
        <v>8.5916486569736772E-3</v>
      </c>
      <c r="J135" s="365">
        <v>8.8404129173725865E-3</v>
      </c>
      <c r="K135" s="365">
        <v>8.4305106127225433E-3</v>
      </c>
      <c r="L135" s="365">
        <v>3.0629104514399231E-3</v>
      </c>
      <c r="M135" s="365">
        <v>3.1295768922189682E-3</v>
      </c>
      <c r="N135" s="365">
        <v>2.1082725198418198E-3</v>
      </c>
      <c r="O135" s="365">
        <v>2.4010320670554129E-3</v>
      </c>
      <c r="P135" s="365">
        <v>2.4658614444414456E-3</v>
      </c>
      <c r="Q135" s="365">
        <v>2.4663552230189505E-3</v>
      </c>
      <c r="R135" s="365">
        <v>2.6618576910220812E-3</v>
      </c>
      <c r="S135" s="365">
        <v>3.2351217899887503E-3</v>
      </c>
      <c r="T135" s="365">
        <v>9.5463486409639135E-3</v>
      </c>
      <c r="U135" s="459">
        <v>9.2204375274734379E-3</v>
      </c>
      <c r="V135" s="459">
        <v>9.38284257001493E-3</v>
      </c>
      <c r="W135" s="459">
        <v>9.0396007479847072E-3</v>
      </c>
      <c r="X135" s="459">
        <v>3.1606178908365895E-3</v>
      </c>
      <c r="Y135" s="459">
        <v>3.2913030794887426E-3</v>
      </c>
      <c r="Z135" s="459">
        <v>2.2736736762909611E-3</v>
      </c>
      <c r="AA135" s="459">
        <v>2.5206392876862228E-3</v>
      </c>
      <c r="AB135" s="459">
        <v>2.6094049094805729E-3</v>
      </c>
      <c r="AC135" s="459">
        <v>2.6625093600977324E-3</v>
      </c>
      <c r="AD135" s="459">
        <v>2.8186873036299166E-3</v>
      </c>
      <c r="AE135" s="459">
        <v>3.4884703758569541E-3</v>
      </c>
      <c r="AF135" s="459">
        <v>1.0277104904642899E-2</v>
      </c>
      <c r="AG135" s="459">
        <v>9.2204375274734379E-3</v>
      </c>
      <c r="AH135" s="459">
        <v>9.38284257001493E-3</v>
      </c>
      <c r="AI135" s="459">
        <v>9.0396007479847072E-3</v>
      </c>
      <c r="AJ135" s="459">
        <v>3.1606178908365895E-3</v>
      </c>
      <c r="AK135" s="459">
        <v>3.2913030794887426E-3</v>
      </c>
      <c r="AL135" s="459">
        <v>2.2736736762909611E-3</v>
      </c>
      <c r="AM135" s="459">
        <v>2.5206392876862228E-3</v>
      </c>
    </row>
    <row r="136" spans="1:39" hidden="1" x14ac:dyDescent="0.35">
      <c r="A136" s="658"/>
      <c r="B136" s="77" t="s">
        <v>23</v>
      </c>
      <c r="C136" s="296">
        <v>2.643E-3</v>
      </c>
      <c r="D136" s="296">
        <v>2.7320000000000001E-3</v>
      </c>
      <c r="E136" s="365">
        <v>2.4663552230189505E-3</v>
      </c>
      <c r="F136" s="365">
        <v>2.6618576910220812E-3</v>
      </c>
      <c r="G136" s="365">
        <v>3.2351217899887503E-3</v>
      </c>
      <c r="H136" s="365">
        <v>9.5463486409639135E-3</v>
      </c>
      <c r="I136" s="365">
        <v>8.5916486569736772E-3</v>
      </c>
      <c r="J136" s="365">
        <v>8.8404129173725865E-3</v>
      </c>
      <c r="K136" s="365">
        <v>8.4305106127225433E-3</v>
      </c>
      <c r="L136" s="365">
        <v>3.0629104514399231E-3</v>
      </c>
      <c r="M136" s="365">
        <v>3.1295768922189682E-3</v>
      </c>
      <c r="N136" s="365">
        <v>2.1082725198418198E-3</v>
      </c>
      <c r="O136" s="365">
        <v>2.4010320670554129E-3</v>
      </c>
      <c r="P136" s="365">
        <v>2.4658614444414456E-3</v>
      </c>
      <c r="Q136" s="365">
        <v>2.4663552230189505E-3</v>
      </c>
      <c r="R136" s="365">
        <v>2.6618576910220812E-3</v>
      </c>
      <c r="S136" s="365">
        <v>3.2351217899887503E-3</v>
      </c>
      <c r="T136" s="365">
        <v>9.5463486409639135E-3</v>
      </c>
      <c r="U136" s="459">
        <v>9.2204375274734379E-3</v>
      </c>
      <c r="V136" s="459">
        <v>9.38284257001493E-3</v>
      </c>
      <c r="W136" s="459">
        <v>9.0396007479847072E-3</v>
      </c>
      <c r="X136" s="459">
        <v>3.1606178908365895E-3</v>
      </c>
      <c r="Y136" s="459">
        <v>3.2913030794887426E-3</v>
      </c>
      <c r="Z136" s="459">
        <v>2.2736736762909611E-3</v>
      </c>
      <c r="AA136" s="459">
        <v>2.5206392876862228E-3</v>
      </c>
      <c r="AB136" s="459">
        <v>2.6094049094805729E-3</v>
      </c>
      <c r="AC136" s="459">
        <v>2.6625093600977324E-3</v>
      </c>
      <c r="AD136" s="459">
        <v>2.8186873036299166E-3</v>
      </c>
      <c r="AE136" s="459">
        <v>3.4884703758569541E-3</v>
      </c>
      <c r="AF136" s="459">
        <v>1.0277104904642899E-2</v>
      </c>
      <c r="AG136" s="459">
        <v>9.2204375274734379E-3</v>
      </c>
      <c r="AH136" s="459">
        <v>9.38284257001493E-3</v>
      </c>
      <c r="AI136" s="459">
        <v>9.0396007479847072E-3</v>
      </c>
      <c r="AJ136" s="459">
        <v>3.1606178908365895E-3</v>
      </c>
      <c r="AK136" s="459">
        <v>3.2913030794887426E-3</v>
      </c>
      <c r="AL136" s="459">
        <v>2.2736736762909611E-3</v>
      </c>
      <c r="AM136" s="459">
        <v>2.5206392876862228E-3</v>
      </c>
    </row>
    <row r="137" spans="1:39" hidden="1" x14ac:dyDescent="0.35">
      <c r="A137" s="658"/>
      <c r="B137" s="77" t="s">
        <v>24</v>
      </c>
      <c r="C137" s="296">
        <v>2.643E-3</v>
      </c>
      <c r="D137" s="296">
        <v>2.7320000000000001E-3</v>
      </c>
      <c r="E137" s="365">
        <v>2.4663552230189505E-3</v>
      </c>
      <c r="F137" s="365">
        <v>2.6618576910220812E-3</v>
      </c>
      <c r="G137" s="365">
        <v>3.2351217899887503E-3</v>
      </c>
      <c r="H137" s="365">
        <v>9.5463486409639135E-3</v>
      </c>
      <c r="I137" s="365">
        <v>8.5916486569736772E-3</v>
      </c>
      <c r="J137" s="365">
        <v>8.8404129173725865E-3</v>
      </c>
      <c r="K137" s="365">
        <v>8.4305106127225433E-3</v>
      </c>
      <c r="L137" s="365">
        <v>3.0629104514399231E-3</v>
      </c>
      <c r="M137" s="365">
        <v>3.1295768922189682E-3</v>
      </c>
      <c r="N137" s="365">
        <v>2.1082725198418198E-3</v>
      </c>
      <c r="O137" s="365">
        <v>2.4010320670554129E-3</v>
      </c>
      <c r="P137" s="365">
        <v>2.4658614444414456E-3</v>
      </c>
      <c r="Q137" s="365">
        <v>2.4663552230189505E-3</v>
      </c>
      <c r="R137" s="365">
        <v>2.6618576910220812E-3</v>
      </c>
      <c r="S137" s="365">
        <v>3.2351217899887503E-3</v>
      </c>
      <c r="T137" s="365">
        <v>9.5463486409639135E-3</v>
      </c>
      <c r="U137" s="459">
        <v>9.2204375274734379E-3</v>
      </c>
      <c r="V137" s="459">
        <v>9.38284257001493E-3</v>
      </c>
      <c r="W137" s="459">
        <v>9.0396007479847072E-3</v>
      </c>
      <c r="X137" s="459">
        <v>3.1606178908365895E-3</v>
      </c>
      <c r="Y137" s="459">
        <v>3.2913030794887426E-3</v>
      </c>
      <c r="Z137" s="459">
        <v>2.2736736762909611E-3</v>
      </c>
      <c r="AA137" s="459">
        <v>2.5206392876862228E-3</v>
      </c>
      <c r="AB137" s="459">
        <v>2.6094049094805729E-3</v>
      </c>
      <c r="AC137" s="459">
        <v>2.6625093600977324E-3</v>
      </c>
      <c r="AD137" s="459">
        <v>2.8186873036299166E-3</v>
      </c>
      <c r="AE137" s="459">
        <v>3.4884703758569541E-3</v>
      </c>
      <c r="AF137" s="459">
        <v>1.0277104904642899E-2</v>
      </c>
      <c r="AG137" s="459">
        <v>9.2204375274734379E-3</v>
      </c>
      <c r="AH137" s="459">
        <v>9.38284257001493E-3</v>
      </c>
      <c r="AI137" s="459">
        <v>9.0396007479847072E-3</v>
      </c>
      <c r="AJ137" s="459">
        <v>3.1606178908365895E-3</v>
      </c>
      <c r="AK137" s="459">
        <v>3.2913030794887426E-3</v>
      </c>
      <c r="AL137" s="459">
        <v>2.2736736762909611E-3</v>
      </c>
      <c r="AM137" s="459">
        <v>2.5206392876862228E-3</v>
      </c>
    </row>
    <row r="138" spans="1:39" hidden="1" x14ac:dyDescent="0.35">
      <c r="A138" s="658"/>
      <c r="B138" s="77" t="s">
        <v>7</v>
      </c>
      <c r="C138" s="296">
        <v>2.2850000000000001E-3</v>
      </c>
      <c r="D138" s="296">
        <v>2.3549999999999999E-3</v>
      </c>
      <c r="E138" s="365">
        <v>2.3277733472704528E-3</v>
      </c>
      <c r="F138" s="365">
        <v>2.5467182195471351E-3</v>
      </c>
      <c r="G138" s="365">
        <v>2.7527721822669942E-3</v>
      </c>
      <c r="H138" s="365">
        <v>8.2874786513341108E-3</v>
      </c>
      <c r="I138" s="365">
        <v>7.3756610875113423E-3</v>
      </c>
      <c r="J138" s="365">
        <v>7.7022105998707764E-3</v>
      </c>
      <c r="K138" s="365">
        <v>7.2646149056279016E-3</v>
      </c>
      <c r="L138" s="365">
        <v>2.5843451861046435E-3</v>
      </c>
      <c r="M138" s="365">
        <v>2.6609978035167597E-3</v>
      </c>
      <c r="N138" s="365">
        <v>1.6973730480366906E-3</v>
      </c>
      <c r="O138" s="365">
        <v>1.9552426380463495E-3</v>
      </c>
      <c r="P138" s="365">
        <v>1.9886100137532902E-3</v>
      </c>
      <c r="Q138" s="365">
        <v>2.3277733472704528E-3</v>
      </c>
      <c r="R138" s="365">
        <v>2.5467182195471351E-3</v>
      </c>
      <c r="S138" s="365">
        <v>2.7527721822669942E-3</v>
      </c>
      <c r="T138" s="365">
        <v>8.2874786513341108E-3</v>
      </c>
      <c r="U138" s="459">
        <v>7.9120840108608016E-3</v>
      </c>
      <c r="V138" s="459">
        <v>8.1708958704232535E-3</v>
      </c>
      <c r="W138" s="459">
        <v>7.7885391781615703E-3</v>
      </c>
      <c r="X138" s="459">
        <v>2.663377281811887E-3</v>
      </c>
      <c r="Y138" s="459">
        <v>2.7952062314655561E-3</v>
      </c>
      <c r="Z138" s="459">
        <v>1.8275092352453522E-3</v>
      </c>
      <c r="AA138" s="459">
        <v>2.0482580203068823E-3</v>
      </c>
      <c r="AB138" s="459">
        <v>2.0996679827765714E-3</v>
      </c>
      <c r="AC138" s="459">
        <v>2.5117772969197988E-3</v>
      </c>
      <c r="AD138" s="459">
        <v>2.6967656521596078E-3</v>
      </c>
      <c r="AE138" s="459">
        <v>2.9642741322941464E-3</v>
      </c>
      <c r="AF138" s="459">
        <v>8.9200802210856432E-3</v>
      </c>
      <c r="AG138" s="459">
        <v>7.9120840108608016E-3</v>
      </c>
      <c r="AH138" s="459">
        <v>8.1708958704232535E-3</v>
      </c>
      <c r="AI138" s="459">
        <v>7.7885391781615703E-3</v>
      </c>
      <c r="AJ138" s="459">
        <v>2.663377281811887E-3</v>
      </c>
      <c r="AK138" s="459">
        <v>2.7952062314655561E-3</v>
      </c>
      <c r="AL138" s="459">
        <v>1.8275092352453522E-3</v>
      </c>
      <c r="AM138" s="459">
        <v>2.0482580203068823E-3</v>
      </c>
    </row>
    <row r="139" spans="1:39" ht="15" hidden="1" thickBot="1" x14ac:dyDescent="0.4">
      <c r="A139" s="659"/>
      <c r="B139" s="79" t="s">
        <v>8</v>
      </c>
      <c r="C139" s="296">
        <v>2.1640000000000001E-3</v>
      </c>
      <c r="D139" s="296">
        <v>2.4910000000000002E-3</v>
      </c>
      <c r="E139" s="365">
        <v>2.8950514527520299E-3</v>
      </c>
      <c r="F139" s="365">
        <v>3.4443097564958781E-3</v>
      </c>
      <c r="G139" s="365">
        <v>3.7511394413520171E-3</v>
      </c>
      <c r="H139" s="365">
        <v>1.1706261613112848E-2</v>
      </c>
      <c r="I139" s="365">
        <v>9.9550598554302028E-3</v>
      </c>
      <c r="J139" s="365">
        <v>1.0848737169771392E-2</v>
      </c>
      <c r="K139" s="365">
        <v>9.7784147301704875E-3</v>
      </c>
      <c r="L139" s="365">
        <v>3.542453686102693E-3</v>
      </c>
      <c r="M139" s="365">
        <v>3.6351833956586271E-3</v>
      </c>
      <c r="N139" s="365">
        <v>1.9268149059281676E-3</v>
      </c>
      <c r="O139" s="365">
        <v>1.9644768883065786E-3</v>
      </c>
      <c r="P139" s="365">
        <v>2.2531034034520806E-3</v>
      </c>
      <c r="Q139" s="365">
        <v>2.8950514527520299E-3</v>
      </c>
      <c r="R139" s="365">
        <v>3.4443097564958781E-3</v>
      </c>
      <c r="S139" s="365">
        <v>3.7511394413520171E-3</v>
      </c>
      <c r="T139" s="365">
        <v>1.1706261613112848E-2</v>
      </c>
      <c r="U139" s="459">
        <v>1.0687943341299815E-2</v>
      </c>
      <c r="V139" s="459">
        <v>1.1522933460942934E-2</v>
      </c>
      <c r="W139" s="459">
        <v>1.0486282157369091E-2</v>
      </c>
      <c r="X139" s="459">
        <v>3.6596668037661337E-3</v>
      </c>
      <c r="Y139" s="459">
        <v>3.8274488539499401E-3</v>
      </c>
      <c r="Z139" s="459">
        <v>2.075377328930593E-3</v>
      </c>
      <c r="AA139" s="459">
        <v>2.056328093775078E-3</v>
      </c>
      <c r="AB139" s="459">
        <v>2.3809450168806499E-3</v>
      </c>
      <c r="AC139" s="459">
        <v>3.1301001577754123E-3</v>
      </c>
      <c r="AD139" s="459">
        <v>3.6577250464396274E-3</v>
      </c>
      <c r="AE139" s="459">
        <v>4.0499143567503358E-3</v>
      </c>
      <c r="AF139" s="459">
        <v>1.2606364835572214E-2</v>
      </c>
      <c r="AG139" s="459">
        <v>1.0687943341299815E-2</v>
      </c>
      <c r="AH139" s="459">
        <v>1.1522933460942934E-2</v>
      </c>
      <c r="AI139" s="459">
        <v>1.0486282157369091E-2</v>
      </c>
      <c r="AJ139" s="459">
        <v>3.6596668037661337E-3</v>
      </c>
      <c r="AK139" s="459">
        <v>3.8274488539499401E-3</v>
      </c>
      <c r="AL139" s="459">
        <v>2.075377328930593E-3</v>
      </c>
      <c r="AM139" s="459">
        <v>2.056328093775078E-3</v>
      </c>
    </row>
    <row r="140" spans="1:39" hidden="1" x14ac:dyDescent="0.35"/>
    <row r="141" spans="1:39" ht="15" hidden="1" thickBot="1" x14ac:dyDescent="0.4">
      <c r="A141" s="170" t="s">
        <v>179</v>
      </c>
      <c r="B141" s="99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2" spans="1:39" ht="16" hidden="1" thickBot="1" x14ac:dyDescent="0.4">
      <c r="A142" s="647" t="s">
        <v>126</v>
      </c>
      <c r="B142" s="241" t="s">
        <v>142</v>
      </c>
      <c r="C142" s="146">
        <f>C$4</f>
        <v>44562</v>
      </c>
      <c r="D142" s="146">
        <f t="shared" ref="D142:AM142" si="59">D$4</f>
        <v>44593</v>
      </c>
      <c r="E142" s="146">
        <f t="shared" si="59"/>
        <v>44621</v>
      </c>
      <c r="F142" s="146">
        <f t="shared" si="59"/>
        <v>44652</v>
      </c>
      <c r="G142" s="146">
        <f t="shared" si="59"/>
        <v>44682</v>
      </c>
      <c r="H142" s="146">
        <f t="shared" si="59"/>
        <v>44713</v>
      </c>
      <c r="I142" s="146">
        <f t="shared" si="59"/>
        <v>44743</v>
      </c>
      <c r="J142" s="146">
        <f t="shared" si="59"/>
        <v>44774</v>
      </c>
      <c r="K142" s="146">
        <f t="shared" si="59"/>
        <v>44805</v>
      </c>
      <c r="L142" s="146">
        <f t="shared" si="59"/>
        <v>44835</v>
      </c>
      <c r="M142" s="146">
        <f t="shared" si="59"/>
        <v>44866</v>
      </c>
      <c r="N142" s="146">
        <f t="shared" si="59"/>
        <v>44896</v>
      </c>
      <c r="O142" s="146">
        <f t="shared" si="59"/>
        <v>44927</v>
      </c>
      <c r="P142" s="146">
        <f t="shared" si="59"/>
        <v>44958</v>
      </c>
      <c r="Q142" s="146">
        <f t="shared" si="59"/>
        <v>44986</v>
      </c>
      <c r="R142" s="146">
        <f t="shared" si="59"/>
        <v>45017</v>
      </c>
      <c r="S142" s="146">
        <f t="shared" si="59"/>
        <v>45047</v>
      </c>
      <c r="T142" s="146">
        <f t="shared" si="59"/>
        <v>45078</v>
      </c>
      <c r="U142" s="146">
        <f t="shared" si="59"/>
        <v>45108</v>
      </c>
      <c r="V142" s="146">
        <f t="shared" si="59"/>
        <v>45139</v>
      </c>
      <c r="W142" s="146">
        <f t="shared" si="59"/>
        <v>45170</v>
      </c>
      <c r="X142" s="146">
        <f t="shared" si="59"/>
        <v>45200</v>
      </c>
      <c r="Y142" s="146">
        <f t="shared" si="59"/>
        <v>45231</v>
      </c>
      <c r="Z142" s="146">
        <f t="shared" si="59"/>
        <v>45261</v>
      </c>
      <c r="AA142" s="146">
        <f t="shared" si="59"/>
        <v>45292</v>
      </c>
      <c r="AB142" s="146">
        <f t="shared" si="59"/>
        <v>45323</v>
      </c>
      <c r="AC142" s="146">
        <f t="shared" si="59"/>
        <v>45352</v>
      </c>
      <c r="AD142" s="146">
        <f t="shared" si="59"/>
        <v>45383</v>
      </c>
      <c r="AE142" s="146">
        <f t="shared" si="59"/>
        <v>45413</v>
      </c>
      <c r="AF142" s="146">
        <f t="shared" si="59"/>
        <v>45444</v>
      </c>
      <c r="AG142" s="146">
        <f t="shared" si="59"/>
        <v>45474</v>
      </c>
      <c r="AH142" s="146">
        <f t="shared" si="59"/>
        <v>45505</v>
      </c>
      <c r="AI142" s="146">
        <f t="shared" si="59"/>
        <v>45536</v>
      </c>
      <c r="AJ142" s="146">
        <f t="shared" si="59"/>
        <v>45566</v>
      </c>
      <c r="AK142" s="146">
        <f t="shared" si="59"/>
        <v>45597</v>
      </c>
      <c r="AL142" s="146">
        <f t="shared" si="59"/>
        <v>45627</v>
      </c>
      <c r="AM142" s="146">
        <f t="shared" si="59"/>
        <v>45658</v>
      </c>
    </row>
    <row r="143" spans="1:39" hidden="1" x14ac:dyDescent="0.35">
      <c r="A143" s="648"/>
      <c r="B143" s="240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AM144" si="60">IF(E23=0,0,((E5*0.5)+D23-E41)*E78*E110*E$2)</f>
        <v>0</v>
      </c>
      <c r="F143" s="26">
        <f t="shared" si="60"/>
        <v>26.373149407230464</v>
      </c>
      <c r="G143" s="26">
        <f t="shared" si="60"/>
        <v>58.329911826806992</v>
      </c>
      <c r="H143" s="26">
        <f t="shared" si="60"/>
        <v>298.65401739049474</v>
      </c>
      <c r="I143" s="26">
        <f t="shared" si="60"/>
        <v>992.14785976455687</v>
      </c>
      <c r="J143" s="26">
        <f t="shared" si="60"/>
        <v>1516.8128878184441</v>
      </c>
      <c r="K143" s="26">
        <f t="shared" si="60"/>
        <v>1452.5346777023892</v>
      </c>
      <c r="L143" s="26">
        <f t="shared" si="60"/>
        <v>1453.6035981185096</v>
      </c>
      <c r="M143" s="26">
        <f t="shared" si="60"/>
        <v>1972.0163214298143</v>
      </c>
      <c r="N143" s="26">
        <f t="shared" si="60"/>
        <v>3429.0760864637168</v>
      </c>
      <c r="O143" s="26">
        <f t="shared" si="60"/>
        <v>4843.7851264102901</v>
      </c>
      <c r="P143" s="26">
        <f t="shared" si="60"/>
        <v>4465.6923210587702</v>
      </c>
      <c r="Q143" s="26">
        <f t="shared" si="60"/>
        <v>4954.1811289979341</v>
      </c>
      <c r="R143" s="26">
        <f t="shared" si="60"/>
        <v>4770.1259018316714</v>
      </c>
      <c r="S143" s="26">
        <f t="shared" si="60"/>
        <v>5275.0814656274424</v>
      </c>
      <c r="T143" s="26">
        <f t="shared" si="60"/>
        <v>8726.0772825965632</v>
      </c>
      <c r="U143" s="26">
        <f t="shared" si="60"/>
        <v>5481.3625009671987</v>
      </c>
      <c r="V143" s="26">
        <f t="shared" si="60"/>
        <v>5527.2123078207724</v>
      </c>
      <c r="W143" s="26">
        <f t="shared" si="60"/>
        <v>5359.815398679114</v>
      </c>
      <c r="X143" s="26">
        <f t="shared" si="60"/>
        <v>3204.5519234357803</v>
      </c>
      <c r="Y143" s="26">
        <f t="shared" si="60"/>
        <v>3142.4968167464822</v>
      </c>
      <c r="Z143" s="26">
        <f t="shared" si="60"/>
        <v>3080.004064832664</v>
      </c>
      <c r="AA143" s="26">
        <f t="shared" si="60"/>
        <v>3054.6316876224787</v>
      </c>
      <c r="AB143" s="26">
        <f t="shared" si="60"/>
        <v>2810.4296307776526</v>
      </c>
      <c r="AC143" s="26">
        <f t="shared" si="60"/>
        <v>3140.8874902570851</v>
      </c>
      <c r="AD143" s="26">
        <f t="shared" si="60"/>
        <v>2978.0085185256121</v>
      </c>
      <c r="AE143" s="26">
        <f t="shared" si="60"/>
        <v>3304.6774982401753</v>
      </c>
      <c r="AF143" s="26">
        <f t="shared" si="60"/>
        <v>5581.0454198359321</v>
      </c>
      <c r="AG143" s="26">
        <f t="shared" si="60"/>
        <v>5481.3625009671987</v>
      </c>
      <c r="AH143" s="26">
        <f t="shared" si="60"/>
        <v>5527.2123078207724</v>
      </c>
      <c r="AI143" s="26">
        <f t="shared" si="60"/>
        <v>5359.815398679114</v>
      </c>
      <c r="AJ143" s="26">
        <f t="shared" si="60"/>
        <v>3204.5519234357803</v>
      </c>
      <c r="AK143" s="26">
        <f t="shared" si="60"/>
        <v>3142.4968167464822</v>
      </c>
      <c r="AL143" s="26">
        <f t="shared" si="60"/>
        <v>3080.004064832664</v>
      </c>
      <c r="AM143" s="26">
        <f t="shared" si="60"/>
        <v>3054.6316876224787</v>
      </c>
    </row>
    <row r="144" spans="1:39" hidden="1" x14ac:dyDescent="0.35">
      <c r="A144" s="648"/>
      <c r="B144" s="240" t="s">
        <v>0</v>
      </c>
      <c r="C144" s="26">
        <f t="shared" ref="C144:C155" si="61">IF(C24=0,0,((C6*0.5)-C42)*C79*C111*C$2)</f>
        <v>0</v>
      </c>
      <c r="D144" s="26">
        <f t="shared" ref="D144:S155" si="62">IF(D24=0,0,((D6*0.5)+C24-D42)*D79*D111*D$2)</f>
        <v>0</v>
      </c>
      <c r="E144" s="26">
        <f t="shared" si="62"/>
        <v>0</v>
      </c>
      <c r="F144" s="26">
        <f t="shared" si="62"/>
        <v>0</v>
      </c>
      <c r="G144" s="26">
        <f t="shared" si="62"/>
        <v>0</v>
      </c>
      <c r="H144" s="26">
        <f t="shared" si="62"/>
        <v>0</v>
      </c>
      <c r="I144" s="26">
        <f t="shared" si="62"/>
        <v>0</v>
      </c>
      <c r="J144" s="26">
        <f t="shared" si="62"/>
        <v>0</v>
      </c>
      <c r="K144" s="26">
        <f t="shared" si="62"/>
        <v>0</v>
      </c>
      <c r="L144" s="26">
        <f t="shared" si="62"/>
        <v>0</v>
      </c>
      <c r="M144" s="26">
        <f t="shared" si="62"/>
        <v>0</v>
      </c>
      <c r="N144" s="26">
        <f t="shared" si="62"/>
        <v>37.115399573480772</v>
      </c>
      <c r="O144" s="26">
        <f t="shared" si="62"/>
        <v>76.634315049093274</v>
      </c>
      <c r="P144" s="26">
        <f t="shared" si="62"/>
        <v>64.337428513467131</v>
      </c>
      <c r="Q144" s="26">
        <f t="shared" si="62"/>
        <v>50.549255345009179</v>
      </c>
      <c r="R144" s="26">
        <f t="shared" si="62"/>
        <v>29.540878304025416</v>
      </c>
      <c r="S144" s="26">
        <f t="shared" si="62"/>
        <v>34.76460039601627</v>
      </c>
      <c r="T144" s="26">
        <f t="shared" si="60"/>
        <v>155.19866599146346</v>
      </c>
      <c r="U144" s="26">
        <f t="shared" si="60"/>
        <v>203.18466914598551</v>
      </c>
      <c r="V144" s="26">
        <f t="shared" si="60"/>
        <v>197.78021613608172</v>
      </c>
      <c r="W144" s="26">
        <f t="shared" si="60"/>
        <v>87.419030685926231</v>
      </c>
      <c r="X144" s="26">
        <f t="shared" si="60"/>
        <v>29.808343853928971</v>
      </c>
      <c r="Y144" s="26">
        <f t="shared" si="60"/>
        <v>47.255007542647732</v>
      </c>
      <c r="Z144" s="26">
        <f t="shared" si="60"/>
        <v>76.786074737795801</v>
      </c>
      <c r="AA144" s="26">
        <f t="shared" si="60"/>
        <v>80.855251396193196</v>
      </c>
      <c r="AB144" s="26">
        <f t="shared" si="60"/>
        <v>67.030214671736118</v>
      </c>
      <c r="AC144" s="26">
        <f t="shared" si="60"/>
        <v>53.07178486632403</v>
      </c>
      <c r="AD144" s="26">
        <f t="shared" si="60"/>
        <v>29.799186095898886</v>
      </c>
      <c r="AE144" s="26">
        <f t="shared" si="60"/>
        <v>35.975529607766951</v>
      </c>
      <c r="AF144" s="26">
        <f t="shared" si="60"/>
        <v>165.24020535234217</v>
      </c>
      <c r="AG144" s="26">
        <f t="shared" si="60"/>
        <v>203.18466914598551</v>
      </c>
      <c r="AH144" s="26">
        <f t="shared" si="60"/>
        <v>197.78021613608172</v>
      </c>
      <c r="AI144" s="26">
        <f t="shared" si="60"/>
        <v>87.419030685926231</v>
      </c>
      <c r="AJ144" s="26">
        <f t="shared" si="60"/>
        <v>29.808343853928971</v>
      </c>
      <c r="AK144" s="26">
        <f t="shared" si="60"/>
        <v>47.255007542647732</v>
      </c>
      <c r="AL144" s="26">
        <f t="shared" si="60"/>
        <v>76.786074737795801</v>
      </c>
      <c r="AM144" s="26">
        <f t="shared" si="60"/>
        <v>80.855251396193196</v>
      </c>
    </row>
    <row r="145" spans="1:39" hidden="1" x14ac:dyDescent="0.35">
      <c r="A145" s="648"/>
      <c r="B145" s="240" t="s">
        <v>21</v>
      </c>
      <c r="C145" s="26">
        <f t="shared" si="61"/>
        <v>0</v>
      </c>
      <c r="D145" s="26">
        <f t="shared" si="62"/>
        <v>0</v>
      </c>
      <c r="E145" s="26">
        <f t="shared" ref="E145:AM148" si="63">IF(E25=0,0,((E7*0.5)+D25-E43)*E80*E112*E$2)</f>
        <v>0</v>
      </c>
      <c r="F145" s="26">
        <f t="shared" si="63"/>
        <v>0</v>
      </c>
      <c r="G145" s="26">
        <f t="shared" si="63"/>
        <v>0</v>
      </c>
      <c r="H145" s="26">
        <f t="shared" si="63"/>
        <v>115.54473185644531</v>
      </c>
      <c r="I145" s="26">
        <f t="shared" si="63"/>
        <v>227.22502185973605</v>
      </c>
      <c r="J145" s="26">
        <f t="shared" si="63"/>
        <v>233.70748500974534</v>
      </c>
      <c r="K145" s="26">
        <f t="shared" si="63"/>
        <v>219.84168727553185</v>
      </c>
      <c r="L145" s="26">
        <f t="shared" si="63"/>
        <v>131.33793037801777</v>
      </c>
      <c r="M145" s="26">
        <f t="shared" si="63"/>
        <v>127.73415185679536</v>
      </c>
      <c r="N145" s="26">
        <f t="shared" si="63"/>
        <v>124.4618223026368</v>
      </c>
      <c r="O145" s="26">
        <f t="shared" si="63"/>
        <v>121.91558344794497</v>
      </c>
      <c r="P145" s="26">
        <f t="shared" si="63"/>
        <v>112.78018149364406</v>
      </c>
      <c r="Q145" s="26">
        <f t="shared" si="63"/>
        <v>119.60329452157356</v>
      </c>
      <c r="R145" s="26">
        <f t="shared" si="63"/>
        <v>112.38875415653885</v>
      </c>
      <c r="S145" s="26">
        <f t="shared" si="63"/>
        <v>136.22157065333889</v>
      </c>
      <c r="T145" s="26">
        <f t="shared" si="63"/>
        <v>231.08946371289062</v>
      </c>
      <c r="U145" s="26">
        <f t="shared" si="63"/>
        <v>26.036647496189016</v>
      </c>
      <c r="V145" s="26">
        <f t="shared" si="63"/>
        <v>26.515080277027359</v>
      </c>
      <c r="W145" s="26">
        <f t="shared" si="63"/>
        <v>25.236344098394227</v>
      </c>
      <c r="X145" s="26">
        <f t="shared" si="63"/>
        <v>14.931828359137382</v>
      </c>
      <c r="Y145" s="26">
        <f t="shared" si="63"/>
        <v>14.656701235622593</v>
      </c>
      <c r="Z145" s="26">
        <f t="shared" si="63"/>
        <v>14.038211107425223</v>
      </c>
      <c r="AA145" s="26">
        <f t="shared" si="63"/>
        <v>13.789786500380481</v>
      </c>
      <c r="AB145" s="26">
        <f t="shared" si="63"/>
        <v>12.759382564079377</v>
      </c>
      <c r="AC145" s="26">
        <f t="shared" si="63"/>
        <v>13.741793472458195</v>
      </c>
      <c r="AD145" s="26">
        <f t="shared" si="63"/>
        <v>12.777292198174809</v>
      </c>
      <c r="AE145" s="26">
        <f t="shared" si="63"/>
        <v>15.431757773300493</v>
      </c>
      <c r="AF145" s="26">
        <f t="shared" si="63"/>
        <v>26.658632698056199</v>
      </c>
      <c r="AG145" s="26">
        <f t="shared" si="63"/>
        <v>26.036647496189016</v>
      </c>
      <c r="AH145" s="26">
        <f t="shared" si="63"/>
        <v>26.515080277027359</v>
      </c>
      <c r="AI145" s="26">
        <f t="shared" si="63"/>
        <v>25.236344098394227</v>
      </c>
      <c r="AJ145" s="26">
        <f t="shared" si="63"/>
        <v>14.931828359137382</v>
      </c>
      <c r="AK145" s="26">
        <f t="shared" si="63"/>
        <v>14.656701235622593</v>
      </c>
      <c r="AL145" s="26">
        <f t="shared" si="63"/>
        <v>14.038211107425223</v>
      </c>
      <c r="AM145" s="26">
        <f t="shared" si="63"/>
        <v>13.789786500380481</v>
      </c>
    </row>
    <row r="146" spans="1:39" hidden="1" x14ac:dyDescent="0.35">
      <c r="A146" s="648"/>
      <c r="B146" s="240" t="s">
        <v>1</v>
      </c>
      <c r="C146" s="26">
        <f t="shared" si="61"/>
        <v>0</v>
      </c>
      <c r="D146" s="26">
        <f t="shared" si="62"/>
        <v>0</v>
      </c>
      <c r="E146" s="26">
        <f t="shared" si="63"/>
        <v>0</v>
      </c>
      <c r="F146" s="26">
        <f t="shared" si="63"/>
        <v>0</v>
      </c>
      <c r="G146" s="26">
        <f t="shared" si="63"/>
        <v>12.836247650272696</v>
      </c>
      <c r="H146" s="26">
        <f t="shared" si="63"/>
        <v>17416.610536899658</v>
      </c>
      <c r="I146" s="26">
        <f t="shared" si="63"/>
        <v>43940.011851815405</v>
      </c>
      <c r="J146" s="26">
        <f t="shared" si="63"/>
        <v>43914.911134132504</v>
      </c>
      <c r="K146" s="26">
        <f t="shared" si="63"/>
        <v>18540.503214456618</v>
      </c>
      <c r="L146" s="26">
        <f t="shared" si="63"/>
        <v>1985.4192086402056</v>
      </c>
      <c r="M146" s="26">
        <f t="shared" si="63"/>
        <v>644.88576361205185</v>
      </c>
      <c r="N146" s="26">
        <f t="shared" si="63"/>
        <v>9.530963802895748</v>
      </c>
      <c r="O146" s="26">
        <f t="shared" si="63"/>
        <v>1.0788155562893809</v>
      </c>
      <c r="P146" s="26">
        <f t="shared" si="63"/>
        <v>44.757929324400145</v>
      </c>
      <c r="Q146" s="26">
        <f t="shared" si="63"/>
        <v>1324.7185567115284</v>
      </c>
      <c r="R146" s="26">
        <f t="shared" si="63"/>
        <v>4585.1356252519108</v>
      </c>
      <c r="S146" s="26">
        <f t="shared" si="63"/>
        <v>14760.872562359771</v>
      </c>
      <c r="T146" s="26">
        <f t="shared" si="63"/>
        <v>82516.979704133541</v>
      </c>
      <c r="U146" s="26">
        <f t="shared" si="63"/>
        <v>37253.404942630041</v>
      </c>
      <c r="V146" s="26">
        <f t="shared" si="63"/>
        <v>36212.718662272659</v>
      </c>
      <c r="W146" s="26">
        <f t="shared" si="63"/>
        <v>15414.661095567988</v>
      </c>
      <c r="X146" s="26">
        <f t="shared" si="63"/>
        <v>1572.5943543993039</v>
      </c>
      <c r="Y146" s="26">
        <f t="shared" si="63"/>
        <v>426.21463071654017</v>
      </c>
      <c r="Z146" s="26">
        <f t="shared" si="63"/>
        <v>4.0656021698758176</v>
      </c>
      <c r="AA146" s="26">
        <f t="shared" si="63"/>
        <v>0.35803750923463612</v>
      </c>
      <c r="AB146" s="26">
        <f t="shared" si="63"/>
        <v>14.72002472427466</v>
      </c>
      <c r="AC146" s="26">
        <f t="shared" si="63"/>
        <v>441.40572004852913</v>
      </c>
      <c r="AD146" s="26">
        <f t="shared" si="63"/>
        <v>1566.13030876171</v>
      </c>
      <c r="AE146" s="26">
        <f t="shared" si="63"/>
        <v>5205.4937997798879</v>
      </c>
      <c r="AF146" s="26">
        <f t="shared" si="63"/>
        <v>30136.221683335218</v>
      </c>
      <c r="AG146" s="26">
        <f t="shared" si="63"/>
        <v>37253.404942630041</v>
      </c>
      <c r="AH146" s="26">
        <f t="shared" si="63"/>
        <v>36212.718662272659</v>
      </c>
      <c r="AI146" s="26">
        <f t="shared" si="63"/>
        <v>15414.661095567988</v>
      </c>
      <c r="AJ146" s="26">
        <f t="shared" si="63"/>
        <v>1572.5943543993039</v>
      </c>
      <c r="AK146" s="26">
        <f t="shared" si="63"/>
        <v>426.21463071654017</v>
      </c>
      <c r="AL146" s="26">
        <f t="shared" si="63"/>
        <v>4.0656021698758176</v>
      </c>
      <c r="AM146" s="26">
        <f t="shared" si="63"/>
        <v>0.35803750923463612</v>
      </c>
    </row>
    <row r="147" spans="1:39" hidden="1" x14ac:dyDescent="0.35">
      <c r="A147" s="648"/>
      <c r="B147" s="240" t="s">
        <v>22</v>
      </c>
      <c r="C147" s="26">
        <f t="shared" si="61"/>
        <v>0</v>
      </c>
      <c r="D147" s="26">
        <f t="shared" si="62"/>
        <v>0</v>
      </c>
      <c r="E147" s="26">
        <f t="shared" si="63"/>
        <v>0</v>
      </c>
      <c r="F147" s="26">
        <f t="shared" si="63"/>
        <v>0</v>
      </c>
      <c r="G147" s="26">
        <f t="shared" si="63"/>
        <v>151.84355653971929</v>
      </c>
      <c r="H147" s="26">
        <f t="shared" si="63"/>
        <v>386.2211150032656</v>
      </c>
      <c r="I147" s="26">
        <f t="shared" si="63"/>
        <v>492.23633739840113</v>
      </c>
      <c r="J147" s="26">
        <f t="shared" si="63"/>
        <v>397.12132075557219</v>
      </c>
      <c r="K147" s="26">
        <f t="shared" si="63"/>
        <v>473.1021469025826</v>
      </c>
      <c r="L147" s="26">
        <f t="shared" si="63"/>
        <v>369.24271752078937</v>
      </c>
      <c r="M147" s="26">
        <f t="shared" si="63"/>
        <v>319.44591988253177</v>
      </c>
      <c r="N147" s="26">
        <f t="shared" si="63"/>
        <v>348.21145764807676</v>
      </c>
      <c r="O147" s="26">
        <f t="shared" si="63"/>
        <v>392.03861659567178</v>
      </c>
      <c r="P147" s="26">
        <f t="shared" si="63"/>
        <v>296.78140604545337</v>
      </c>
      <c r="Q147" s="26">
        <f t="shared" si="63"/>
        <v>255.98757260220989</v>
      </c>
      <c r="R147" s="26">
        <f t="shared" si="63"/>
        <v>254.59602238097855</v>
      </c>
      <c r="S147" s="26">
        <f t="shared" si="63"/>
        <v>303.68711307943857</v>
      </c>
      <c r="T147" s="26">
        <f t="shared" si="63"/>
        <v>386.2211150032656</v>
      </c>
      <c r="U147" s="26">
        <f t="shared" si="63"/>
        <v>519.0593881667827</v>
      </c>
      <c r="V147" s="26">
        <f t="shared" si="63"/>
        <v>412.78451150917357</v>
      </c>
      <c r="W147" s="26">
        <f t="shared" si="63"/>
        <v>501.39956406968963</v>
      </c>
      <c r="X147" s="26">
        <f t="shared" si="63"/>
        <v>379.62598569016103</v>
      </c>
      <c r="Y147" s="26">
        <f t="shared" si="63"/>
        <v>330.97504285462065</v>
      </c>
      <c r="Z147" s="26">
        <f t="shared" si="63"/>
        <v>361.19016551871169</v>
      </c>
      <c r="AA147" s="26">
        <f t="shared" si="63"/>
        <v>406.54696878058041</v>
      </c>
      <c r="AB147" s="26">
        <f t="shared" si="63"/>
        <v>304.03433492010601</v>
      </c>
      <c r="AC147" s="26">
        <f t="shared" si="63"/>
        <v>265.26381760942053</v>
      </c>
      <c r="AD147" s="26">
        <f t="shared" si="63"/>
        <v>262.80782258078801</v>
      </c>
      <c r="AE147" s="26">
        <f t="shared" si="63"/>
        <v>311.79863632928163</v>
      </c>
      <c r="AF147" s="26">
        <f t="shared" si="63"/>
        <v>414.85225396364547</v>
      </c>
      <c r="AG147" s="26">
        <f t="shared" si="63"/>
        <v>519.0593881667827</v>
      </c>
      <c r="AH147" s="26">
        <f t="shared" si="63"/>
        <v>412.78451150917357</v>
      </c>
      <c r="AI147" s="26">
        <f t="shared" si="63"/>
        <v>501.39956406968963</v>
      </c>
      <c r="AJ147" s="26">
        <f t="shared" si="63"/>
        <v>379.62598569016103</v>
      </c>
      <c r="AK147" s="26">
        <f t="shared" si="63"/>
        <v>330.97504285462065</v>
      </c>
      <c r="AL147" s="26">
        <f t="shared" si="63"/>
        <v>361.19016551871169</v>
      </c>
      <c r="AM147" s="26">
        <f t="shared" si="63"/>
        <v>406.54696878058041</v>
      </c>
    </row>
    <row r="148" spans="1:39" hidden="1" x14ac:dyDescent="0.35">
      <c r="A148" s="648"/>
      <c r="B148" s="77" t="s">
        <v>9</v>
      </c>
      <c r="C148" s="26">
        <f t="shared" si="61"/>
        <v>0</v>
      </c>
      <c r="D148" s="26">
        <f t="shared" si="62"/>
        <v>0</v>
      </c>
      <c r="E148" s="26">
        <f t="shared" si="63"/>
        <v>0</v>
      </c>
      <c r="F148" s="26">
        <f t="shared" si="63"/>
        <v>0</v>
      </c>
      <c r="G148" s="26">
        <f t="shared" si="63"/>
        <v>0</v>
      </c>
      <c r="H148" s="26">
        <f t="shared" si="63"/>
        <v>0</v>
      </c>
      <c r="I148" s="26">
        <f t="shared" si="63"/>
        <v>0</v>
      </c>
      <c r="J148" s="26">
        <f t="shared" si="63"/>
        <v>0</v>
      </c>
      <c r="K148" s="26">
        <f t="shared" si="63"/>
        <v>0</v>
      </c>
      <c r="L148" s="26">
        <f t="shared" si="63"/>
        <v>0</v>
      </c>
      <c r="M148" s="26">
        <f t="shared" si="63"/>
        <v>0</v>
      </c>
      <c r="N148" s="26">
        <f t="shared" si="63"/>
        <v>0</v>
      </c>
      <c r="O148" s="26">
        <f t="shared" si="63"/>
        <v>0</v>
      </c>
      <c r="P148" s="26">
        <f t="shared" si="63"/>
        <v>0</v>
      </c>
      <c r="Q148" s="26">
        <f t="shared" si="63"/>
        <v>0</v>
      </c>
      <c r="R148" s="26">
        <f t="shared" si="63"/>
        <v>0</v>
      </c>
      <c r="S148" s="26">
        <f t="shared" si="63"/>
        <v>0</v>
      </c>
      <c r="T148" s="26">
        <f t="shared" si="63"/>
        <v>0</v>
      </c>
      <c r="U148" s="26">
        <f t="shared" si="63"/>
        <v>0</v>
      </c>
      <c r="V148" s="26">
        <f t="shared" si="63"/>
        <v>0</v>
      </c>
      <c r="W148" s="26">
        <f t="shared" si="63"/>
        <v>0</v>
      </c>
      <c r="X148" s="26">
        <f t="shared" si="63"/>
        <v>0</v>
      </c>
      <c r="Y148" s="26">
        <f t="shared" si="63"/>
        <v>0</v>
      </c>
      <c r="Z148" s="26">
        <f t="shared" si="63"/>
        <v>0</v>
      </c>
      <c r="AA148" s="26">
        <f t="shared" si="63"/>
        <v>0</v>
      </c>
      <c r="AB148" s="26">
        <f t="shared" si="63"/>
        <v>0</v>
      </c>
      <c r="AC148" s="26">
        <f t="shared" si="63"/>
        <v>0</v>
      </c>
      <c r="AD148" s="26">
        <f t="shared" si="63"/>
        <v>0</v>
      </c>
      <c r="AE148" s="26">
        <f t="shared" si="63"/>
        <v>0</v>
      </c>
      <c r="AF148" s="26">
        <f t="shared" si="63"/>
        <v>0</v>
      </c>
      <c r="AG148" s="26">
        <f t="shared" si="63"/>
        <v>0</v>
      </c>
      <c r="AH148" s="26">
        <f t="shared" si="63"/>
        <v>0</v>
      </c>
      <c r="AI148" s="26">
        <f t="shared" si="63"/>
        <v>0</v>
      </c>
      <c r="AJ148" s="26">
        <f t="shared" si="63"/>
        <v>0</v>
      </c>
      <c r="AK148" s="26">
        <f t="shared" si="63"/>
        <v>0</v>
      </c>
      <c r="AL148" s="26">
        <f t="shared" si="63"/>
        <v>0</v>
      </c>
      <c r="AM148" s="26">
        <f t="shared" si="63"/>
        <v>0</v>
      </c>
    </row>
    <row r="149" spans="1:39" hidden="1" x14ac:dyDescent="0.35">
      <c r="A149" s="648"/>
      <c r="B149" s="77" t="s">
        <v>3</v>
      </c>
      <c r="C149" s="26">
        <f t="shared" si="61"/>
        <v>0</v>
      </c>
      <c r="D149" s="26">
        <f t="shared" si="62"/>
        <v>0</v>
      </c>
      <c r="E149" s="26">
        <f t="shared" ref="E149:AM152" si="64">IF(E29=0,0,((E11*0.5)+D29-E47)*E84*E116*E$2)</f>
        <v>0</v>
      </c>
      <c r="F149" s="26">
        <f t="shared" si="64"/>
        <v>0</v>
      </c>
      <c r="G149" s="26">
        <f t="shared" si="64"/>
        <v>0.8570989644562852</v>
      </c>
      <c r="H149" s="26">
        <f t="shared" si="64"/>
        <v>241.87250723476384</v>
      </c>
      <c r="I149" s="26">
        <f t="shared" si="64"/>
        <v>613.95061510513017</v>
      </c>
      <c r="J149" s="26">
        <f t="shared" si="64"/>
        <v>627.98821365382389</v>
      </c>
      <c r="K149" s="26">
        <f t="shared" si="64"/>
        <v>335.18527513386141</v>
      </c>
      <c r="L149" s="26">
        <f t="shared" si="64"/>
        <v>137.72804997834672</v>
      </c>
      <c r="M149" s="26">
        <f t="shared" si="64"/>
        <v>528.12099725843132</v>
      </c>
      <c r="N149" s="26">
        <f t="shared" si="64"/>
        <v>2981.7826129490459</v>
      </c>
      <c r="O149" s="26">
        <f t="shared" si="64"/>
        <v>4760.1282494486732</v>
      </c>
      <c r="P149" s="26">
        <f t="shared" si="64"/>
        <v>3996.3091047091311</v>
      </c>
      <c r="Q149" s="26">
        <f t="shared" si="64"/>
        <v>3139.8589287609157</v>
      </c>
      <c r="R149" s="26">
        <f t="shared" si="64"/>
        <v>1834.926941520052</v>
      </c>
      <c r="S149" s="26">
        <f t="shared" si="64"/>
        <v>2159.3976056269271</v>
      </c>
      <c r="T149" s="26">
        <f t="shared" si="64"/>
        <v>9640.1403703999767</v>
      </c>
      <c r="U149" s="26">
        <f t="shared" si="64"/>
        <v>7760.4232106771797</v>
      </c>
      <c r="V149" s="26">
        <f t="shared" si="64"/>
        <v>7554.005852736962</v>
      </c>
      <c r="W149" s="26">
        <f t="shared" si="64"/>
        <v>3338.8772767227574</v>
      </c>
      <c r="X149" s="26">
        <f t="shared" si="64"/>
        <v>1138.4981184268022</v>
      </c>
      <c r="Y149" s="26">
        <f t="shared" si="64"/>
        <v>1804.8549572960442</v>
      </c>
      <c r="Z149" s="26">
        <f t="shared" si="64"/>
        <v>2932.7627874514596</v>
      </c>
      <c r="AA149" s="26">
        <f t="shared" si="64"/>
        <v>3088.1806795636062</v>
      </c>
      <c r="AB149" s="26">
        <f t="shared" si="64"/>
        <v>2560.1480463148055</v>
      </c>
      <c r="AC149" s="26">
        <f t="shared" si="64"/>
        <v>2027.0206056381703</v>
      </c>
      <c r="AD149" s="26">
        <f t="shared" si="64"/>
        <v>1138.148347559378</v>
      </c>
      <c r="AE149" s="26">
        <f t="shared" si="64"/>
        <v>1374.0472455819379</v>
      </c>
      <c r="AF149" s="26">
        <f t="shared" si="64"/>
        <v>6311.1746094979226</v>
      </c>
      <c r="AG149" s="26">
        <f t="shared" si="64"/>
        <v>7760.4232106771797</v>
      </c>
      <c r="AH149" s="26">
        <f t="shared" si="64"/>
        <v>7554.005852736962</v>
      </c>
      <c r="AI149" s="26">
        <f t="shared" si="64"/>
        <v>3338.8772767227574</v>
      </c>
      <c r="AJ149" s="26">
        <f t="shared" si="64"/>
        <v>1138.4981184268022</v>
      </c>
      <c r="AK149" s="26">
        <f t="shared" si="64"/>
        <v>1804.8549572960442</v>
      </c>
      <c r="AL149" s="26">
        <f t="shared" si="64"/>
        <v>2932.7627874514596</v>
      </c>
      <c r="AM149" s="26">
        <f t="shared" si="64"/>
        <v>3088.1806795636062</v>
      </c>
    </row>
    <row r="150" spans="1:39" ht="15.75" hidden="1" customHeight="1" x14ac:dyDescent="0.35">
      <c r="A150" s="648"/>
      <c r="B150" s="77" t="s">
        <v>4</v>
      </c>
      <c r="C150" s="26">
        <f t="shared" si="61"/>
        <v>0</v>
      </c>
      <c r="D150" s="26">
        <f t="shared" si="62"/>
        <v>297.13941614516051</v>
      </c>
      <c r="E150" s="26">
        <f t="shared" si="64"/>
        <v>781.99440012813261</v>
      </c>
      <c r="F150" s="26">
        <f t="shared" si="64"/>
        <v>1491.3996172826241</v>
      </c>
      <c r="G150" s="26">
        <f t="shared" si="64"/>
        <v>3415.9048298040802</v>
      </c>
      <c r="H150" s="26">
        <f t="shared" si="64"/>
        <v>8076.2547551580174</v>
      </c>
      <c r="I150" s="26">
        <f t="shared" si="64"/>
        <v>13522.465684259596</v>
      </c>
      <c r="J150" s="26">
        <f t="shared" si="64"/>
        <v>12948.228717577551</v>
      </c>
      <c r="K150" s="26">
        <f t="shared" si="64"/>
        <v>15128.059055282036</v>
      </c>
      <c r="L150" s="26">
        <f t="shared" si="64"/>
        <v>11995.168755149085</v>
      </c>
      <c r="M150" s="26">
        <f t="shared" si="64"/>
        <v>10982.242893809163</v>
      </c>
      <c r="N150" s="26">
        <f t="shared" si="64"/>
        <v>16271.450374850552</v>
      </c>
      <c r="O150" s="26">
        <f t="shared" si="64"/>
        <v>22786.746269553605</v>
      </c>
      <c r="P150" s="26">
        <f t="shared" si="64"/>
        <v>17672.313725329252</v>
      </c>
      <c r="Q150" s="26">
        <f t="shared" si="64"/>
        <v>19278.121767888446</v>
      </c>
      <c r="R150" s="26">
        <f t="shared" si="64"/>
        <v>19832.071874800389</v>
      </c>
      <c r="S150" s="26">
        <f t="shared" si="64"/>
        <v>25196.087526386011</v>
      </c>
      <c r="T150" s="26">
        <f t="shared" si="64"/>
        <v>34779.008481874458</v>
      </c>
      <c r="U150" s="26">
        <f t="shared" si="64"/>
        <v>9877.7399932596909</v>
      </c>
      <c r="V150" s="26">
        <f t="shared" si="64"/>
        <v>8041.7826973312249</v>
      </c>
      <c r="W150" s="26">
        <f t="shared" si="64"/>
        <v>8160.4165575630295</v>
      </c>
      <c r="X150" s="26">
        <f t="shared" si="64"/>
        <v>5625.5799073687231</v>
      </c>
      <c r="Y150" s="26">
        <f t="shared" si="64"/>
        <v>4619.1869477269629</v>
      </c>
      <c r="Z150" s="26">
        <f t="shared" si="64"/>
        <v>4744.7891851428431</v>
      </c>
      <c r="AA150" s="26">
        <f t="shared" si="64"/>
        <v>5305.6278223317531</v>
      </c>
      <c r="AB150" s="26">
        <f t="shared" si="64"/>
        <v>4098.5362874003122</v>
      </c>
      <c r="AC150" s="26">
        <f t="shared" si="64"/>
        <v>4507.1676062404622</v>
      </c>
      <c r="AD150" s="26">
        <f t="shared" si="64"/>
        <v>4586.551451256486</v>
      </c>
      <c r="AE150" s="26">
        <f t="shared" si="64"/>
        <v>5826.0078407243964</v>
      </c>
      <c r="AF150" s="26">
        <f t="shared" si="64"/>
        <v>8187.5535369377076</v>
      </c>
      <c r="AG150" s="26">
        <f t="shared" si="64"/>
        <v>9877.7399932596909</v>
      </c>
      <c r="AH150" s="26">
        <f t="shared" si="64"/>
        <v>8041.7826973312249</v>
      </c>
      <c r="AI150" s="26">
        <f t="shared" si="64"/>
        <v>8160.4165575630295</v>
      </c>
      <c r="AJ150" s="26">
        <f t="shared" si="64"/>
        <v>5625.5799073687231</v>
      </c>
      <c r="AK150" s="26">
        <f t="shared" si="64"/>
        <v>4619.1869477269629</v>
      </c>
      <c r="AL150" s="26">
        <f t="shared" si="64"/>
        <v>4744.7891851428431</v>
      </c>
      <c r="AM150" s="26">
        <f t="shared" si="64"/>
        <v>5305.6278223317531</v>
      </c>
    </row>
    <row r="151" spans="1:39" hidden="1" x14ac:dyDescent="0.35">
      <c r="A151" s="648"/>
      <c r="B151" s="77" t="s">
        <v>5</v>
      </c>
      <c r="C151" s="26">
        <f t="shared" si="61"/>
        <v>0</v>
      </c>
      <c r="D151" s="26">
        <f t="shared" si="62"/>
        <v>0</v>
      </c>
      <c r="E151" s="26">
        <f t="shared" si="64"/>
        <v>0</v>
      </c>
      <c r="F151" s="26">
        <f t="shared" si="64"/>
        <v>18.895188554839539</v>
      </c>
      <c r="G151" s="26">
        <f t="shared" si="64"/>
        <v>90.425127729418563</v>
      </c>
      <c r="H151" s="26">
        <f t="shared" si="64"/>
        <v>385.41298818193428</v>
      </c>
      <c r="I151" s="26">
        <f t="shared" si="64"/>
        <v>535.358557434148</v>
      </c>
      <c r="J151" s="26">
        <f t="shared" si="64"/>
        <v>545.53799182440275</v>
      </c>
      <c r="K151" s="26">
        <f t="shared" si="64"/>
        <v>523.64847736431761</v>
      </c>
      <c r="L151" s="26">
        <f t="shared" si="64"/>
        <v>317.52313429395764</v>
      </c>
      <c r="M151" s="26">
        <f t="shared" si="64"/>
        <v>324.87232084790907</v>
      </c>
      <c r="N151" s="26">
        <f t="shared" si="64"/>
        <v>3523.0132493325282</v>
      </c>
      <c r="O151" s="26">
        <f t="shared" si="64"/>
        <v>6622.8105393158066</v>
      </c>
      <c r="P151" s="26">
        <f t="shared" si="64"/>
        <v>6105.8518075032616</v>
      </c>
      <c r="Q151" s="26">
        <f t="shared" si="64"/>
        <v>6773.7527859999855</v>
      </c>
      <c r="R151" s="26">
        <f t="shared" si="64"/>
        <v>6522.0977545563728</v>
      </c>
      <c r="S151" s="26">
        <f t="shared" si="64"/>
        <v>7212.5133990404147</v>
      </c>
      <c r="T151" s="26">
        <f t="shared" si="64"/>
        <v>11930.990967985721</v>
      </c>
      <c r="U151" s="26">
        <f t="shared" si="64"/>
        <v>12503.644144643362</v>
      </c>
      <c r="V151" s="26">
        <f t="shared" si="64"/>
        <v>12608.233043643664</v>
      </c>
      <c r="W151" s="26">
        <f t="shared" si="64"/>
        <v>12226.3806515694</v>
      </c>
      <c r="X151" s="26">
        <f t="shared" si="64"/>
        <v>7309.9666162570375</v>
      </c>
      <c r="Y151" s="26">
        <f t="shared" si="64"/>
        <v>7168.4114880815259</v>
      </c>
      <c r="Z151" s="26">
        <f t="shared" si="64"/>
        <v>7025.8580387499069</v>
      </c>
      <c r="AA151" s="26">
        <f t="shared" si="64"/>
        <v>6967.9806085153923</v>
      </c>
      <c r="AB151" s="26">
        <f t="shared" si="64"/>
        <v>6410.9264787002421</v>
      </c>
      <c r="AC151" s="26">
        <f t="shared" si="64"/>
        <v>7164.7404216756058</v>
      </c>
      <c r="AD151" s="26">
        <f t="shared" si="64"/>
        <v>6793.1939857636571</v>
      </c>
      <c r="AE151" s="26">
        <f t="shared" si="64"/>
        <v>7538.3650403552647</v>
      </c>
      <c r="AF151" s="26">
        <f t="shared" si="64"/>
        <v>12731.032817553436</v>
      </c>
      <c r="AG151" s="26">
        <f t="shared" si="64"/>
        <v>12503.644144643362</v>
      </c>
      <c r="AH151" s="26">
        <f t="shared" si="64"/>
        <v>12608.233043643664</v>
      </c>
      <c r="AI151" s="26">
        <f t="shared" si="64"/>
        <v>12226.3806515694</v>
      </c>
      <c r="AJ151" s="26">
        <f t="shared" si="64"/>
        <v>7309.9666162570375</v>
      </c>
      <c r="AK151" s="26">
        <f t="shared" si="64"/>
        <v>7168.4114880815259</v>
      </c>
      <c r="AL151" s="26">
        <f t="shared" si="64"/>
        <v>7025.8580387499069</v>
      </c>
      <c r="AM151" s="26">
        <f t="shared" si="64"/>
        <v>6967.9806085153923</v>
      </c>
    </row>
    <row r="152" spans="1:39" hidden="1" x14ac:dyDescent="0.35">
      <c r="A152" s="648"/>
      <c r="B152" s="77" t="s">
        <v>23</v>
      </c>
      <c r="C152" s="26">
        <f t="shared" si="61"/>
        <v>0</v>
      </c>
      <c r="D152" s="26">
        <f t="shared" si="62"/>
        <v>0</v>
      </c>
      <c r="E152" s="26">
        <f t="shared" si="64"/>
        <v>0</v>
      </c>
      <c r="F152" s="26">
        <f t="shared" si="64"/>
        <v>69.168017592627962</v>
      </c>
      <c r="G152" s="26">
        <f t="shared" si="64"/>
        <v>152.97999890399541</v>
      </c>
      <c r="H152" s="26">
        <f t="shared" si="64"/>
        <v>418.72940232858099</v>
      </c>
      <c r="I152" s="26">
        <f t="shared" si="64"/>
        <v>578.52576753733263</v>
      </c>
      <c r="J152" s="26">
        <f t="shared" si="64"/>
        <v>589.52599348299225</v>
      </c>
      <c r="K152" s="26">
        <f t="shared" si="64"/>
        <v>564.54356092173123</v>
      </c>
      <c r="L152" s="26">
        <f t="shared" si="64"/>
        <v>341.51912790710361</v>
      </c>
      <c r="M152" s="26">
        <f t="shared" si="64"/>
        <v>955.85416525950666</v>
      </c>
      <c r="N152" s="26">
        <f t="shared" si="64"/>
        <v>1563.4354993805196</v>
      </c>
      <c r="O152" s="26">
        <f t="shared" si="64"/>
        <v>1543.4711107455021</v>
      </c>
      <c r="P152" s="26">
        <f t="shared" si="64"/>
        <v>1422.9919179219175</v>
      </c>
      <c r="Q152" s="26">
        <f t="shared" si="64"/>
        <v>1578.648773727859</v>
      </c>
      <c r="R152" s="26">
        <f t="shared" si="64"/>
        <v>1519.9996143413521</v>
      </c>
      <c r="S152" s="26">
        <f t="shared" si="64"/>
        <v>1680.9035984341763</v>
      </c>
      <c r="T152" s="26">
        <f t="shared" si="64"/>
        <v>2780.5626889568121</v>
      </c>
      <c r="U152" s="26">
        <f t="shared" si="64"/>
        <v>-71.65627090210117</v>
      </c>
      <c r="V152" s="26">
        <f t="shared" si="64"/>
        <v>-72.255652201938375</v>
      </c>
      <c r="W152" s="26">
        <f t="shared" si="64"/>
        <v>-70.0673206935748</v>
      </c>
      <c r="X152" s="26">
        <f t="shared" si="64"/>
        <v>-41.892182957256622</v>
      </c>
      <c r="Y152" s="26">
        <f t="shared" si="64"/>
        <v>-41.080954447008935</v>
      </c>
      <c r="Z152" s="26">
        <f t="shared" si="64"/>
        <v>-40.264004726977795</v>
      </c>
      <c r="AA152" s="26">
        <f t="shared" si="64"/>
        <v>-39.932318958251038</v>
      </c>
      <c r="AB152" s="26">
        <f t="shared" si="64"/>
        <v>-36.739935908044913</v>
      </c>
      <c r="AC152" s="26">
        <f t="shared" si="64"/>
        <v>-41.059916186015649</v>
      </c>
      <c r="AD152" s="26">
        <f t="shared" si="64"/>
        <v>-38.930646370237781</v>
      </c>
      <c r="AE152" s="26">
        <f t="shared" si="64"/>
        <v>-43.201095715926812</v>
      </c>
      <c r="AF152" s="26">
        <f t="shared" si="64"/>
        <v>-72.959396947406447</v>
      </c>
      <c r="AG152" s="26">
        <f t="shared" si="64"/>
        <v>-71.65627090210117</v>
      </c>
      <c r="AH152" s="26">
        <f t="shared" si="64"/>
        <v>-72.255652201938375</v>
      </c>
      <c r="AI152" s="26">
        <f t="shared" si="64"/>
        <v>-70.0673206935748</v>
      </c>
      <c r="AJ152" s="26">
        <f t="shared" si="64"/>
        <v>-41.892182957256622</v>
      </c>
      <c r="AK152" s="26">
        <f t="shared" si="64"/>
        <v>-41.080954447008935</v>
      </c>
      <c r="AL152" s="26">
        <f t="shared" si="64"/>
        <v>-40.264004726977795</v>
      </c>
      <c r="AM152" s="26">
        <f t="shared" si="64"/>
        <v>-39.932318958251038</v>
      </c>
    </row>
    <row r="153" spans="1:39" hidden="1" x14ac:dyDescent="0.35">
      <c r="A153" s="648"/>
      <c r="B153" s="77" t="s">
        <v>24</v>
      </c>
      <c r="C153" s="26">
        <f t="shared" si="61"/>
        <v>0</v>
      </c>
      <c r="D153" s="26">
        <f t="shared" si="62"/>
        <v>0</v>
      </c>
      <c r="E153" s="26">
        <f t="shared" ref="E153:AM155" si="65">IF(E33=0,0,((E15*0.5)+D33-E51)*E88*E120*E$2)</f>
        <v>0</v>
      </c>
      <c r="F153" s="26">
        <f t="shared" si="65"/>
        <v>0</v>
      </c>
      <c r="G153" s="26">
        <f t="shared" si="65"/>
        <v>0</v>
      </c>
      <c r="H153" s="26">
        <f t="shared" si="65"/>
        <v>0</v>
      </c>
      <c r="I153" s="26">
        <f t="shared" si="65"/>
        <v>0</v>
      </c>
      <c r="J153" s="26">
        <f t="shared" si="65"/>
        <v>0</v>
      </c>
      <c r="K153" s="26">
        <f t="shared" si="65"/>
        <v>0</v>
      </c>
      <c r="L153" s="26">
        <f t="shared" si="65"/>
        <v>0</v>
      </c>
      <c r="M153" s="26">
        <f t="shared" si="65"/>
        <v>211.05015659177289</v>
      </c>
      <c r="N153" s="26">
        <f t="shared" si="65"/>
        <v>417.75469622770618</v>
      </c>
      <c r="O153" s="26">
        <f t="shared" si="65"/>
        <v>412.42015117426564</v>
      </c>
      <c r="P153" s="26">
        <f t="shared" si="65"/>
        <v>380.22774629429574</v>
      </c>
      <c r="Q153" s="26">
        <f t="shared" si="65"/>
        <v>421.81972916710129</v>
      </c>
      <c r="R153" s="26">
        <f t="shared" si="65"/>
        <v>406.14849631276962</v>
      </c>
      <c r="S153" s="26">
        <f t="shared" si="65"/>
        <v>449.14252774109485</v>
      </c>
      <c r="T153" s="26">
        <f t="shared" si="65"/>
        <v>742.97476418279177</v>
      </c>
      <c r="U153" s="26">
        <f t="shared" si="65"/>
        <v>-164.02247163362759</v>
      </c>
      <c r="V153" s="26">
        <f t="shared" si="65"/>
        <v>-165.39446603150228</v>
      </c>
      <c r="W153" s="26">
        <f t="shared" si="65"/>
        <v>-160.38533649912785</v>
      </c>
      <c r="X153" s="26">
        <f t="shared" si="65"/>
        <v>-95.891947826381724</v>
      </c>
      <c r="Y153" s="26">
        <f t="shared" si="65"/>
        <v>-94.035031416479782</v>
      </c>
      <c r="Z153" s="26">
        <f t="shared" si="65"/>
        <v>-92.165019056180157</v>
      </c>
      <c r="AA153" s="26">
        <f t="shared" si="65"/>
        <v>-91.405784464324398</v>
      </c>
      <c r="AB153" s="26">
        <f t="shared" si="65"/>
        <v>-84.098363191851305</v>
      </c>
      <c r="AC153" s="26">
        <f t="shared" si="65"/>
        <v>-93.986874464917136</v>
      </c>
      <c r="AD153" s="26">
        <f t="shared" si="65"/>
        <v>-89.112938191622703</v>
      </c>
      <c r="AE153" s="26">
        <f t="shared" si="65"/>
        <v>-98.88807228453544</v>
      </c>
      <c r="AF153" s="26">
        <f t="shared" si="65"/>
        <v>-167.00535020252696</v>
      </c>
      <c r="AG153" s="26">
        <f t="shared" si="65"/>
        <v>-164.02247163362759</v>
      </c>
      <c r="AH153" s="26">
        <f t="shared" si="65"/>
        <v>-165.39446603150228</v>
      </c>
      <c r="AI153" s="26">
        <f t="shared" si="65"/>
        <v>-160.38533649912785</v>
      </c>
      <c r="AJ153" s="26">
        <f t="shared" si="65"/>
        <v>-95.891947826381724</v>
      </c>
      <c r="AK153" s="26">
        <f t="shared" si="65"/>
        <v>-94.035031416479782</v>
      </c>
      <c r="AL153" s="26">
        <f t="shared" si="65"/>
        <v>-92.165019056180157</v>
      </c>
      <c r="AM153" s="26">
        <f t="shared" si="65"/>
        <v>-91.405784464324398</v>
      </c>
    </row>
    <row r="154" spans="1:39" ht="15.75" hidden="1" customHeight="1" x14ac:dyDescent="0.35">
      <c r="A154" s="648"/>
      <c r="B154" s="77" t="s">
        <v>7</v>
      </c>
      <c r="C154" s="26">
        <f t="shared" si="61"/>
        <v>0</v>
      </c>
      <c r="D154" s="26">
        <f t="shared" si="62"/>
        <v>83.007012407463833</v>
      </c>
      <c r="E154" s="26">
        <f t="shared" si="65"/>
        <v>216.6130885358981</v>
      </c>
      <c r="F154" s="26">
        <f t="shared" si="65"/>
        <v>217.69338519165487</v>
      </c>
      <c r="G154" s="26">
        <f t="shared" si="65"/>
        <v>234.50957890877098</v>
      </c>
      <c r="H154" s="26">
        <f t="shared" si="65"/>
        <v>398.30805524896141</v>
      </c>
      <c r="I154" s="26">
        <f t="shared" si="65"/>
        <v>398.23250004552955</v>
      </c>
      <c r="J154" s="26">
        <f t="shared" si="65"/>
        <v>405.80305005959758</v>
      </c>
      <c r="K154" s="26">
        <f t="shared" si="65"/>
        <v>378.16062788450085</v>
      </c>
      <c r="L154" s="26">
        <f t="shared" si="65"/>
        <v>225.91947725904541</v>
      </c>
      <c r="M154" s="26">
        <f t="shared" si="65"/>
        <v>217.41481305053142</v>
      </c>
      <c r="N154" s="26">
        <f t="shared" si="65"/>
        <v>213.46149816594178</v>
      </c>
      <c r="O154" s="26">
        <f t="shared" si="65"/>
        <v>212.26847787212961</v>
      </c>
      <c r="P154" s="26">
        <f t="shared" si="65"/>
        <v>195.23413823961332</v>
      </c>
      <c r="Q154" s="26">
        <f t="shared" si="65"/>
        <v>216.6130885358981</v>
      </c>
      <c r="R154" s="26">
        <f t="shared" si="65"/>
        <v>217.69338519165487</v>
      </c>
      <c r="S154" s="26">
        <f t="shared" si="65"/>
        <v>234.50957890877098</v>
      </c>
      <c r="T154" s="26">
        <f t="shared" si="65"/>
        <v>398.30805524896141</v>
      </c>
      <c r="U154" s="26">
        <f t="shared" si="65"/>
        <v>-88.778318447795868</v>
      </c>
      <c r="V154" s="26">
        <f t="shared" si="65"/>
        <v>-89.500025292068671</v>
      </c>
      <c r="W154" s="26">
        <f t="shared" si="65"/>
        <v>-84.49859915517014</v>
      </c>
      <c r="X154" s="26">
        <f t="shared" si="65"/>
        <v>-49.790804829142587</v>
      </c>
      <c r="Y154" s="26">
        <f t="shared" si="65"/>
        <v>-48.334268199427129</v>
      </c>
      <c r="Z154" s="26">
        <f t="shared" si="65"/>
        <v>-46.970841220862503</v>
      </c>
      <c r="AA154" s="26">
        <f t="shared" si="65"/>
        <v>-46.841196770511317</v>
      </c>
      <c r="AB154" s="26">
        <f t="shared" si="65"/>
        <v>-42.990263291266814</v>
      </c>
      <c r="AC154" s="26">
        <f t="shared" si="65"/>
        <v>-48.29919705689597</v>
      </c>
      <c r="AD154" s="26">
        <f t="shared" si="65"/>
        <v>-47.903789087102972</v>
      </c>
      <c r="AE154" s="26">
        <f t="shared" si="65"/>
        <v>-51.545486192058796</v>
      </c>
      <c r="AF154" s="26">
        <f t="shared" si="65"/>
        <v>-89.581963786274457</v>
      </c>
      <c r="AG154" s="26">
        <f t="shared" si="65"/>
        <v>-88.778318447795868</v>
      </c>
      <c r="AH154" s="26">
        <f t="shared" si="65"/>
        <v>-89.500025292068671</v>
      </c>
      <c r="AI154" s="26">
        <f t="shared" si="65"/>
        <v>-84.49859915517014</v>
      </c>
      <c r="AJ154" s="26">
        <f t="shared" si="65"/>
        <v>-49.790804829142587</v>
      </c>
      <c r="AK154" s="26">
        <f t="shared" si="65"/>
        <v>-48.334268199427129</v>
      </c>
      <c r="AL154" s="26">
        <f t="shared" si="65"/>
        <v>-46.970841220862503</v>
      </c>
      <c r="AM154" s="26">
        <f t="shared" si="65"/>
        <v>-46.841196770511317</v>
      </c>
    </row>
    <row r="155" spans="1:39" ht="15.75" hidden="1" customHeight="1" x14ac:dyDescent="0.35">
      <c r="A155" s="648"/>
      <c r="B155" s="77" t="s">
        <v>8</v>
      </c>
      <c r="C155" s="26">
        <f t="shared" si="61"/>
        <v>0</v>
      </c>
      <c r="D155" s="26">
        <f t="shared" si="62"/>
        <v>0</v>
      </c>
      <c r="E155" s="26">
        <f t="shared" si="65"/>
        <v>0</v>
      </c>
      <c r="F155" s="26">
        <f t="shared" si="65"/>
        <v>0</v>
      </c>
      <c r="G155" s="26">
        <f t="shared" si="65"/>
        <v>0</v>
      </c>
      <c r="H155" s="26">
        <f t="shared" si="65"/>
        <v>0</v>
      </c>
      <c r="I155" s="26">
        <f t="shared" si="65"/>
        <v>0</v>
      </c>
      <c r="J155" s="26">
        <f t="shared" si="65"/>
        <v>0</v>
      </c>
      <c r="K155" s="26">
        <f t="shared" si="65"/>
        <v>0</v>
      </c>
      <c r="L155" s="26">
        <f t="shared" si="65"/>
        <v>0</v>
      </c>
      <c r="M155" s="26">
        <f t="shared" si="65"/>
        <v>0</v>
      </c>
      <c r="N155" s="26">
        <f t="shared" si="65"/>
        <v>0</v>
      </c>
      <c r="O155" s="26">
        <f t="shared" si="65"/>
        <v>0</v>
      </c>
      <c r="P155" s="26">
        <f t="shared" si="65"/>
        <v>0</v>
      </c>
      <c r="Q155" s="26">
        <f t="shared" si="65"/>
        <v>0</v>
      </c>
      <c r="R155" s="26">
        <f t="shared" si="65"/>
        <v>0</v>
      </c>
      <c r="S155" s="26">
        <f t="shared" si="65"/>
        <v>0</v>
      </c>
      <c r="T155" s="26">
        <f t="shared" si="65"/>
        <v>0</v>
      </c>
      <c r="U155" s="26">
        <f t="shared" si="65"/>
        <v>0</v>
      </c>
      <c r="V155" s="26">
        <f t="shared" si="65"/>
        <v>0</v>
      </c>
      <c r="W155" s="26">
        <f t="shared" si="65"/>
        <v>0</v>
      </c>
      <c r="X155" s="26">
        <f t="shared" si="65"/>
        <v>0</v>
      </c>
      <c r="Y155" s="26">
        <f t="shared" si="65"/>
        <v>0</v>
      </c>
      <c r="Z155" s="26">
        <f t="shared" si="65"/>
        <v>0</v>
      </c>
      <c r="AA155" s="26">
        <f t="shared" si="65"/>
        <v>0</v>
      </c>
      <c r="AB155" s="26">
        <f t="shared" si="65"/>
        <v>0</v>
      </c>
      <c r="AC155" s="26">
        <f t="shared" si="65"/>
        <v>0</v>
      </c>
      <c r="AD155" s="26">
        <f t="shared" si="65"/>
        <v>0</v>
      </c>
      <c r="AE155" s="26">
        <f t="shared" si="65"/>
        <v>0</v>
      </c>
      <c r="AF155" s="26">
        <f t="shared" si="65"/>
        <v>0</v>
      </c>
      <c r="AG155" s="26">
        <f t="shared" si="65"/>
        <v>0</v>
      </c>
      <c r="AH155" s="26">
        <f t="shared" si="65"/>
        <v>0</v>
      </c>
      <c r="AI155" s="26">
        <f t="shared" si="65"/>
        <v>0</v>
      </c>
      <c r="AJ155" s="26">
        <f t="shared" si="65"/>
        <v>0</v>
      </c>
      <c r="AK155" s="26">
        <f t="shared" si="65"/>
        <v>0</v>
      </c>
      <c r="AL155" s="26">
        <f t="shared" si="65"/>
        <v>0</v>
      </c>
      <c r="AM155" s="26">
        <f t="shared" si="65"/>
        <v>0</v>
      </c>
    </row>
    <row r="156" spans="1:39" ht="15.75" hidden="1" customHeight="1" x14ac:dyDescent="0.35">
      <c r="A156" s="648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5.75" hidden="1" customHeight="1" x14ac:dyDescent="0.35">
      <c r="A157" s="648"/>
      <c r="B157" s="237" t="s">
        <v>26</v>
      </c>
      <c r="C157" s="26">
        <f>SUM(C143:C156)</f>
        <v>0</v>
      </c>
      <c r="D157" s="26">
        <f>SUM(D143:D156)</f>
        <v>380.14642855262434</v>
      </c>
      <c r="E157" s="26">
        <f t="shared" ref="E157:AM157" si="66">SUM(E143:E156)</f>
        <v>998.60748866403071</v>
      </c>
      <c r="F157" s="26">
        <f t="shared" si="66"/>
        <v>1823.529358028977</v>
      </c>
      <c r="G157" s="26">
        <f t="shared" si="66"/>
        <v>4117.6863503275199</v>
      </c>
      <c r="H157" s="26">
        <f t="shared" si="66"/>
        <v>27737.608109302124</v>
      </c>
      <c r="I157" s="26">
        <f t="shared" si="66"/>
        <v>61300.154195219846</v>
      </c>
      <c r="J157" s="26">
        <f t="shared" si="66"/>
        <v>61179.636794314632</v>
      </c>
      <c r="K157" s="26">
        <f t="shared" si="66"/>
        <v>37615.578722923565</v>
      </c>
      <c r="L157" s="26">
        <f t="shared" si="66"/>
        <v>16957.461999245061</v>
      </c>
      <c r="M157" s="26">
        <f t="shared" si="66"/>
        <v>16283.637503598509</v>
      </c>
      <c r="N157" s="26">
        <f t="shared" si="66"/>
        <v>28919.293660697105</v>
      </c>
      <c r="O157" s="26">
        <f t="shared" si="66"/>
        <v>41773.297255169266</v>
      </c>
      <c r="P157" s="26">
        <f t="shared" si="66"/>
        <v>34757.277706433204</v>
      </c>
      <c r="Q157" s="26">
        <f t="shared" si="66"/>
        <v>38113.854882258463</v>
      </c>
      <c r="R157" s="26">
        <f t="shared" si="66"/>
        <v>40084.725248647715</v>
      </c>
      <c r="S157" s="26">
        <f t="shared" si="66"/>
        <v>57443.1815482534</v>
      </c>
      <c r="T157" s="26">
        <f t="shared" si="66"/>
        <v>152287.55156008643</v>
      </c>
      <c r="U157" s="26">
        <f t="shared" si="66"/>
        <v>73300.398436002914</v>
      </c>
      <c r="V157" s="26">
        <f t="shared" si="66"/>
        <v>70253.882228202056</v>
      </c>
      <c r="W157" s="26">
        <f t="shared" si="66"/>
        <v>44799.254662608422</v>
      </c>
      <c r="X157" s="26">
        <f t="shared" si="66"/>
        <v>19087.982142178091</v>
      </c>
      <c r="Y157" s="26">
        <f t="shared" si="66"/>
        <v>17370.601338137531</v>
      </c>
      <c r="Z157" s="26">
        <f t="shared" si="66"/>
        <v>18060.094264706659</v>
      </c>
      <c r="AA157" s="26">
        <f t="shared" si="66"/>
        <v>18739.791542026534</v>
      </c>
      <c r="AB157" s="26">
        <f t="shared" si="66"/>
        <v>16114.755837682047</v>
      </c>
      <c r="AC157" s="26">
        <f t="shared" si="66"/>
        <v>17429.953252100226</v>
      </c>
      <c r="AD157" s="26">
        <f t="shared" si="66"/>
        <v>17191.469539092741</v>
      </c>
      <c r="AE157" s="26">
        <f t="shared" si="66"/>
        <v>23418.162694199491</v>
      </c>
      <c r="AF157" s="26">
        <f t="shared" si="66"/>
        <v>63224.232448238057</v>
      </c>
      <c r="AG157" s="26">
        <f t="shared" si="66"/>
        <v>73300.398436002914</v>
      </c>
      <c r="AH157" s="26">
        <f t="shared" si="66"/>
        <v>70253.882228202056</v>
      </c>
      <c r="AI157" s="26">
        <f t="shared" si="66"/>
        <v>44799.254662608422</v>
      </c>
      <c r="AJ157" s="26">
        <f t="shared" si="66"/>
        <v>19087.982142178091</v>
      </c>
      <c r="AK157" s="26">
        <f t="shared" si="66"/>
        <v>17370.601338137531</v>
      </c>
      <c r="AL157" s="26">
        <f t="shared" si="66"/>
        <v>18060.094264706659</v>
      </c>
      <c r="AM157" s="26">
        <f t="shared" si="66"/>
        <v>18739.791542026534</v>
      </c>
    </row>
    <row r="158" spans="1:39" ht="16.5" hidden="1" customHeight="1" thickBot="1" x14ac:dyDescent="0.4">
      <c r="A158" s="649"/>
      <c r="B158" s="138" t="s">
        <v>27</v>
      </c>
      <c r="C158" s="27">
        <f>C157</f>
        <v>0</v>
      </c>
      <c r="D158" s="27">
        <f>C158+D157</f>
        <v>380.14642855262434</v>
      </c>
      <c r="E158" s="27">
        <f t="shared" ref="E158:AM158" si="67">D158+E157</f>
        <v>1378.7539172166551</v>
      </c>
      <c r="F158" s="27">
        <f t="shared" si="67"/>
        <v>3202.283275245632</v>
      </c>
      <c r="G158" s="27">
        <f t="shared" si="67"/>
        <v>7319.9696255731524</v>
      </c>
      <c r="H158" s="27">
        <f t="shared" si="67"/>
        <v>35057.577734875274</v>
      </c>
      <c r="I158" s="27">
        <f t="shared" si="67"/>
        <v>96357.73193009512</v>
      </c>
      <c r="J158" s="27">
        <f t="shared" si="67"/>
        <v>157537.36872440975</v>
      </c>
      <c r="K158" s="27">
        <f t="shared" si="67"/>
        <v>195152.94744733331</v>
      </c>
      <c r="L158" s="27">
        <f t="shared" si="67"/>
        <v>212110.40944657836</v>
      </c>
      <c r="M158" s="27">
        <f t="shared" si="67"/>
        <v>228394.04695017685</v>
      </c>
      <c r="N158" s="27">
        <f t="shared" si="67"/>
        <v>257313.34061087394</v>
      </c>
      <c r="O158" s="27">
        <f t="shared" si="67"/>
        <v>299086.63786604319</v>
      </c>
      <c r="P158" s="27">
        <f t="shared" si="67"/>
        <v>333843.9155724764</v>
      </c>
      <c r="Q158" s="27">
        <f t="shared" si="67"/>
        <v>371957.77045473485</v>
      </c>
      <c r="R158" s="27">
        <f t="shared" si="67"/>
        <v>412042.49570338259</v>
      </c>
      <c r="S158" s="27">
        <f t="shared" si="67"/>
        <v>469485.67725163599</v>
      </c>
      <c r="T158" s="27">
        <f t="shared" si="67"/>
        <v>621773.22881172248</v>
      </c>
      <c r="U158" s="27">
        <f t="shared" si="67"/>
        <v>695073.62724772538</v>
      </c>
      <c r="V158" s="27">
        <f t="shared" si="67"/>
        <v>765327.50947592745</v>
      </c>
      <c r="W158" s="27">
        <f t="shared" si="67"/>
        <v>810126.76413853583</v>
      </c>
      <c r="X158" s="27">
        <f t="shared" si="67"/>
        <v>829214.74628071394</v>
      </c>
      <c r="Y158" s="27">
        <f t="shared" si="67"/>
        <v>846585.34761885146</v>
      </c>
      <c r="Z158" s="27">
        <f t="shared" si="67"/>
        <v>864645.44188355817</v>
      </c>
      <c r="AA158" s="27">
        <f t="shared" si="67"/>
        <v>883385.23342558474</v>
      </c>
      <c r="AB158" s="27">
        <f t="shared" si="67"/>
        <v>899499.98926326679</v>
      </c>
      <c r="AC158" s="27">
        <f t="shared" si="67"/>
        <v>916929.94251536706</v>
      </c>
      <c r="AD158" s="27">
        <f t="shared" si="67"/>
        <v>934121.4120544598</v>
      </c>
      <c r="AE158" s="27">
        <f t="shared" si="67"/>
        <v>957539.57474865927</v>
      </c>
      <c r="AF158" s="27">
        <f t="shared" si="67"/>
        <v>1020763.8071968973</v>
      </c>
      <c r="AG158" s="27">
        <f t="shared" si="67"/>
        <v>1094064.2056329004</v>
      </c>
      <c r="AH158" s="27">
        <f t="shared" si="67"/>
        <v>1164318.0878611023</v>
      </c>
      <c r="AI158" s="27">
        <f t="shared" si="67"/>
        <v>1209117.3425237108</v>
      </c>
      <c r="AJ158" s="27">
        <f t="shared" si="67"/>
        <v>1228205.3246658889</v>
      </c>
      <c r="AK158" s="27">
        <f t="shared" si="67"/>
        <v>1245575.9260040266</v>
      </c>
      <c r="AL158" s="27">
        <f t="shared" si="67"/>
        <v>1263636.0202687331</v>
      </c>
      <c r="AM158" s="27">
        <f t="shared" si="67"/>
        <v>1282375.8118107596</v>
      </c>
    </row>
    <row r="159" spans="1:39" hidden="1" x14ac:dyDescent="0.35">
      <c r="A159" s="99"/>
      <c r="B159" s="99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</row>
    <row r="160" spans="1:39" ht="15" hidden="1" thickBot="1" x14ac:dyDescent="0.4">
      <c r="A160" s="99"/>
      <c r="B160" s="99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</row>
    <row r="161" spans="1:39" ht="16" hidden="1" thickBot="1" x14ac:dyDescent="0.4">
      <c r="A161" s="647" t="s">
        <v>127</v>
      </c>
      <c r="B161" s="241" t="s">
        <v>142</v>
      </c>
      <c r="C161" s="146">
        <f>C$4</f>
        <v>44562</v>
      </c>
      <c r="D161" s="146">
        <f t="shared" ref="D161:AM161" si="68">D$4</f>
        <v>44593</v>
      </c>
      <c r="E161" s="146">
        <f t="shared" si="68"/>
        <v>44621</v>
      </c>
      <c r="F161" s="146">
        <f t="shared" si="68"/>
        <v>44652</v>
      </c>
      <c r="G161" s="146">
        <f t="shared" si="68"/>
        <v>44682</v>
      </c>
      <c r="H161" s="146">
        <f t="shared" si="68"/>
        <v>44713</v>
      </c>
      <c r="I161" s="146">
        <f t="shared" si="68"/>
        <v>44743</v>
      </c>
      <c r="J161" s="146">
        <f t="shared" si="68"/>
        <v>44774</v>
      </c>
      <c r="K161" s="146">
        <f t="shared" si="68"/>
        <v>44805</v>
      </c>
      <c r="L161" s="146">
        <f t="shared" si="68"/>
        <v>44835</v>
      </c>
      <c r="M161" s="146">
        <f t="shared" si="68"/>
        <v>44866</v>
      </c>
      <c r="N161" s="146">
        <f t="shared" si="68"/>
        <v>44896</v>
      </c>
      <c r="O161" s="146">
        <f t="shared" si="68"/>
        <v>44927</v>
      </c>
      <c r="P161" s="146">
        <f t="shared" si="68"/>
        <v>44958</v>
      </c>
      <c r="Q161" s="146">
        <f t="shared" si="68"/>
        <v>44986</v>
      </c>
      <c r="R161" s="146">
        <f t="shared" si="68"/>
        <v>45017</v>
      </c>
      <c r="S161" s="146">
        <f t="shared" si="68"/>
        <v>45047</v>
      </c>
      <c r="T161" s="146">
        <f t="shared" si="68"/>
        <v>45078</v>
      </c>
      <c r="U161" s="146">
        <f t="shared" si="68"/>
        <v>45108</v>
      </c>
      <c r="V161" s="146">
        <f t="shared" si="68"/>
        <v>45139</v>
      </c>
      <c r="W161" s="146">
        <f t="shared" si="68"/>
        <v>45170</v>
      </c>
      <c r="X161" s="146">
        <f t="shared" si="68"/>
        <v>45200</v>
      </c>
      <c r="Y161" s="146">
        <f t="shared" si="68"/>
        <v>45231</v>
      </c>
      <c r="Z161" s="146">
        <f t="shared" si="68"/>
        <v>45261</v>
      </c>
      <c r="AA161" s="146">
        <f t="shared" si="68"/>
        <v>45292</v>
      </c>
      <c r="AB161" s="146">
        <f t="shared" si="68"/>
        <v>45323</v>
      </c>
      <c r="AC161" s="146">
        <f t="shared" si="68"/>
        <v>45352</v>
      </c>
      <c r="AD161" s="146">
        <f t="shared" si="68"/>
        <v>45383</v>
      </c>
      <c r="AE161" s="146">
        <f t="shared" si="68"/>
        <v>45413</v>
      </c>
      <c r="AF161" s="146">
        <f t="shared" si="68"/>
        <v>45444</v>
      </c>
      <c r="AG161" s="146">
        <f t="shared" si="68"/>
        <v>45474</v>
      </c>
      <c r="AH161" s="146">
        <f t="shared" si="68"/>
        <v>45505</v>
      </c>
      <c r="AI161" s="146">
        <f t="shared" si="68"/>
        <v>45536</v>
      </c>
      <c r="AJ161" s="146">
        <f t="shared" si="68"/>
        <v>45566</v>
      </c>
      <c r="AK161" s="146">
        <f t="shared" si="68"/>
        <v>45597</v>
      </c>
      <c r="AL161" s="146">
        <f t="shared" si="68"/>
        <v>45627</v>
      </c>
      <c r="AM161" s="146">
        <f t="shared" si="68"/>
        <v>45658</v>
      </c>
    </row>
    <row r="162" spans="1:39" hidden="1" x14ac:dyDescent="0.35">
      <c r="A162" s="648"/>
      <c r="B162" s="240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AM163" si="69">IF(E23=0,0,((E5*0.5)+D23-E41)*E78*E127*E$2)</f>
        <v>0</v>
      </c>
      <c r="F162" s="26">
        <f t="shared" si="69"/>
        <v>1.8847523106774338</v>
      </c>
      <c r="G162" s="26">
        <f t="shared" si="69"/>
        <v>4.8993239066472158</v>
      </c>
      <c r="H162" s="26">
        <f t="shared" si="69"/>
        <v>42.996206852065136</v>
      </c>
      <c r="I162" s="26">
        <f t="shared" si="69"/>
        <v>133.18859136813552</v>
      </c>
      <c r="J162" s="26">
        <f t="shared" si="69"/>
        <v>205.85173309208528</v>
      </c>
      <c r="K162" s="26">
        <f t="shared" si="69"/>
        <v>192.37385022627876</v>
      </c>
      <c r="L162" s="26">
        <f t="shared" si="69"/>
        <v>119.49319198176657</v>
      </c>
      <c r="M162" s="26">
        <f t="shared" si="69"/>
        <v>165.01136189813346</v>
      </c>
      <c r="N162" s="26">
        <f t="shared" si="69"/>
        <v>201.57049569683011</v>
      </c>
      <c r="O162" s="26">
        <f t="shared" si="69"/>
        <v>327.96660501801568</v>
      </c>
      <c r="P162" s="26">
        <f t="shared" si="69"/>
        <v>307.55989051806472</v>
      </c>
      <c r="Q162" s="26">
        <f t="shared" si="69"/>
        <v>340.95456011157177</v>
      </c>
      <c r="R162" s="26">
        <f t="shared" si="69"/>
        <v>340.8961772777385</v>
      </c>
      <c r="S162" s="26">
        <f t="shared" si="69"/>
        <v>443.07169211565201</v>
      </c>
      <c r="T162" s="26">
        <f t="shared" si="69"/>
        <v>1256.2637768206007</v>
      </c>
      <c r="U162" s="26">
        <f t="shared" si="69"/>
        <v>745.94690908094094</v>
      </c>
      <c r="V162" s="26">
        <f t="shared" si="69"/>
        <v>759.98832471725245</v>
      </c>
      <c r="W162" s="26">
        <f t="shared" si="69"/>
        <v>717.51654671651067</v>
      </c>
      <c r="X162" s="26">
        <f t="shared" si="69"/>
        <v>259.28026695236002</v>
      </c>
      <c r="Y162" s="26">
        <f t="shared" si="69"/>
        <v>261.49033479795338</v>
      </c>
      <c r="Z162" s="26">
        <f t="shared" si="69"/>
        <v>186.43478321146995</v>
      </c>
      <c r="AA162" s="26">
        <f t="shared" si="69"/>
        <v>206.37246241239575</v>
      </c>
      <c r="AB162" s="26">
        <f t="shared" si="69"/>
        <v>195.07961231839371</v>
      </c>
      <c r="AC162" s="26">
        <f t="shared" si="69"/>
        <v>220.61823236289143</v>
      </c>
      <c r="AD162" s="26">
        <f t="shared" si="69"/>
        <v>216.36827281083569</v>
      </c>
      <c r="AE162" s="26">
        <f t="shared" si="69"/>
        <v>286.37017800605628</v>
      </c>
      <c r="AF162" s="26">
        <f t="shared" si="69"/>
        <v>810.63195059480381</v>
      </c>
      <c r="AG162" s="26">
        <f t="shared" si="69"/>
        <v>745.94690908094094</v>
      </c>
      <c r="AH162" s="26">
        <f t="shared" si="69"/>
        <v>759.98832471725245</v>
      </c>
      <c r="AI162" s="26">
        <f t="shared" si="69"/>
        <v>717.51654671651067</v>
      </c>
      <c r="AJ162" s="26">
        <f t="shared" si="69"/>
        <v>259.28026695236002</v>
      </c>
      <c r="AK162" s="26">
        <f t="shared" si="69"/>
        <v>261.49033479795338</v>
      </c>
      <c r="AL162" s="26">
        <f t="shared" si="69"/>
        <v>186.43478321146995</v>
      </c>
      <c r="AM162" s="26">
        <f t="shared" si="69"/>
        <v>206.37246241239575</v>
      </c>
    </row>
    <row r="163" spans="1:39" hidden="1" x14ac:dyDescent="0.35">
      <c r="A163" s="648"/>
      <c r="B163" s="240" t="s">
        <v>0</v>
      </c>
      <c r="C163" s="26">
        <f t="shared" ref="C163:C174" si="70">IF(C24=0,0,((C6*0.5)-C42)*C79*C128*C$2)</f>
        <v>0</v>
      </c>
      <c r="D163" s="26">
        <f t="shared" ref="D163:S174" si="71">IF(D24=0,0,((D6*0.5)+C24-D42)*D79*D128*D$2)</f>
        <v>0</v>
      </c>
      <c r="E163" s="26">
        <f t="shared" si="71"/>
        <v>0</v>
      </c>
      <c r="F163" s="26">
        <f t="shared" si="71"/>
        <v>0</v>
      </c>
      <c r="G163" s="26">
        <f t="shared" si="71"/>
        <v>0</v>
      </c>
      <c r="H163" s="26">
        <f t="shared" si="71"/>
        <v>0</v>
      </c>
      <c r="I163" s="26">
        <f t="shared" si="71"/>
        <v>0</v>
      </c>
      <c r="J163" s="26">
        <f t="shared" si="71"/>
        <v>0</v>
      </c>
      <c r="K163" s="26">
        <f t="shared" si="71"/>
        <v>0</v>
      </c>
      <c r="L163" s="26">
        <f t="shared" si="71"/>
        <v>0</v>
      </c>
      <c r="M163" s="26">
        <f t="shared" si="71"/>
        <v>0</v>
      </c>
      <c r="N163" s="26">
        <f t="shared" si="71"/>
        <v>2.7251716021504002</v>
      </c>
      <c r="O163" s="26">
        <f t="shared" si="71"/>
        <v>7.5237354361260387</v>
      </c>
      <c r="P163" s="26">
        <f t="shared" si="71"/>
        <v>5.6484880184443904</v>
      </c>
      <c r="Q163" s="26">
        <f t="shared" si="71"/>
        <v>4.4998905339026241</v>
      </c>
      <c r="R163" s="26">
        <f t="shared" si="71"/>
        <v>1.7768366785083485</v>
      </c>
      <c r="S163" s="26">
        <f t="shared" si="71"/>
        <v>4.3817325011630146</v>
      </c>
      <c r="T163" s="26">
        <f t="shared" si="69"/>
        <v>31.375751933861796</v>
      </c>
      <c r="U163" s="26">
        <f t="shared" si="69"/>
        <v>36.980298691770869</v>
      </c>
      <c r="V163" s="26">
        <f t="shared" si="69"/>
        <v>37.702000751528047</v>
      </c>
      <c r="W163" s="26">
        <f t="shared" si="69"/>
        <v>17.235565193942183</v>
      </c>
      <c r="X163" s="26">
        <f t="shared" si="69"/>
        <v>2.2275357072202984</v>
      </c>
      <c r="Y163" s="26">
        <f t="shared" si="69"/>
        <v>3.3300298677667417</v>
      </c>
      <c r="Z163" s="26">
        <f t="shared" si="69"/>
        <v>5.8760400231825471</v>
      </c>
      <c r="AA163" s="26">
        <f t="shared" si="69"/>
        <v>7.92808555415517</v>
      </c>
      <c r="AB163" s="26">
        <f t="shared" si="69"/>
        <v>5.9838615832003184</v>
      </c>
      <c r="AC163" s="26">
        <f t="shared" si="69"/>
        <v>4.8629227938144401</v>
      </c>
      <c r="AD163" s="26">
        <f t="shared" si="69"/>
        <v>1.8712492816801745</v>
      </c>
      <c r="AE163" s="26">
        <f t="shared" si="69"/>
        <v>4.7300439531850493</v>
      </c>
      <c r="AF163" s="26">
        <f t="shared" si="69"/>
        <v>33.810494528952546</v>
      </c>
      <c r="AG163" s="26">
        <f t="shared" si="69"/>
        <v>36.980298691770869</v>
      </c>
      <c r="AH163" s="26">
        <f t="shared" si="69"/>
        <v>37.702000751528047</v>
      </c>
      <c r="AI163" s="26">
        <f t="shared" si="69"/>
        <v>17.235565193942183</v>
      </c>
      <c r="AJ163" s="26">
        <f t="shared" si="69"/>
        <v>2.2275357072202984</v>
      </c>
      <c r="AK163" s="26">
        <f t="shared" si="69"/>
        <v>3.3300298677667417</v>
      </c>
      <c r="AL163" s="26">
        <f t="shared" si="69"/>
        <v>5.8760400231825471</v>
      </c>
      <c r="AM163" s="26">
        <f t="shared" si="69"/>
        <v>7.92808555415517</v>
      </c>
    </row>
    <row r="164" spans="1:39" hidden="1" x14ac:dyDescent="0.35">
      <c r="A164" s="648"/>
      <c r="B164" s="240" t="s">
        <v>21</v>
      </c>
      <c r="C164" s="26">
        <f t="shared" si="70"/>
        <v>0</v>
      </c>
      <c r="D164" s="26">
        <f t="shared" si="71"/>
        <v>0</v>
      </c>
      <c r="E164" s="26">
        <f t="shared" ref="E164:AM167" si="72">IF(E25=0,0,((E7*0.5)+D25-E43)*E80*E129*E$2)</f>
        <v>0</v>
      </c>
      <c r="F164" s="26">
        <f t="shared" si="72"/>
        <v>0</v>
      </c>
      <c r="G164" s="26">
        <f t="shared" si="72"/>
        <v>0</v>
      </c>
      <c r="H164" s="26">
        <f t="shared" si="72"/>
        <v>18.985519894425895</v>
      </c>
      <c r="I164" s="26">
        <f t="shared" si="72"/>
        <v>34.358009629029411</v>
      </c>
      <c r="J164" s="26">
        <f t="shared" si="72"/>
        <v>36.265371157213615</v>
      </c>
      <c r="K164" s="26">
        <f t="shared" si="72"/>
        <v>32.962306855628739</v>
      </c>
      <c r="L164" s="26">
        <f t="shared" si="72"/>
        <v>12.323450689803309</v>
      </c>
      <c r="M164" s="26">
        <f t="shared" si="72"/>
        <v>12.26206186552259</v>
      </c>
      <c r="N164" s="26">
        <f t="shared" si="72"/>
        <v>7.1208333099145653</v>
      </c>
      <c r="O164" s="26">
        <f t="shared" si="72"/>
        <v>7.75242408108815</v>
      </c>
      <c r="P164" s="26">
        <f t="shared" si="72"/>
        <v>7.5941733244075298</v>
      </c>
      <c r="Q164" s="26">
        <f t="shared" si="72"/>
        <v>9.7836604588011156</v>
      </c>
      <c r="R164" s="26">
        <f t="shared" si="72"/>
        <v>10.379621896534406</v>
      </c>
      <c r="S164" s="26">
        <f t="shared" si="72"/>
        <v>13.06497376103837</v>
      </c>
      <c r="T164" s="26">
        <f t="shared" si="72"/>
        <v>37.97103978885179</v>
      </c>
      <c r="U164" s="26">
        <f t="shared" si="72"/>
        <v>3.9917258486761096</v>
      </c>
      <c r="V164" s="26">
        <f t="shared" si="72"/>
        <v>4.1678838984697739</v>
      </c>
      <c r="W164" s="26">
        <f t="shared" si="72"/>
        <v>3.8249855898389793</v>
      </c>
      <c r="X164" s="26">
        <f t="shared" si="72"/>
        <v>1.37791940808568</v>
      </c>
      <c r="Y164" s="26">
        <f t="shared" si="72"/>
        <v>1.3973657807975337</v>
      </c>
      <c r="Z164" s="26">
        <f t="shared" si="72"/>
        <v>0.8305556428556401</v>
      </c>
      <c r="AA164" s="26">
        <f t="shared" si="72"/>
        <v>0.87972841273290947</v>
      </c>
      <c r="AB164" s="26">
        <f t="shared" si="72"/>
        <v>0.8692614880181464</v>
      </c>
      <c r="AC164" s="26">
        <f t="shared" si="72"/>
        <v>1.1453039271444891</v>
      </c>
      <c r="AD164" s="26">
        <f t="shared" si="72"/>
        <v>1.1935104525336577</v>
      </c>
      <c r="AE164" s="26">
        <f t="shared" si="72"/>
        <v>1.5267326302950457</v>
      </c>
      <c r="AF164" s="26">
        <f t="shared" si="72"/>
        <v>4.4245634327623753</v>
      </c>
      <c r="AG164" s="26">
        <f t="shared" si="72"/>
        <v>3.9917258486761096</v>
      </c>
      <c r="AH164" s="26">
        <f t="shared" si="72"/>
        <v>4.1678838984697739</v>
      </c>
      <c r="AI164" s="26">
        <f t="shared" si="72"/>
        <v>3.8249855898389793</v>
      </c>
      <c r="AJ164" s="26">
        <f t="shared" si="72"/>
        <v>1.37791940808568</v>
      </c>
      <c r="AK164" s="26">
        <f t="shared" si="72"/>
        <v>1.3973657807975337</v>
      </c>
      <c r="AL164" s="26">
        <f t="shared" si="72"/>
        <v>0.8305556428556401</v>
      </c>
      <c r="AM164" s="26">
        <f t="shared" si="72"/>
        <v>0.87972841273290947</v>
      </c>
    </row>
    <row r="165" spans="1:39" hidden="1" x14ac:dyDescent="0.35">
      <c r="A165" s="648"/>
      <c r="B165" s="240" t="s">
        <v>1</v>
      </c>
      <c r="C165" s="26">
        <f t="shared" si="70"/>
        <v>0</v>
      </c>
      <c r="D165" s="26">
        <f t="shared" si="71"/>
        <v>0</v>
      </c>
      <c r="E165" s="26">
        <f t="shared" si="72"/>
        <v>0</v>
      </c>
      <c r="F165" s="26">
        <f t="shared" si="72"/>
        <v>0</v>
      </c>
      <c r="G165" s="26">
        <f t="shared" si="72"/>
        <v>2.1076910175596626</v>
      </c>
      <c r="H165" s="26">
        <f t="shared" si="72"/>
        <v>3563.6117480386965</v>
      </c>
      <c r="I165" s="26">
        <f t="shared" si="72"/>
        <v>7936.9557164657563</v>
      </c>
      <c r="J165" s="26">
        <f t="shared" si="72"/>
        <v>8333.330411699133</v>
      </c>
      <c r="K165" s="26">
        <f t="shared" si="72"/>
        <v>3803.4739520943463</v>
      </c>
      <c r="L165" s="26">
        <f t="shared" si="72"/>
        <v>140.21623475796247</v>
      </c>
      <c r="M165" s="26">
        <f t="shared" si="72"/>
        <v>0</v>
      </c>
      <c r="N165" s="26">
        <f t="shared" si="72"/>
        <v>0</v>
      </c>
      <c r="O165" s="26">
        <f t="shared" si="72"/>
        <v>0</v>
      </c>
      <c r="P165" s="26">
        <f t="shared" si="72"/>
        <v>0</v>
      </c>
      <c r="Q165" s="26">
        <f t="shared" si="72"/>
        <v>0</v>
      </c>
      <c r="R165" s="26">
        <f t="shared" si="72"/>
        <v>338.89496774615901</v>
      </c>
      <c r="S165" s="26">
        <f t="shared" si="72"/>
        <v>2423.7113024511982</v>
      </c>
      <c r="T165" s="26">
        <f t="shared" si="72"/>
        <v>16883.794792523764</v>
      </c>
      <c r="U165" s="26">
        <f t="shared" si="72"/>
        <v>6825.499472536646</v>
      </c>
      <c r="V165" s="26">
        <f t="shared" si="72"/>
        <v>6957.8974515534146</v>
      </c>
      <c r="W165" s="26">
        <f t="shared" si="72"/>
        <v>3198.1002756667604</v>
      </c>
      <c r="X165" s="26">
        <f t="shared" si="72"/>
        <v>111.07666024686461</v>
      </c>
      <c r="Y165" s="26">
        <f t="shared" si="72"/>
        <v>0</v>
      </c>
      <c r="Z165" s="26">
        <f t="shared" si="72"/>
        <v>0</v>
      </c>
      <c r="AA165" s="26">
        <f t="shared" si="72"/>
        <v>0</v>
      </c>
      <c r="AB165" s="26">
        <f t="shared" si="72"/>
        <v>0</v>
      </c>
      <c r="AC165" s="26">
        <f t="shared" si="72"/>
        <v>0</v>
      </c>
      <c r="AD165" s="26">
        <f t="shared" si="72"/>
        <v>122.49663344716507</v>
      </c>
      <c r="AE165" s="26">
        <f t="shared" si="72"/>
        <v>898.89868647633728</v>
      </c>
      <c r="AF165" s="26">
        <f t="shared" si="72"/>
        <v>6241.6429679665598</v>
      </c>
      <c r="AG165" s="26">
        <f t="shared" si="72"/>
        <v>6825.499472536646</v>
      </c>
      <c r="AH165" s="26">
        <f t="shared" si="72"/>
        <v>6957.8974515534146</v>
      </c>
      <c r="AI165" s="26">
        <f t="shared" si="72"/>
        <v>3198.1002756667604</v>
      </c>
      <c r="AJ165" s="26">
        <f t="shared" si="72"/>
        <v>111.07666024686461</v>
      </c>
      <c r="AK165" s="26">
        <f t="shared" si="72"/>
        <v>0</v>
      </c>
      <c r="AL165" s="26">
        <f t="shared" si="72"/>
        <v>0</v>
      </c>
      <c r="AM165" s="26">
        <f t="shared" si="72"/>
        <v>0</v>
      </c>
    </row>
    <row r="166" spans="1:39" hidden="1" x14ac:dyDescent="0.35">
      <c r="A166" s="648"/>
      <c r="B166" s="240" t="s">
        <v>22</v>
      </c>
      <c r="C166" s="26">
        <f t="shared" si="70"/>
        <v>0</v>
      </c>
      <c r="D166" s="26">
        <f t="shared" si="71"/>
        <v>0</v>
      </c>
      <c r="E166" s="26">
        <f t="shared" si="72"/>
        <v>0</v>
      </c>
      <c r="F166" s="26">
        <f t="shared" si="72"/>
        <v>0</v>
      </c>
      <c r="G166" s="26">
        <f t="shared" si="72"/>
        <v>0.34678776710301917</v>
      </c>
      <c r="H166" s="26">
        <f t="shared" si="72"/>
        <v>1.490341125517499</v>
      </c>
      <c r="I166" s="26">
        <f t="shared" si="72"/>
        <v>1.8416108278019541</v>
      </c>
      <c r="J166" s="26">
        <f t="shared" si="72"/>
        <v>1.4309681162497225</v>
      </c>
      <c r="K166" s="26">
        <f t="shared" si="72"/>
        <v>1.7660300012234857</v>
      </c>
      <c r="L166" s="26">
        <f t="shared" si="72"/>
        <v>0.66033724695835672</v>
      </c>
      <c r="M166" s="26">
        <f t="shared" si="72"/>
        <v>0.52134762639916687</v>
      </c>
      <c r="N166" s="26">
        <f t="shared" si="72"/>
        <v>6.014371938334942E-2</v>
      </c>
      <c r="O166" s="26">
        <f t="shared" si="72"/>
        <v>5.8528707780855553</v>
      </c>
      <c r="P166" s="26">
        <f t="shared" si="72"/>
        <v>5.140550630453343E-2</v>
      </c>
      <c r="Q166" s="26">
        <f t="shared" si="72"/>
        <v>0.55805832349443518</v>
      </c>
      <c r="R166" s="26">
        <f t="shared" si="72"/>
        <v>2.8741334274761963</v>
      </c>
      <c r="S166" s="26">
        <f t="shared" si="72"/>
        <v>0.69357553420603835</v>
      </c>
      <c r="T166" s="26">
        <f t="shared" si="72"/>
        <v>1.490341125517499</v>
      </c>
      <c r="U166" s="26">
        <f t="shared" si="72"/>
        <v>1.9666431974868746</v>
      </c>
      <c r="V166" s="26">
        <f t="shared" si="72"/>
        <v>1.508442993194739</v>
      </c>
      <c r="W166" s="26">
        <f t="shared" si="72"/>
        <v>1.8905847027760376</v>
      </c>
      <c r="X166" s="26">
        <f t="shared" si="72"/>
        <v>0.67266959265162662</v>
      </c>
      <c r="Y166" s="26">
        <f t="shared" si="72"/>
        <v>0.54133026726666456</v>
      </c>
      <c r="Z166" s="26">
        <f t="shared" si="72"/>
        <v>6.4166785807681384E-2</v>
      </c>
      <c r="AA166" s="26">
        <f t="shared" si="72"/>
        <v>6.073377026436293</v>
      </c>
      <c r="AB166" s="26">
        <f t="shared" si="72"/>
        <v>5.3506681661405681E-2</v>
      </c>
      <c r="AC166" s="26">
        <f t="shared" si="72"/>
        <v>0.59353055891828788</v>
      </c>
      <c r="AD166" s="26">
        <f t="shared" si="72"/>
        <v>3.0101870024725992</v>
      </c>
      <c r="AE166" s="26">
        <f t="shared" si="72"/>
        <v>0.73744420045806292</v>
      </c>
      <c r="AF166" s="26">
        <f t="shared" si="72"/>
        <v>1.6013054662989896</v>
      </c>
      <c r="AG166" s="26">
        <f t="shared" si="72"/>
        <v>1.9666431974868746</v>
      </c>
      <c r="AH166" s="26">
        <f t="shared" si="72"/>
        <v>1.508442993194739</v>
      </c>
      <c r="AI166" s="26">
        <f t="shared" si="72"/>
        <v>1.8905847027760376</v>
      </c>
      <c r="AJ166" s="26">
        <f t="shared" si="72"/>
        <v>0.67266959265162662</v>
      </c>
      <c r="AK166" s="26">
        <f t="shared" si="72"/>
        <v>0.54133026726666456</v>
      </c>
      <c r="AL166" s="26">
        <f t="shared" si="72"/>
        <v>6.4166785807681384E-2</v>
      </c>
      <c r="AM166" s="26">
        <f t="shared" si="72"/>
        <v>6.073377026436293</v>
      </c>
    </row>
    <row r="167" spans="1:39" hidden="1" x14ac:dyDescent="0.35">
      <c r="A167" s="648"/>
      <c r="B167" s="77" t="s">
        <v>9</v>
      </c>
      <c r="C167" s="26">
        <f t="shared" si="70"/>
        <v>0</v>
      </c>
      <c r="D167" s="26">
        <f t="shared" si="71"/>
        <v>0</v>
      </c>
      <c r="E167" s="26">
        <f t="shared" si="72"/>
        <v>0</v>
      </c>
      <c r="F167" s="26">
        <f t="shared" si="72"/>
        <v>0</v>
      </c>
      <c r="G167" s="26">
        <f t="shared" si="72"/>
        <v>0</v>
      </c>
      <c r="H167" s="26">
        <f t="shared" si="72"/>
        <v>0</v>
      </c>
      <c r="I167" s="26">
        <f t="shared" si="72"/>
        <v>0</v>
      </c>
      <c r="J167" s="26">
        <f t="shared" si="72"/>
        <v>0</v>
      </c>
      <c r="K167" s="26">
        <f t="shared" si="72"/>
        <v>0</v>
      </c>
      <c r="L167" s="26">
        <f t="shared" si="72"/>
        <v>0</v>
      </c>
      <c r="M167" s="26">
        <f t="shared" si="72"/>
        <v>0</v>
      </c>
      <c r="N167" s="26">
        <f t="shared" si="72"/>
        <v>0</v>
      </c>
      <c r="O167" s="26">
        <f t="shared" si="72"/>
        <v>0</v>
      </c>
      <c r="P167" s="26">
        <f t="shared" si="72"/>
        <v>0</v>
      </c>
      <c r="Q167" s="26">
        <f t="shared" si="72"/>
        <v>0</v>
      </c>
      <c r="R167" s="26">
        <f t="shared" si="72"/>
        <v>0</v>
      </c>
      <c r="S167" s="26">
        <f t="shared" si="72"/>
        <v>0</v>
      </c>
      <c r="T167" s="26">
        <f t="shared" si="72"/>
        <v>0</v>
      </c>
      <c r="U167" s="26">
        <f t="shared" si="72"/>
        <v>0</v>
      </c>
      <c r="V167" s="26">
        <f t="shared" si="72"/>
        <v>0</v>
      </c>
      <c r="W167" s="26">
        <f t="shared" si="72"/>
        <v>0</v>
      </c>
      <c r="X167" s="26">
        <f t="shared" si="72"/>
        <v>0</v>
      </c>
      <c r="Y167" s="26">
        <f t="shared" si="72"/>
        <v>0</v>
      </c>
      <c r="Z167" s="26">
        <f t="shared" si="72"/>
        <v>0</v>
      </c>
      <c r="AA167" s="26">
        <f t="shared" si="72"/>
        <v>0</v>
      </c>
      <c r="AB167" s="26">
        <f t="shared" si="72"/>
        <v>0</v>
      </c>
      <c r="AC167" s="26">
        <f t="shared" si="72"/>
        <v>0</v>
      </c>
      <c r="AD167" s="26">
        <f t="shared" si="72"/>
        <v>0</v>
      </c>
      <c r="AE167" s="26">
        <f t="shared" si="72"/>
        <v>0</v>
      </c>
      <c r="AF167" s="26">
        <f t="shared" si="72"/>
        <v>0</v>
      </c>
      <c r="AG167" s="26">
        <f t="shared" si="72"/>
        <v>0</v>
      </c>
      <c r="AH167" s="26">
        <f t="shared" si="72"/>
        <v>0</v>
      </c>
      <c r="AI167" s="26">
        <f t="shared" si="72"/>
        <v>0</v>
      </c>
      <c r="AJ167" s="26">
        <f t="shared" si="72"/>
        <v>0</v>
      </c>
      <c r="AK167" s="26">
        <f t="shared" si="72"/>
        <v>0</v>
      </c>
      <c r="AL167" s="26">
        <f t="shared" si="72"/>
        <v>0</v>
      </c>
      <c r="AM167" s="26">
        <f t="shared" si="72"/>
        <v>0</v>
      </c>
    </row>
    <row r="168" spans="1:39" hidden="1" x14ac:dyDescent="0.35">
      <c r="A168" s="648"/>
      <c r="B168" s="77" t="s">
        <v>3</v>
      </c>
      <c r="C168" s="26">
        <f t="shared" si="70"/>
        <v>0</v>
      </c>
      <c r="D168" s="26">
        <f t="shared" si="71"/>
        <v>0</v>
      </c>
      <c r="E168" s="26">
        <f t="shared" ref="E168:AM171" si="73">IF(E29=0,0,((E11*0.5)+D29-E47)*E84*E133*E$2)</f>
        <v>0</v>
      </c>
      <c r="F168" s="26">
        <f t="shared" si="73"/>
        <v>0</v>
      </c>
      <c r="G168" s="26">
        <f t="shared" si="73"/>
        <v>0.1080288093776457</v>
      </c>
      <c r="H168" s="26">
        <f t="shared" si="73"/>
        <v>48.89817665724371</v>
      </c>
      <c r="I168" s="26">
        <f t="shared" si="73"/>
        <v>110.16527201540167</v>
      </c>
      <c r="J168" s="26">
        <f t="shared" si="73"/>
        <v>118.22670104491328</v>
      </c>
      <c r="K168" s="26">
        <f t="shared" si="73"/>
        <v>65.350495027208851</v>
      </c>
      <c r="L168" s="26">
        <f t="shared" si="73"/>
        <v>10.360454515611888</v>
      </c>
      <c r="M168" s="26">
        <f t="shared" si="73"/>
        <v>36.597057854838674</v>
      </c>
      <c r="N168" s="26">
        <f t="shared" si="73"/>
        <v>218.93525043444643</v>
      </c>
      <c r="O168" s="26">
        <f t="shared" si="73"/>
        <v>467.33562592604312</v>
      </c>
      <c r="P168" s="26">
        <f t="shared" si="73"/>
        <v>350.85493184149794</v>
      </c>
      <c r="Q168" s="26">
        <f t="shared" si="73"/>
        <v>279.50998239019287</v>
      </c>
      <c r="R168" s="26">
        <f t="shared" si="73"/>
        <v>110.36792672585145</v>
      </c>
      <c r="S168" s="26">
        <f t="shared" si="73"/>
        <v>272.17061504303541</v>
      </c>
      <c r="T168" s="26">
        <f t="shared" si="73"/>
        <v>1948.8998242157122</v>
      </c>
      <c r="U168" s="26">
        <f t="shared" si="73"/>
        <v>1412.4233364240695</v>
      </c>
      <c r="V168" s="26">
        <f t="shared" si="73"/>
        <v>1439.9879821194054</v>
      </c>
      <c r="W168" s="26">
        <f t="shared" si="73"/>
        <v>658.29415547148017</v>
      </c>
      <c r="X168" s="26">
        <f t="shared" si="73"/>
        <v>85.078366776306339</v>
      </c>
      <c r="Y168" s="26">
        <f t="shared" si="73"/>
        <v>127.18696339977217</v>
      </c>
      <c r="Z168" s="26">
        <f t="shared" si="73"/>
        <v>224.42912437458807</v>
      </c>
      <c r="AA168" s="26">
        <f t="shared" si="73"/>
        <v>302.8048297605323</v>
      </c>
      <c r="AB168" s="26">
        <f t="shared" si="73"/>
        <v>228.54725464736049</v>
      </c>
      <c r="AC168" s="26">
        <f t="shared" si="73"/>
        <v>185.73418496320798</v>
      </c>
      <c r="AD168" s="26">
        <f t="shared" si="73"/>
        <v>71.470384156199216</v>
      </c>
      <c r="AE168" s="26">
        <f t="shared" si="73"/>
        <v>180.65901839989166</v>
      </c>
      <c r="AF168" s="26">
        <f t="shared" si="73"/>
        <v>1291.3560241025759</v>
      </c>
      <c r="AG168" s="26">
        <f t="shared" si="73"/>
        <v>1412.4233364240695</v>
      </c>
      <c r="AH168" s="26">
        <f t="shared" si="73"/>
        <v>1439.9879821194054</v>
      </c>
      <c r="AI168" s="26">
        <f t="shared" si="73"/>
        <v>658.29415547148017</v>
      </c>
      <c r="AJ168" s="26">
        <f t="shared" si="73"/>
        <v>85.078366776306339</v>
      </c>
      <c r="AK168" s="26">
        <f t="shared" si="73"/>
        <v>127.18696339977217</v>
      </c>
      <c r="AL168" s="26">
        <f t="shared" si="73"/>
        <v>224.42912437458807</v>
      </c>
      <c r="AM168" s="26">
        <f t="shared" si="73"/>
        <v>302.8048297605323</v>
      </c>
    </row>
    <row r="169" spans="1:39" ht="15.75" hidden="1" customHeight="1" x14ac:dyDescent="0.35">
      <c r="A169" s="648"/>
      <c r="B169" s="77" t="s">
        <v>4</v>
      </c>
      <c r="C169" s="26">
        <f t="shared" si="70"/>
        <v>0</v>
      </c>
      <c r="D169" s="26">
        <f t="shared" si="71"/>
        <v>29.021385816619453</v>
      </c>
      <c r="E169" s="26">
        <f t="shared" si="73"/>
        <v>60.211538617707483</v>
      </c>
      <c r="F169" s="26">
        <f t="shared" si="73"/>
        <v>131.39295448924128</v>
      </c>
      <c r="G169" s="26">
        <f t="shared" si="73"/>
        <v>332.36516515376388</v>
      </c>
      <c r="H169" s="26">
        <f t="shared" si="73"/>
        <v>1296.3764397292084</v>
      </c>
      <c r="I169" s="26">
        <f t="shared" si="73"/>
        <v>1996.7715643359081</v>
      </c>
      <c r="J169" s="26">
        <f t="shared" si="73"/>
        <v>1957.9022171380734</v>
      </c>
      <c r="K169" s="26">
        <f t="shared" si="73"/>
        <v>2128.0567455990572</v>
      </c>
      <c r="L169" s="26">
        <f t="shared" si="73"/>
        <v>1155.4186438883282</v>
      </c>
      <c r="M169" s="26">
        <f t="shared" si="73"/>
        <v>1014.4547793848672</v>
      </c>
      <c r="N169" s="26">
        <f t="shared" si="73"/>
        <v>982.06952450220399</v>
      </c>
      <c r="O169" s="26">
        <f t="shared" si="73"/>
        <v>1754.882518568171</v>
      </c>
      <c r="P169" s="26">
        <f t="shared" si="73"/>
        <v>1325.7469495349135</v>
      </c>
      <c r="Q169" s="26">
        <f t="shared" si="73"/>
        <v>1484.3653268027069</v>
      </c>
      <c r="R169" s="26">
        <f t="shared" si="73"/>
        <v>1747.2141517783455</v>
      </c>
      <c r="S169" s="26">
        <f t="shared" si="73"/>
        <v>2451.5617996348819</v>
      </c>
      <c r="T169" s="26">
        <f t="shared" si="73"/>
        <v>5582.6232034408131</v>
      </c>
      <c r="U169" s="26">
        <f t="shared" si="73"/>
        <v>1478.8109254970202</v>
      </c>
      <c r="V169" s="26">
        <f t="shared" si="73"/>
        <v>1231.8528732776344</v>
      </c>
      <c r="W169" s="26">
        <f t="shared" si="73"/>
        <v>1160.3522198824985</v>
      </c>
      <c r="X169" s="26">
        <f t="shared" si="73"/>
        <v>532.85542999877964</v>
      </c>
      <c r="Y169" s="26">
        <f t="shared" si="73"/>
        <v>424.78548994245529</v>
      </c>
      <c r="Z169" s="26">
        <f t="shared" si="73"/>
        <v>295.84966069916345</v>
      </c>
      <c r="AA169" s="26">
        <f t="shared" si="73"/>
        <v>407.45596127361625</v>
      </c>
      <c r="AB169" s="26">
        <f t="shared" si="73"/>
        <v>310.11913419416561</v>
      </c>
      <c r="AC169" s="26">
        <f t="shared" si="73"/>
        <v>354.27300712911398</v>
      </c>
      <c r="AD169" s="26">
        <f t="shared" si="73"/>
        <v>409.63301586249918</v>
      </c>
      <c r="AE169" s="26">
        <f t="shared" si="73"/>
        <v>584.65750525417172</v>
      </c>
      <c r="AF169" s="26">
        <f t="shared" si="73"/>
        <v>1327.2095617367834</v>
      </c>
      <c r="AG169" s="26">
        <f t="shared" si="73"/>
        <v>1478.8109254970202</v>
      </c>
      <c r="AH169" s="26">
        <f t="shared" si="73"/>
        <v>1231.8528732776344</v>
      </c>
      <c r="AI169" s="26">
        <f t="shared" si="73"/>
        <v>1160.3522198824985</v>
      </c>
      <c r="AJ169" s="26">
        <f t="shared" si="73"/>
        <v>532.85542999877964</v>
      </c>
      <c r="AK169" s="26">
        <f t="shared" si="73"/>
        <v>424.78548994245529</v>
      </c>
      <c r="AL169" s="26">
        <f t="shared" si="73"/>
        <v>295.84966069916345</v>
      </c>
      <c r="AM169" s="26">
        <f t="shared" si="73"/>
        <v>407.45596127361625</v>
      </c>
    </row>
    <row r="170" spans="1:39" hidden="1" x14ac:dyDescent="0.35">
      <c r="A170" s="648"/>
      <c r="B170" s="77" t="s">
        <v>5</v>
      </c>
      <c r="C170" s="26">
        <f t="shared" si="70"/>
        <v>0</v>
      </c>
      <c r="D170" s="26">
        <f t="shared" si="71"/>
        <v>0</v>
      </c>
      <c r="E170" s="26">
        <f t="shared" si="73"/>
        <v>0</v>
      </c>
      <c r="F170" s="26">
        <f t="shared" si="73"/>
        <v>1.3503412026951933</v>
      </c>
      <c r="G170" s="26">
        <f t="shared" si="73"/>
        <v>7.5951081730037258</v>
      </c>
      <c r="H170" s="26">
        <f t="shared" si="73"/>
        <v>55.486601881788033</v>
      </c>
      <c r="I170" s="26">
        <f t="shared" si="73"/>
        <v>71.867969516612249</v>
      </c>
      <c r="J170" s="26">
        <f t="shared" si="73"/>
        <v>74.036779346030301</v>
      </c>
      <c r="K170" s="26">
        <f t="shared" si="73"/>
        <v>69.352061126035366</v>
      </c>
      <c r="L170" s="26">
        <f t="shared" si="73"/>
        <v>26.101925513909467</v>
      </c>
      <c r="M170" s="26">
        <f t="shared" si="73"/>
        <v>27.184168570801958</v>
      </c>
      <c r="N170" s="26">
        <f t="shared" si="73"/>
        <v>207.09237972809029</v>
      </c>
      <c r="O170" s="26">
        <f t="shared" si="73"/>
        <v>448.42218049970433</v>
      </c>
      <c r="P170" s="26">
        <f t="shared" si="73"/>
        <v>420.52048784901422</v>
      </c>
      <c r="Q170" s="26">
        <f t="shared" si="73"/>
        <v>466.18035177133345</v>
      </c>
      <c r="R170" s="26">
        <f t="shared" si="73"/>
        <v>466.10052609014912</v>
      </c>
      <c r="S170" s="26">
        <f t="shared" si="73"/>
        <v>605.80306426405946</v>
      </c>
      <c r="T170" s="26">
        <f t="shared" si="73"/>
        <v>1717.6643397999098</v>
      </c>
      <c r="U170" s="26">
        <f t="shared" si="73"/>
        <v>1701.5942113478063</v>
      </c>
      <c r="V170" s="26">
        <f t="shared" si="73"/>
        <v>1733.6243615837179</v>
      </c>
      <c r="W170" s="26">
        <f t="shared" si="73"/>
        <v>1636.7411508459018</v>
      </c>
      <c r="X170" s="26">
        <f t="shared" si="73"/>
        <v>591.44933237464124</v>
      </c>
      <c r="Y170" s="26">
        <f t="shared" si="73"/>
        <v>596.4907617404134</v>
      </c>
      <c r="Z170" s="26">
        <f t="shared" si="73"/>
        <v>425.28006221967991</v>
      </c>
      <c r="AA170" s="26">
        <f t="shared" si="73"/>
        <v>470.76029560224583</v>
      </c>
      <c r="AB170" s="26">
        <f t="shared" si="73"/>
        <v>444.99995245229206</v>
      </c>
      <c r="AC170" s="26">
        <f t="shared" si="73"/>
        <v>503.25660249601918</v>
      </c>
      <c r="AD170" s="26">
        <f t="shared" si="73"/>
        <v>493.56193591291037</v>
      </c>
      <c r="AE170" s="26">
        <f t="shared" si="73"/>
        <v>653.24466294540537</v>
      </c>
      <c r="AF170" s="26">
        <f t="shared" si="73"/>
        <v>1849.1485357385229</v>
      </c>
      <c r="AG170" s="26">
        <f t="shared" si="73"/>
        <v>1701.5942113478063</v>
      </c>
      <c r="AH170" s="26">
        <f t="shared" si="73"/>
        <v>1733.6243615837179</v>
      </c>
      <c r="AI170" s="26">
        <f t="shared" si="73"/>
        <v>1636.7411508459018</v>
      </c>
      <c r="AJ170" s="26">
        <f t="shared" si="73"/>
        <v>591.44933237464124</v>
      </c>
      <c r="AK170" s="26">
        <f t="shared" si="73"/>
        <v>596.4907617404134</v>
      </c>
      <c r="AL170" s="26">
        <f t="shared" si="73"/>
        <v>425.28006221967991</v>
      </c>
      <c r="AM170" s="26">
        <f t="shared" si="73"/>
        <v>470.76029560224583</v>
      </c>
    </row>
    <row r="171" spans="1:39" hidden="1" x14ac:dyDescent="0.35">
      <c r="A171" s="648"/>
      <c r="B171" s="77" t="s">
        <v>23</v>
      </c>
      <c r="C171" s="26">
        <f t="shared" si="70"/>
        <v>0</v>
      </c>
      <c r="D171" s="26">
        <f t="shared" si="71"/>
        <v>0</v>
      </c>
      <c r="E171" s="26">
        <f t="shared" si="73"/>
        <v>0</v>
      </c>
      <c r="F171" s="26">
        <f t="shared" si="73"/>
        <v>4.9430797577380794</v>
      </c>
      <c r="G171" s="26">
        <f t="shared" si="73"/>
        <v>12.849300511453171</v>
      </c>
      <c r="H171" s="26">
        <f t="shared" si="73"/>
        <v>60.2830531290696</v>
      </c>
      <c r="I171" s="26">
        <f t="shared" si="73"/>
        <v>77.662851650712568</v>
      </c>
      <c r="J171" s="26">
        <f t="shared" si="73"/>
        <v>80.006537679044939</v>
      </c>
      <c r="K171" s="26">
        <f t="shared" si="73"/>
        <v>74.768210427000227</v>
      </c>
      <c r="L171" s="26">
        <f t="shared" si="73"/>
        <v>28.074511351836879</v>
      </c>
      <c r="M171" s="26">
        <f t="shared" si="73"/>
        <v>79.982501093659621</v>
      </c>
      <c r="N171" s="26">
        <f t="shared" si="73"/>
        <v>91.90302596205953</v>
      </c>
      <c r="O171" s="26">
        <f t="shared" si="73"/>
        <v>104.50648964062034</v>
      </c>
      <c r="P171" s="26">
        <f t="shared" si="73"/>
        <v>98.00389436153371</v>
      </c>
      <c r="Q171" s="26">
        <f t="shared" si="73"/>
        <v>108.64509879676599</v>
      </c>
      <c r="R171" s="26">
        <f t="shared" si="73"/>
        <v>108.62649511905663</v>
      </c>
      <c r="S171" s="26">
        <f t="shared" si="73"/>
        <v>141.18470141066035</v>
      </c>
      <c r="T171" s="26">
        <f t="shared" si="73"/>
        <v>400.3081879966922</v>
      </c>
      <c r="U171" s="26">
        <f t="shared" si="73"/>
        <v>-9.7515487775634693</v>
      </c>
      <c r="V171" s="26">
        <f t="shared" si="73"/>
        <v>-9.9351081539971577</v>
      </c>
      <c r="W171" s="26">
        <f t="shared" si="73"/>
        <v>-9.3798868509765949</v>
      </c>
      <c r="X171" s="26">
        <f t="shared" si="73"/>
        <v>-3.3894961417036544</v>
      </c>
      <c r="Y171" s="26">
        <f t="shared" si="73"/>
        <v>-3.418387721165498</v>
      </c>
      <c r="Z171" s="26">
        <f t="shared" si="73"/>
        <v>-2.4372081446936464</v>
      </c>
      <c r="AA171" s="26">
        <f t="shared" si="73"/>
        <v>-2.6978476739582473</v>
      </c>
      <c r="AB171" s="26">
        <f t="shared" si="73"/>
        <v>-2.5502195020484635</v>
      </c>
      <c r="AC171" s="26">
        <f t="shared" si="73"/>
        <v>-2.8840785153962307</v>
      </c>
      <c r="AD171" s="26">
        <f t="shared" si="73"/>
        <v>-2.8285200200529026</v>
      </c>
      <c r="AE171" s="26">
        <f t="shared" si="73"/>
        <v>-3.7436347349521326</v>
      </c>
      <c r="AF171" s="26">
        <f t="shared" si="73"/>
        <v>-10.597157667180449</v>
      </c>
      <c r="AG171" s="26">
        <f t="shared" si="73"/>
        <v>-9.7515487775634693</v>
      </c>
      <c r="AH171" s="26">
        <f t="shared" si="73"/>
        <v>-9.9351081539971577</v>
      </c>
      <c r="AI171" s="26">
        <f t="shared" si="73"/>
        <v>-9.3798868509765949</v>
      </c>
      <c r="AJ171" s="26">
        <f t="shared" si="73"/>
        <v>-3.3894961417036544</v>
      </c>
      <c r="AK171" s="26">
        <f t="shared" si="73"/>
        <v>-3.418387721165498</v>
      </c>
      <c r="AL171" s="26">
        <f t="shared" si="73"/>
        <v>-2.4372081446936464</v>
      </c>
      <c r="AM171" s="26">
        <f t="shared" si="73"/>
        <v>-2.6978476739582473</v>
      </c>
    </row>
    <row r="172" spans="1:39" hidden="1" x14ac:dyDescent="0.35">
      <c r="A172" s="648"/>
      <c r="B172" s="77" t="s">
        <v>24</v>
      </c>
      <c r="C172" s="26">
        <f t="shared" si="70"/>
        <v>0</v>
      </c>
      <c r="D172" s="26">
        <f t="shared" si="71"/>
        <v>0</v>
      </c>
      <c r="E172" s="26">
        <f t="shared" ref="E172:AM174" si="74">IF(E33=0,0,((E15*0.5)+D33-E51)*E88*E137*E$2)</f>
        <v>0</v>
      </c>
      <c r="F172" s="26">
        <f t="shared" si="74"/>
        <v>0</v>
      </c>
      <c r="G172" s="26">
        <f t="shared" si="74"/>
        <v>0</v>
      </c>
      <c r="H172" s="26">
        <f t="shared" si="74"/>
        <v>0</v>
      </c>
      <c r="I172" s="26">
        <f t="shared" si="74"/>
        <v>0</v>
      </c>
      <c r="J172" s="26">
        <f t="shared" si="74"/>
        <v>0</v>
      </c>
      <c r="K172" s="26">
        <f t="shared" si="74"/>
        <v>0</v>
      </c>
      <c r="L172" s="26">
        <f t="shared" si="74"/>
        <v>0</v>
      </c>
      <c r="M172" s="26">
        <f t="shared" si="74"/>
        <v>17.659931811706482</v>
      </c>
      <c r="N172" s="26">
        <f t="shared" si="74"/>
        <v>24.556766626061393</v>
      </c>
      <c r="O172" s="26">
        <f t="shared" si="74"/>
        <v>27.924450257743235</v>
      </c>
      <c r="P172" s="26">
        <f t="shared" si="74"/>
        <v>26.186937122994216</v>
      </c>
      <c r="Q172" s="26">
        <f t="shared" si="74"/>
        <v>29.030299147266263</v>
      </c>
      <c r="R172" s="26">
        <f t="shared" si="74"/>
        <v>29.025328188289528</v>
      </c>
      <c r="S172" s="26">
        <f t="shared" si="74"/>
        <v>37.724979427152384</v>
      </c>
      <c r="T172" s="26">
        <f t="shared" si="74"/>
        <v>106.96355912366292</v>
      </c>
      <c r="U172" s="26">
        <f t="shared" si="74"/>
        <v>-22.321467648478183</v>
      </c>
      <c r="V172" s="26">
        <f t="shared" si="74"/>
        <v>-22.741638308144736</v>
      </c>
      <c r="W172" s="26">
        <f t="shared" si="74"/>
        <v>-21.470726924136255</v>
      </c>
      <c r="X172" s="26">
        <f t="shared" si="74"/>
        <v>-7.7586166256744971</v>
      </c>
      <c r="Y172" s="26">
        <f t="shared" si="74"/>
        <v>-7.8247499621302179</v>
      </c>
      <c r="Z172" s="26">
        <f t="shared" si="74"/>
        <v>-5.578812555350793</v>
      </c>
      <c r="AA172" s="26">
        <f t="shared" si="74"/>
        <v>-6.1754210483298984</v>
      </c>
      <c r="AB172" s="26">
        <f t="shared" si="74"/>
        <v>-5.8374975514111274</v>
      </c>
      <c r="AC172" s="26">
        <f t="shared" si="74"/>
        <v>-6.6017067386472332</v>
      </c>
      <c r="AD172" s="26">
        <f t="shared" si="74"/>
        <v>-6.4745323600236482</v>
      </c>
      <c r="AE172" s="26">
        <f t="shared" si="74"/>
        <v>-8.5692461300319174</v>
      </c>
      <c r="AF172" s="26">
        <f t="shared" si="74"/>
        <v>-24.257081354916224</v>
      </c>
      <c r="AG172" s="26">
        <f t="shared" si="74"/>
        <v>-22.321467648478183</v>
      </c>
      <c r="AH172" s="26">
        <f t="shared" si="74"/>
        <v>-22.741638308144736</v>
      </c>
      <c r="AI172" s="26">
        <f t="shared" si="74"/>
        <v>-21.470726924136255</v>
      </c>
      <c r="AJ172" s="26">
        <f t="shared" si="74"/>
        <v>-7.7586166256744971</v>
      </c>
      <c r="AK172" s="26">
        <f t="shared" si="74"/>
        <v>-7.8247499621302179</v>
      </c>
      <c r="AL172" s="26">
        <f t="shared" si="74"/>
        <v>-5.578812555350793</v>
      </c>
      <c r="AM172" s="26">
        <f t="shared" si="74"/>
        <v>-6.1754210483298984</v>
      </c>
    </row>
    <row r="173" spans="1:39" ht="15.75" hidden="1" customHeight="1" x14ac:dyDescent="0.35">
      <c r="A173" s="648"/>
      <c r="B173" s="77" t="s">
        <v>7</v>
      </c>
      <c r="C173" s="26">
        <f t="shared" si="70"/>
        <v>0</v>
      </c>
      <c r="D173" s="26">
        <f t="shared" si="71"/>
        <v>6.6936554656751577</v>
      </c>
      <c r="E173" s="26">
        <f t="shared" si="74"/>
        <v>14.481460413381784</v>
      </c>
      <c r="F173" s="26">
        <f t="shared" si="74"/>
        <v>15.356342190656749</v>
      </c>
      <c r="G173" s="26">
        <f t="shared" si="74"/>
        <v>17.492630282079315</v>
      </c>
      <c r="H173" s="26">
        <f t="shared" si="74"/>
        <v>52.14481681452019</v>
      </c>
      <c r="I173" s="26">
        <f t="shared" si="74"/>
        <v>48.148463979181159</v>
      </c>
      <c r="J173" s="26">
        <f t="shared" si="74"/>
        <v>50.149680464432222</v>
      </c>
      <c r="K173" s="26">
        <f t="shared" si="74"/>
        <v>45.179722052534707</v>
      </c>
      <c r="L173" s="26">
        <f t="shared" si="74"/>
        <v>16.312398085790058</v>
      </c>
      <c r="M173" s="26">
        <f t="shared" si="74"/>
        <v>16.110778789402332</v>
      </c>
      <c r="N173" s="26">
        <f t="shared" si="74"/>
        <v>10.53087650752812</v>
      </c>
      <c r="O173" s="26">
        <f t="shared" si="74"/>
        <v>12.184317892035637</v>
      </c>
      <c r="P173" s="26">
        <f t="shared" si="74"/>
        <v>11.304518291003024</v>
      </c>
      <c r="Q173" s="26">
        <f t="shared" si="74"/>
        <v>14.481460413381784</v>
      </c>
      <c r="R173" s="26">
        <f t="shared" si="74"/>
        <v>15.356342190656749</v>
      </c>
      <c r="S173" s="26">
        <f t="shared" si="74"/>
        <v>17.492630282079315</v>
      </c>
      <c r="T173" s="26">
        <f t="shared" si="74"/>
        <v>52.14481681452019</v>
      </c>
      <c r="U173" s="26">
        <f t="shared" si="74"/>
        <v>-10.880317662398225</v>
      </c>
      <c r="V173" s="26">
        <f t="shared" si="74"/>
        <v>-11.207058986949747</v>
      </c>
      <c r="W173" s="26">
        <f t="shared" si="74"/>
        <v>-10.203664422903262</v>
      </c>
      <c r="X173" s="26">
        <f t="shared" si="74"/>
        <v>-3.5413526988284962</v>
      </c>
      <c r="Y173" s="26">
        <f t="shared" si="74"/>
        <v>-3.5649633983849407</v>
      </c>
      <c r="Z173" s="26">
        <f t="shared" si="74"/>
        <v>-2.3884491486048272</v>
      </c>
      <c r="AA173" s="26">
        <f t="shared" si="74"/>
        <v>-2.6887747869985228</v>
      </c>
      <c r="AB173" s="26">
        <f t="shared" si="74"/>
        <v>-2.5143299332302136</v>
      </c>
      <c r="AC173" s="26">
        <f t="shared" si="74"/>
        <v>-3.2917132967650669</v>
      </c>
      <c r="AD173" s="26">
        <f t="shared" si="74"/>
        <v>-3.4254631100287796</v>
      </c>
      <c r="AE173" s="26">
        <f t="shared" si="74"/>
        <v>-3.9680068328995057</v>
      </c>
      <c r="AF173" s="26">
        <f t="shared" si="74"/>
        <v>-11.822972639526203</v>
      </c>
      <c r="AG173" s="26">
        <f t="shared" si="74"/>
        <v>-10.880317662398225</v>
      </c>
      <c r="AH173" s="26">
        <f t="shared" si="74"/>
        <v>-11.207058986949747</v>
      </c>
      <c r="AI173" s="26">
        <f t="shared" si="74"/>
        <v>-10.203664422903262</v>
      </c>
      <c r="AJ173" s="26">
        <f t="shared" si="74"/>
        <v>-3.5413526988284962</v>
      </c>
      <c r="AK173" s="26">
        <f t="shared" si="74"/>
        <v>-3.5649633983849407</v>
      </c>
      <c r="AL173" s="26">
        <f t="shared" si="74"/>
        <v>-2.3884491486048272</v>
      </c>
      <c r="AM173" s="26">
        <f t="shared" si="74"/>
        <v>-2.6887747869985228</v>
      </c>
    </row>
    <row r="174" spans="1:39" ht="15.75" hidden="1" customHeight="1" x14ac:dyDescent="0.35">
      <c r="A174" s="648"/>
      <c r="B174" s="77" t="s">
        <v>8</v>
      </c>
      <c r="C174" s="26">
        <f t="shared" si="70"/>
        <v>0</v>
      </c>
      <c r="D174" s="26">
        <f t="shared" si="71"/>
        <v>0</v>
      </c>
      <c r="E174" s="26">
        <f t="shared" si="74"/>
        <v>0</v>
      </c>
      <c r="F174" s="26">
        <f t="shared" si="74"/>
        <v>0</v>
      </c>
      <c r="G174" s="26">
        <f t="shared" si="74"/>
        <v>0</v>
      </c>
      <c r="H174" s="26">
        <f t="shared" si="74"/>
        <v>0</v>
      </c>
      <c r="I174" s="26">
        <f t="shared" si="74"/>
        <v>0</v>
      </c>
      <c r="J174" s="26">
        <f t="shared" si="74"/>
        <v>0</v>
      </c>
      <c r="K174" s="26">
        <f t="shared" si="74"/>
        <v>0</v>
      </c>
      <c r="L174" s="26">
        <f t="shared" si="74"/>
        <v>0</v>
      </c>
      <c r="M174" s="26">
        <f t="shared" si="74"/>
        <v>0</v>
      </c>
      <c r="N174" s="26">
        <f t="shared" si="74"/>
        <v>0</v>
      </c>
      <c r="O174" s="26">
        <f t="shared" si="74"/>
        <v>0</v>
      </c>
      <c r="P174" s="26">
        <f t="shared" si="74"/>
        <v>0</v>
      </c>
      <c r="Q174" s="26">
        <f t="shared" si="74"/>
        <v>0</v>
      </c>
      <c r="R174" s="26">
        <f t="shared" si="74"/>
        <v>0</v>
      </c>
      <c r="S174" s="26">
        <f t="shared" si="74"/>
        <v>0</v>
      </c>
      <c r="T174" s="26">
        <f t="shared" si="74"/>
        <v>0</v>
      </c>
      <c r="U174" s="26">
        <f t="shared" si="74"/>
        <v>0</v>
      </c>
      <c r="V174" s="26">
        <f t="shared" si="74"/>
        <v>0</v>
      </c>
      <c r="W174" s="26">
        <f t="shared" si="74"/>
        <v>0</v>
      </c>
      <c r="X174" s="26">
        <f t="shared" si="74"/>
        <v>0</v>
      </c>
      <c r="Y174" s="26">
        <f t="shared" si="74"/>
        <v>0</v>
      </c>
      <c r="Z174" s="26">
        <f t="shared" si="74"/>
        <v>0</v>
      </c>
      <c r="AA174" s="26">
        <f t="shared" si="74"/>
        <v>0</v>
      </c>
      <c r="AB174" s="26">
        <f t="shared" si="74"/>
        <v>0</v>
      </c>
      <c r="AC174" s="26">
        <f t="shared" si="74"/>
        <v>0</v>
      </c>
      <c r="AD174" s="26">
        <f t="shared" si="74"/>
        <v>0</v>
      </c>
      <c r="AE174" s="26">
        <f t="shared" si="74"/>
        <v>0</v>
      </c>
      <c r="AF174" s="26">
        <f t="shared" si="74"/>
        <v>0</v>
      </c>
      <c r="AG174" s="26">
        <f t="shared" si="74"/>
        <v>0</v>
      </c>
      <c r="AH174" s="26">
        <f t="shared" si="74"/>
        <v>0</v>
      </c>
      <c r="AI174" s="26">
        <f t="shared" si="74"/>
        <v>0</v>
      </c>
      <c r="AJ174" s="26">
        <f t="shared" si="74"/>
        <v>0</v>
      </c>
      <c r="AK174" s="26">
        <f t="shared" si="74"/>
        <v>0</v>
      </c>
      <c r="AL174" s="26">
        <f t="shared" si="74"/>
        <v>0</v>
      </c>
      <c r="AM174" s="26">
        <f t="shared" si="74"/>
        <v>0</v>
      </c>
    </row>
    <row r="175" spans="1:39" ht="15.75" hidden="1" customHeight="1" x14ac:dyDescent="0.35">
      <c r="A175" s="648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5">
      <c r="A176" s="648"/>
      <c r="B176" s="237" t="s">
        <v>26</v>
      </c>
      <c r="C176" s="26">
        <f>SUM(C162:C175)</f>
        <v>0</v>
      </c>
      <c r="D176" s="26">
        <f>SUM(D162:D175)</f>
        <v>35.715041282294614</v>
      </c>
      <c r="E176" s="26">
        <f t="shared" ref="E176:AM176" si="75">SUM(E162:E175)</f>
        <v>74.692999031089272</v>
      </c>
      <c r="F176" s="26">
        <f t="shared" si="75"/>
        <v>154.92746995100876</v>
      </c>
      <c r="G176" s="26">
        <f t="shared" si="75"/>
        <v>377.76403562098761</v>
      </c>
      <c r="H176" s="26">
        <f t="shared" si="75"/>
        <v>5140.2729041225348</v>
      </c>
      <c r="I176" s="26">
        <f t="shared" si="75"/>
        <v>10410.960049788539</v>
      </c>
      <c r="J176" s="26">
        <f t="shared" si="75"/>
        <v>10857.200399737176</v>
      </c>
      <c r="K176" s="26">
        <f t="shared" si="75"/>
        <v>6413.2833734093147</v>
      </c>
      <c r="L176" s="26">
        <f t="shared" si="75"/>
        <v>1508.9611480319675</v>
      </c>
      <c r="M176" s="26">
        <f t="shared" si="75"/>
        <v>1369.7839888953315</v>
      </c>
      <c r="N176" s="26">
        <f t="shared" si="75"/>
        <v>1746.5644680886678</v>
      </c>
      <c r="O176" s="26">
        <f t="shared" si="75"/>
        <v>3164.3512180976327</v>
      </c>
      <c r="P176" s="26">
        <f t="shared" si="75"/>
        <v>2553.4716763681777</v>
      </c>
      <c r="Q176" s="26">
        <f t="shared" si="75"/>
        <v>2738.0086887494172</v>
      </c>
      <c r="R176" s="26">
        <f t="shared" si="75"/>
        <v>3171.5125071187658</v>
      </c>
      <c r="S176" s="26">
        <f t="shared" si="75"/>
        <v>6410.8610664251264</v>
      </c>
      <c r="T176" s="26">
        <f t="shared" si="75"/>
        <v>28019.499633583906</v>
      </c>
      <c r="U176" s="26">
        <f t="shared" si="75"/>
        <v>12164.260188535976</v>
      </c>
      <c r="V176" s="26">
        <f t="shared" si="75"/>
        <v>12122.845515445526</v>
      </c>
      <c r="W176" s="26">
        <f t="shared" si="75"/>
        <v>7352.9012058716926</v>
      </c>
      <c r="X176" s="26">
        <f t="shared" si="75"/>
        <v>1569.328715590703</v>
      </c>
      <c r="Y176" s="26">
        <f t="shared" si="75"/>
        <v>1400.4141747147444</v>
      </c>
      <c r="Z176" s="26">
        <f t="shared" si="75"/>
        <v>1128.359923108098</v>
      </c>
      <c r="AA176" s="26">
        <f t="shared" si="75"/>
        <v>1390.7126965328277</v>
      </c>
      <c r="AB176" s="26">
        <f t="shared" si="75"/>
        <v>1174.7505363784019</v>
      </c>
      <c r="AC176" s="26">
        <f t="shared" si="75"/>
        <v>1257.7062856803016</v>
      </c>
      <c r="AD176" s="26">
        <f t="shared" si="75"/>
        <v>1306.8766734361905</v>
      </c>
      <c r="AE176" s="26">
        <f t="shared" si="75"/>
        <v>2594.5433841679169</v>
      </c>
      <c r="AF176" s="26">
        <f t="shared" si="75"/>
        <v>11513.148191905639</v>
      </c>
      <c r="AG176" s="26">
        <f t="shared" si="75"/>
        <v>12164.260188535976</v>
      </c>
      <c r="AH176" s="26">
        <f t="shared" si="75"/>
        <v>12122.845515445526</v>
      </c>
      <c r="AI176" s="26">
        <f t="shared" si="75"/>
        <v>7352.9012058716926</v>
      </c>
      <c r="AJ176" s="26">
        <f t="shared" si="75"/>
        <v>1569.328715590703</v>
      </c>
      <c r="AK176" s="26">
        <f t="shared" si="75"/>
        <v>1400.4141747147444</v>
      </c>
      <c r="AL176" s="26">
        <f t="shared" si="75"/>
        <v>1128.359923108098</v>
      </c>
      <c r="AM176" s="26">
        <f t="shared" si="75"/>
        <v>1390.7126965328277</v>
      </c>
    </row>
    <row r="177" spans="1:39" ht="16.5" hidden="1" customHeight="1" thickBot="1" x14ac:dyDescent="0.4">
      <c r="A177" s="649"/>
      <c r="B177" s="138" t="s">
        <v>27</v>
      </c>
      <c r="C177" s="27">
        <f>C176</f>
        <v>0</v>
      </c>
      <c r="D177" s="27">
        <f>C177+D176</f>
        <v>35.715041282294614</v>
      </c>
      <c r="E177" s="27">
        <f t="shared" ref="E177:AM177" si="76">D177+E176</f>
        <v>110.40804031338388</v>
      </c>
      <c r="F177" s="27">
        <f t="shared" si="76"/>
        <v>265.33551026439261</v>
      </c>
      <c r="G177" s="27">
        <f t="shared" si="76"/>
        <v>643.09954588538017</v>
      </c>
      <c r="H177" s="27">
        <f t="shared" si="76"/>
        <v>5783.3724500079152</v>
      </c>
      <c r="I177" s="27">
        <f t="shared" si="76"/>
        <v>16194.332499796454</v>
      </c>
      <c r="J177" s="27">
        <f t="shared" si="76"/>
        <v>27051.532899533631</v>
      </c>
      <c r="K177" s="27">
        <f t="shared" si="76"/>
        <v>33464.816272942946</v>
      </c>
      <c r="L177" s="27">
        <f t="shared" si="76"/>
        <v>34973.777420974911</v>
      </c>
      <c r="M177" s="27">
        <f t="shared" si="76"/>
        <v>36343.561409870243</v>
      </c>
      <c r="N177" s="27">
        <f t="shared" si="76"/>
        <v>38090.125877958912</v>
      </c>
      <c r="O177" s="27">
        <f t="shared" si="76"/>
        <v>41254.477096056544</v>
      </c>
      <c r="P177" s="27">
        <f t="shared" si="76"/>
        <v>43807.948772424723</v>
      </c>
      <c r="Q177" s="27">
        <f t="shared" si="76"/>
        <v>46545.957461174141</v>
      </c>
      <c r="R177" s="27">
        <f t="shared" si="76"/>
        <v>49717.469968292906</v>
      </c>
      <c r="S177" s="27">
        <f t="shared" si="76"/>
        <v>56128.33103471803</v>
      </c>
      <c r="T177" s="27">
        <f t="shared" si="76"/>
        <v>84147.830668301933</v>
      </c>
      <c r="U177" s="27">
        <f t="shared" si="76"/>
        <v>96312.090856837909</v>
      </c>
      <c r="V177" s="27">
        <f t="shared" si="76"/>
        <v>108434.93637228344</v>
      </c>
      <c r="W177" s="27">
        <f t="shared" si="76"/>
        <v>115787.83757815513</v>
      </c>
      <c r="X177" s="27">
        <f t="shared" si="76"/>
        <v>117357.16629374583</v>
      </c>
      <c r="Y177" s="27">
        <f t="shared" si="76"/>
        <v>118757.58046846058</v>
      </c>
      <c r="Z177" s="27">
        <f t="shared" si="76"/>
        <v>119885.94039156869</v>
      </c>
      <c r="AA177" s="27">
        <f t="shared" si="76"/>
        <v>121276.65308810151</v>
      </c>
      <c r="AB177" s="27">
        <f t="shared" si="76"/>
        <v>122451.40362447991</v>
      </c>
      <c r="AC177" s="27">
        <f t="shared" si="76"/>
        <v>123709.1099101602</v>
      </c>
      <c r="AD177" s="27">
        <f t="shared" si="76"/>
        <v>125015.98658359639</v>
      </c>
      <c r="AE177" s="27">
        <f t="shared" si="76"/>
        <v>127610.52996776431</v>
      </c>
      <c r="AF177" s="27">
        <f t="shared" si="76"/>
        <v>139123.67815966994</v>
      </c>
      <c r="AG177" s="27">
        <f t="shared" si="76"/>
        <v>151287.93834820593</v>
      </c>
      <c r="AH177" s="27">
        <f t="shared" si="76"/>
        <v>163410.78386365145</v>
      </c>
      <c r="AI177" s="27">
        <f t="shared" si="76"/>
        <v>170763.68506952314</v>
      </c>
      <c r="AJ177" s="27">
        <f t="shared" si="76"/>
        <v>172333.01378511384</v>
      </c>
      <c r="AK177" s="27">
        <f t="shared" si="76"/>
        <v>173733.42795982858</v>
      </c>
      <c r="AL177" s="27">
        <f t="shared" si="76"/>
        <v>174861.78788293668</v>
      </c>
      <c r="AM177" s="27">
        <f t="shared" si="76"/>
        <v>176252.50057946952</v>
      </c>
    </row>
    <row r="178" spans="1:39" ht="14.4" hidden="1" customHeight="1" x14ac:dyDescent="0.35">
      <c r="A178" s="99"/>
      <c r="B178" s="211" t="s">
        <v>128</v>
      </c>
      <c r="C178" s="104">
        <f t="shared" ref="C178:AM178" si="77">C157+C176</f>
        <v>0</v>
      </c>
      <c r="D178" s="104">
        <f t="shared" si="77"/>
        <v>415.86146983491898</v>
      </c>
      <c r="E178" s="104">
        <f t="shared" si="77"/>
        <v>1073.30048769512</v>
      </c>
      <c r="F178" s="104">
        <f t="shared" si="77"/>
        <v>1978.4568279799857</v>
      </c>
      <c r="G178" s="104">
        <f t="shared" si="77"/>
        <v>4495.4503859485076</v>
      </c>
      <c r="H178" s="104">
        <f t="shared" si="77"/>
        <v>32877.88101342466</v>
      </c>
      <c r="I178" s="104">
        <f t="shared" si="77"/>
        <v>71711.114245008386</v>
      </c>
      <c r="J178" s="104">
        <f t="shared" si="77"/>
        <v>72036.837194051812</v>
      </c>
      <c r="K178" s="104">
        <f t="shared" si="77"/>
        <v>44028.862096332879</v>
      </c>
      <c r="L178" s="104">
        <f t="shared" si="77"/>
        <v>18466.42314727703</v>
      </c>
      <c r="M178" s="104">
        <f t="shared" si="77"/>
        <v>17653.421492493842</v>
      </c>
      <c r="N178" s="104">
        <f t="shared" si="77"/>
        <v>30665.858128785774</v>
      </c>
      <c r="O178" s="104">
        <f t="shared" si="77"/>
        <v>44937.648473266898</v>
      </c>
      <c r="P178" s="104">
        <f t="shared" si="77"/>
        <v>37310.749382801383</v>
      </c>
      <c r="Q178" s="104">
        <f t="shared" si="77"/>
        <v>40851.863571007882</v>
      </c>
      <c r="R178" s="104">
        <f t="shared" si="77"/>
        <v>43256.23775576648</v>
      </c>
      <c r="S178" s="104">
        <f t="shared" si="77"/>
        <v>63854.042614678525</v>
      </c>
      <c r="T178" s="104">
        <f t="shared" si="77"/>
        <v>180307.05119367034</v>
      </c>
      <c r="U178" s="104">
        <f t="shared" si="77"/>
        <v>85464.65862453889</v>
      </c>
      <c r="V178" s="104">
        <f t="shared" si="77"/>
        <v>82376.727743647585</v>
      </c>
      <c r="W178" s="104">
        <f t="shared" si="77"/>
        <v>52152.155868480113</v>
      </c>
      <c r="X178" s="104">
        <f t="shared" si="77"/>
        <v>20657.310857768793</v>
      </c>
      <c r="Y178" s="104">
        <f t="shared" si="77"/>
        <v>18771.015512852275</v>
      </c>
      <c r="Z178" s="104">
        <f t="shared" si="77"/>
        <v>19188.454187814757</v>
      </c>
      <c r="AA178" s="104">
        <f t="shared" si="77"/>
        <v>20130.504238559362</v>
      </c>
      <c r="AB178" s="104">
        <f t="shared" si="77"/>
        <v>17289.506374060449</v>
      </c>
      <c r="AC178" s="104">
        <f t="shared" si="77"/>
        <v>18687.659537780528</v>
      </c>
      <c r="AD178" s="104">
        <f t="shared" si="77"/>
        <v>18498.34621252893</v>
      </c>
      <c r="AE178" s="104">
        <f t="shared" si="77"/>
        <v>26012.70607836741</v>
      </c>
      <c r="AF178" s="104">
        <f t="shared" si="77"/>
        <v>74737.380640143703</v>
      </c>
      <c r="AG178" s="104">
        <f t="shared" si="77"/>
        <v>85464.65862453889</v>
      </c>
      <c r="AH178" s="104">
        <f t="shared" si="77"/>
        <v>82376.727743647585</v>
      </c>
      <c r="AI178" s="104">
        <f t="shared" si="77"/>
        <v>52152.155868480113</v>
      </c>
      <c r="AJ178" s="104">
        <f t="shared" si="77"/>
        <v>20657.310857768793</v>
      </c>
      <c r="AK178" s="104">
        <f t="shared" si="77"/>
        <v>18771.015512852275</v>
      </c>
      <c r="AL178" s="104">
        <f t="shared" si="77"/>
        <v>19188.454187814757</v>
      </c>
      <c r="AM178" s="104">
        <f t="shared" si="77"/>
        <v>20130.504238559362</v>
      </c>
    </row>
    <row r="179" spans="1:39" hidden="1" x14ac:dyDescent="0.35">
      <c r="A179" s="99"/>
      <c r="B179" s="212" t="s">
        <v>187</v>
      </c>
      <c r="C179" s="102"/>
      <c r="D179" s="102">
        <f>D178-D73</f>
        <v>0</v>
      </c>
      <c r="E179" s="102">
        <f t="shared" ref="E179:AM179" si="78">E178-E73</f>
        <v>6.7747736115961743E-3</v>
      </c>
      <c r="F179" s="102">
        <f t="shared" si="78"/>
        <v>-1.3605932744667371E-2</v>
      </c>
      <c r="G179" s="102">
        <f t="shared" si="78"/>
        <v>-2.2077264758081583E-2</v>
      </c>
      <c r="H179" s="102">
        <f t="shared" si="78"/>
        <v>-8.5253385987016372E-3</v>
      </c>
      <c r="I179" s="102">
        <f t="shared" si="78"/>
        <v>-6.7503248210414313E-2</v>
      </c>
      <c r="J179" s="102">
        <f t="shared" si="78"/>
        <v>-0.30945378317846917</v>
      </c>
      <c r="K179" s="102">
        <f t="shared" si="78"/>
        <v>7.8022369591053575E-2</v>
      </c>
      <c r="L179" s="102">
        <f t="shared" si="78"/>
        <v>8.6459548907441786E-2</v>
      </c>
      <c r="M179" s="102">
        <f t="shared" si="78"/>
        <v>0.12535910693259211</v>
      </c>
      <c r="N179" s="102">
        <f t="shared" si="78"/>
        <v>7.3351582475879695E-2</v>
      </c>
      <c r="O179" s="102">
        <f t="shared" si="78"/>
        <v>9.835111827851506E-2</v>
      </c>
      <c r="P179" s="102">
        <f t="shared" si="78"/>
        <v>-0.17755742660665419</v>
      </c>
      <c r="Q179" s="102">
        <f t="shared" si="78"/>
        <v>0.35127646249748068</v>
      </c>
      <c r="R179" s="102">
        <f t="shared" si="78"/>
        <v>-0.23666566221800167</v>
      </c>
      <c r="S179" s="102">
        <f t="shared" si="78"/>
        <v>-0.46084259453346021</v>
      </c>
      <c r="T179" s="102">
        <f t="shared" si="78"/>
        <v>-9.4313578738365322E-2</v>
      </c>
      <c r="U179" s="102">
        <f t="shared" si="78"/>
        <v>0</v>
      </c>
      <c r="V179" s="102">
        <f t="shared" si="78"/>
        <v>0</v>
      </c>
      <c r="W179" s="102">
        <f t="shared" si="78"/>
        <v>0</v>
      </c>
      <c r="X179" s="102">
        <f t="shared" si="78"/>
        <v>0</v>
      </c>
      <c r="Y179" s="102">
        <f t="shared" si="78"/>
        <v>0</v>
      </c>
      <c r="Z179" s="102">
        <f t="shared" si="78"/>
        <v>0</v>
      </c>
      <c r="AA179" s="102">
        <f t="shared" si="78"/>
        <v>0</v>
      </c>
      <c r="AB179" s="102">
        <f t="shared" si="78"/>
        <v>0</v>
      </c>
      <c r="AC179" s="102">
        <f t="shared" si="78"/>
        <v>0</v>
      </c>
      <c r="AD179" s="102">
        <f t="shared" si="78"/>
        <v>0</v>
      </c>
      <c r="AE179" s="102">
        <f t="shared" si="78"/>
        <v>0</v>
      </c>
      <c r="AF179" s="102">
        <f t="shared" si="78"/>
        <v>0</v>
      </c>
      <c r="AG179" s="102">
        <f t="shared" si="78"/>
        <v>0</v>
      </c>
      <c r="AH179" s="102">
        <f t="shared" si="78"/>
        <v>0</v>
      </c>
      <c r="AI179" s="102">
        <f t="shared" si="78"/>
        <v>0</v>
      </c>
      <c r="AJ179" s="102">
        <f t="shared" si="78"/>
        <v>0</v>
      </c>
      <c r="AK179" s="102">
        <f t="shared" si="78"/>
        <v>0</v>
      </c>
      <c r="AL179" s="102">
        <f t="shared" si="78"/>
        <v>0</v>
      </c>
      <c r="AM179" s="102">
        <f t="shared" si="78"/>
        <v>0</v>
      </c>
    </row>
    <row r="180" spans="1:39" ht="15" hidden="1" thickBot="1" x14ac:dyDescent="0.4">
      <c r="A180" s="99"/>
      <c r="B180" s="99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</row>
    <row r="181" spans="1:39" ht="15" hidden="1" thickBot="1" x14ac:dyDescent="0.4">
      <c r="A181" s="99"/>
      <c r="B181" s="256" t="s">
        <v>39</v>
      </c>
      <c r="C181" s="146">
        <f>C$4</f>
        <v>44562</v>
      </c>
      <c r="D181" s="146">
        <f t="shared" ref="D181:AM181" si="79">D$4</f>
        <v>44593</v>
      </c>
      <c r="E181" s="146">
        <f t="shared" si="79"/>
        <v>44621</v>
      </c>
      <c r="F181" s="146">
        <f t="shared" si="79"/>
        <v>44652</v>
      </c>
      <c r="G181" s="146">
        <f t="shared" si="79"/>
        <v>44682</v>
      </c>
      <c r="H181" s="146">
        <f t="shared" si="79"/>
        <v>44713</v>
      </c>
      <c r="I181" s="146">
        <f t="shared" si="79"/>
        <v>44743</v>
      </c>
      <c r="J181" s="146">
        <f t="shared" si="79"/>
        <v>44774</v>
      </c>
      <c r="K181" s="146">
        <f t="shared" si="79"/>
        <v>44805</v>
      </c>
      <c r="L181" s="146">
        <f t="shared" si="79"/>
        <v>44835</v>
      </c>
      <c r="M181" s="146">
        <f t="shared" si="79"/>
        <v>44866</v>
      </c>
      <c r="N181" s="146">
        <f t="shared" si="79"/>
        <v>44896</v>
      </c>
      <c r="O181" s="146">
        <f t="shared" si="79"/>
        <v>44927</v>
      </c>
      <c r="P181" s="146">
        <f t="shared" si="79"/>
        <v>44958</v>
      </c>
      <c r="Q181" s="146">
        <f t="shared" si="79"/>
        <v>44986</v>
      </c>
      <c r="R181" s="146">
        <f t="shared" si="79"/>
        <v>45017</v>
      </c>
      <c r="S181" s="146">
        <f t="shared" si="79"/>
        <v>45047</v>
      </c>
      <c r="T181" s="146">
        <f t="shared" si="79"/>
        <v>45078</v>
      </c>
      <c r="U181" s="146">
        <f t="shared" si="79"/>
        <v>45108</v>
      </c>
      <c r="V181" s="146">
        <f t="shared" si="79"/>
        <v>45139</v>
      </c>
      <c r="W181" s="146">
        <f t="shared" si="79"/>
        <v>45170</v>
      </c>
      <c r="X181" s="146">
        <f t="shared" si="79"/>
        <v>45200</v>
      </c>
      <c r="Y181" s="146">
        <f t="shared" si="79"/>
        <v>45231</v>
      </c>
      <c r="Z181" s="146">
        <f t="shared" si="79"/>
        <v>45261</v>
      </c>
      <c r="AA181" s="146">
        <f t="shared" si="79"/>
        <v>45292</v>
      </c>
      <c r="AB181" s="146">
        <f t="shared" si="79"/>
        <v>45323</v>
      </c>
      <c r="AC181" s="146">
        <f t="shared" si="79"/>
        <v>45352</v>
      </c>
      <c r="AD181" s="146">
        <f t="shared" si="79"/>
        <v>45383</v>
      </c>
      <c r="AE181" s="146">
        <f t="shared" si="79"/>
        <v>45413</v>
      </c>
      <c r="AF181" s="146">
        <f t="shared" si="79"/>
        <v>45444</v>
      </c>
      <c r="AG181" s="146">
        <f t="shared" si="79"/>
        <v>45474</v>
      </c>
      <c r="AH181" s="146">
        <f t="shared" si="79"/>
        <v>45505</v>
      </c>
      <c r="AI181" s="146">
        <f t="shared" si="79"/>
        <v>45536</v>
      </c>
      <c r="AJ181" s="146">
        <f t="shared" si="79"/>
        <v>45566</v>
      </c>
      <c r="AK181" s="146">
        <f t="shared" si="79"/>
        <v>45597</v>
      </c>
      <c r="AL181" s="146">
        <f t="shared" si="79"/>
        <v>45627</v>
      </c>
      <c r="AM181" s="146">
        <f t="shared" si="79"/>
        <v>45658</v>
      </c>
    </row>
    <row r="182" spans="1:39" hidden="1" x14ac:dyDescent="0.35">
      <c r="A182" s="99"/>
      <c r="B182" s="250" t="s">
        <v>129</v>
      </c>
      <c r="C182" s="112">
        <f>C157*'REVISED SUMMARY'!C45</f>
        <v>0</v>
      </c>
      <c r="D182" s="112">
        <f>D157*'REVISED SUMMARY'!D45</f>
        <v>269.95987135384894</v>
      </c>
      <c r="E182" s="112">
        <f>E157*'REVISED SUMMARY'!E45</f>
        <v>998.60748866403071</v>
      </c>
      <c r="F182" s="112">
        <f>F157*'REVISED SUMMARY'!F45</f>
        <v>1760.3759218774155</v>
      </c>
      <c r="G182" s="112">
        <f>G157*'REVISED SUMMARY'!G45</f>
        <v>3554.5294652733078</v>
      </c>
      <c r="H182" s="112">
        <f>H157*'REVISED SUMMARY'!H45</f>
        <v>26956.783517565618</v>
      </c>
      <c r="I182" s="112">
        <f>I157*'REVISED SUMMARY'!I45</f>
        <v>33005.195732111926</v>
      </c>
      <c r="J182" s="112">
        <f>J157*'REVISED SUMMARY'!J45</f>
        <v>30080.684793445122</v>
      </c>
      <c r="K182" s="112">
        <f>K157*'REVISED SUMMARY'!K45</f>
        <v>37217.448835831412</v>
      </c>
      <c r="L182" s="112" t="e">
        <f>L157*'REVISED SUMMARY'!#REF!</f>
        <v>#REF!</v>
      </c>
      <c r="M182" s="112" t="e">
        <f>M157*'REVISED SUMMARY'!#REF!</f>
        <v>#REF!</v>
      </c>
      <c r="N182" s="112" t="e">
        <f>N157*'REVISED SUMMARY'!#REF!</f>
        <v>#REF!</v>
      </c>
      <c r="O182" s="220">
        <f>O157*'REVISED SUMMARY'!L45</f>
        <v>0</v>
      </c>
      <c r="P182" s="220">
        <f>P157*'REVISED SUMMARY'!M45</f>
        <v>0</v>
      </c>
      <c r="Q182" s="220">
        <f>Q157*'REVISED SUMMARY'!O45</f>
        <v>0</v>
      </c>
      <c r="R182" s="220">
        <f>R157*'REVISED SUMMARY'!R45</f>
        <v>0</v>
      </c>
      <c r="S182" s="220">
        <f>S157*'REVISED SUMMARY'!S45</f>
        <v>0</v>
      </c>
      <c r="T182" s="220">
        <f>T157*'REVISED SUMMARY'!T45</f>
        <v>0</v>
      </c>
      <c r="U182" s="220">
        <f>U157*'REVISED SUMMARY'!U45</f>
        <v>0</v>
      </c>
      <c r="V182" s="220">
        <f>V157*'REVISED SUMMARY'!V45</f>
        <v>0</v>
      </c>
      <c r="W182" s="220">
        <f>W157*'REVISED SUMMARY'!W45</f>
        <v>0</v>
      </c>
      <c r="X182" s="220">
        <f>X157*'REVISED SUMMARY'!X45</f>
        <v>0</v>
      </c>
      <c r="Y182" s="220">
        <f>Y157*'REVISED SUMMARY'!Y45</f>
        <v>0</v>
      </c>
      <c r="Z182" s="220">
        <f>Z157*'REVISED SUMMARY'!Z45</f>
        <v>0</v>
      </c>
      <c r="AA182" s="220">
        <f>AA157*'REVISED SUMMARY'!AA45</f>
        <v>0</v>
      </c>
      <c r="AB182" s="220">
        <f>AB157*'REVISED SUMMARY'!AB45</f>
        <v>0</v>
      </c>
      <c r="AC182" s="220">
        <f>AC157*'REVISED SUMMARY'!AC45</f>
        <v>0</v>
      </c>
      <c r="AD182" s="220">
        <f>AD157*'REVISED SUMMARY'!AD45</f>
        <v>0</v>
      </c>
      <c r="AE182" s="220">
        <f>AE157*'REVISED SUMMARY'!AE45</f>
        <v>0</v>
      </c>
      <c r="AF182" s="220">
        <f>AF157*'REVISED SUMMARY'!AF45</f>
        <v>0</v>
      </c>
      <c r="AG182" s="220">
        <f>AG157*'REVISED SUMMARY'!AG45</f>
        <v>0</v>
      </c>
      <c r="AH182" s="220">
        <f>AH157*'REVISED SUMMARY'!AH45</f>
        <v>0</v>
      </c>
      <c r="AI182" s="220">
        <f>AI157*'REVISED SUMMARY'!AI45</f>
        <v>0</v>
      </c>
      <c r="AJ182" s="220">
        <f>AJ157*'REVISED SUMMARY'!AJ45</f>
        <v>0</v>
      </c>
      <c r="AK182" s="220">
        <f>AK157*'REVISED SUMMARY'!AK45</f>
        <v>0</v>
      </c>
      <c r="AL182" s="220">
        <f>AL157*'REVISED SUMMARY'!AL45</f>
        <v>0</v>
      </c>
      <c r="AM182" s="220">
        <f>AM157*'REVISED SUMMARY'!AM45</f>
        <v>0</v>
      </c>
    </row>
    <row r="183" spans="1:39" ht="15" hidden="1" thickBot="1" x14ac:dyDescent="0.4">
      <c r="A183" s="99"/>
      <c r="B183" s="79" t="s">
        <v>130</v>
      </c>
      <c r="C183" s="105">
        <f>C176*'REVISED SUMMARY'!C45</f>
        <v>0</v>
      </c>
      <c r="D183" s="105">
        <f>D176*'REVISED SUMMARY'!D45</f>
        <v>25.362931822548873</v>
      </c>
      <c r="E183" s="105">
        <f>E176*'REVISED SUMMARY'!E45</f>
        <v>74.692999031089272</v>
      </c>
      <c r="F183" s="105">
        <f>F176*'REVISED SUMMARY'!F45</f>
        <v>149.56193961907618</v>
      </c>
      <c r="G183" s="105">
        <f>G176*'REVISED SUMMARY'!G45</f>
        <v>326.09899863513209</v>
      </c>
      <c r="H183" s="105">
        <f>H176*'REVISED SUMMARY'!H45</f>
        <v>4995.5721975598199</v>
      </c>
      <c r="I183" s="105">
        <f>I176*'REVISED SUMMARY'!I45</f>
        <v>5605.4634562283609</v>
      </c>
      <c r="J183" s="105">
        <f>J176*'REVISED SUMMARY'!J45</f>
        <v>5338.2471697528981</v>
      </c>
      <c r="K183" s="105">
        <f>K176*'REVISED SUMMARY'!K45</f>
        <v>6345.4040565934492</v>
      </c>
      <c r="L183" s="105" t="e">
        <f>L176*'REVISED SUMMARY'!#REF!</f>
        <v>#REF!</v>
      </c>
      <c r="M183" s="105" t="e">
        <f>M176*'REVISED SUMMARY'!#REF!</f>
        <v>#REF!</v>
      </c>
      <c r="N183" s="105" t="e">
        <f>N176*'REVISED SUMMARY'!#REF!</f>
        <v>#REF!</v>
      </c>
      <c r="O183" s="214">
        <f>O176*'REVISED SUMMARY'!L45</f>
        <v>0</v>
      </c>
      <c r="P183" s="214">
        <f>P176*'REVISED SUMMARY'!M45</f>
        <v>0</v>
      </c>
      <c r="Q183" s="214">
        <f>Q176*'REVISED SUMMARY'!O45</f>
        <v>0</v>
      </c>
      <c r="R183" s="214">
        <f>R176*'REVISED SUMMARY'!R45</f>
        <v>0</v>
      </c>
      <c r="S183" s="214">
        <f>S176*'REVISED SUMMARY'!S45</f>
        <v>0</v>
      </c>
      <c r="T183" s="214">
        <f>T176*'REVISED SUMMARY'!T45</f>
        <v>0</v>
      </c>
      <c r="U183" s="214">
        <f>U176*'REVISED SUMMARY'!U45</f>
        <v>0</v>
      </c>
      <c r="V183" s="214">
        <f>V176*'REVISED SUMMARY'!V45</f>
        <v>0</v>
      </c>
      <c r="W183" s="214">
        <f>W176*'REVISED SUMMARY'!W45</f>
        <v>0</v>
      </c>
      <c r="X183" s="214">
        <f>X176*'REVISED SUMMARY'!X45</f>
        <v>0</v>
      </c>
      <c r="Y183" s="214">
        <f>Y176*'REVISED SUMMARY'!Y45</f>
        <v>0</v>
      </c>
      <c r="Z183" s="214">
        <f>Z176*'REVISED SUMMARY'!Z45</f>
        <v>0</v>
      </c>
      <c r="AA183" s="214">
        <f>AA176*'REVISED SUMMARY'!AA45</f>
        <v>0</v>
      </c>
      <c r="AB183" s="214">
        <f>AB176*'REVISED SUMMARY'!AB45</f>
        <v>0</v>
      </c>
      <c r="AC183" s="214">
        <f>AC176*'REVISED SUMMARY'!AC45</f>
        <v>0</v>
      </c>
      <c r="AD183" s="214">
        <f>AD176*'REVISED SUMMARY'!AD45</f>
        <v>0</v>
      </c>
      <c r="AE183" s="214">
        <f>AE176*'REVISED SUMMARY'!AE45</f>
        <v>0</v>
      </c>
      <c r="AF183" s="214">
        <f>AF176*'REVISED SUMMARY'!AF45</f>
        <v>0</v>
      </c>
      <c r="AG183" s="214">
        <f>AG176*'REVISED SUMMARY'!AG45</f>
        <v>0</v>
      </c>
      <c r="AH183" s="214">
        <f>AH176*'REVISED SUMMARY'!AH45</f>
        <v>0</v>
      </c>
      <c r="AI183" s="214">
        <f>AI176*'REVISED SUMMARY'!AI45</f>
        <v>0</v>
      </c>
      <c r="AJ183" s="214">
        <f>AJ176*'REVISED SUMMARY'!AJ45</f>
        <v>0</v>
      </c>
      <c r="AK183" s="214">
        <f>AK176*'REVISED SUMMARY'!AK45</f>
        <v>0</v>
      </c>
      <c r="AL183" s="214">
        <f>AL176*'REVISED SUMMARY'!AL45</f>
        <v>0</v>
      </c>
      <c r="AM183" s="214">
        <f>AM176*'REVISED SUMMARY'!AM45</f>
        <v>0</v>
      </c>
    </row>
    <row r="184" spans="1:39" hidden="1" x14ac:dyDescent="0.35">
      <c r="A184" s="99"/>
      <c r="B184" s="250" t="s">
        <v>131</v>
      </c>
      <c r="C184" s="106">
        <f>IFERROR(C182/C73,0)</f>
        <v>0</v>
      </c>
      <c r="D184" s="106">
        <f t="shared" ref="D184:N184" si="80">IFERROR(D182/D73,0)</f>
        <v>0.6491581714964183</v>
      </c>
      <c r="E184" s="106">
        <f t="shared" si="80"/>
        <v>0.93041399259278101</v>
      </c>
      <c r="F184" s="106">
        <f t="shared" si="80"/>
        <v>0.8897660999644057</v>
      </c>
      <c r="G184" s="106">
        <f t="shared" si="80"/>
        <v>0.7906909661576722</v>
      </c>
      <c r="H184" s="106">
        <f t="shared" si="80"/>
        <v>0.81990614044077814</v>
      </c>
      <c r="I184" s="106">
        <f t="shared" si="80"/>
        <v>0.46025173379483919</v>
      </c>
      <c r="J184" s="106">
        <f t="shared" si="80"/>
        <v>0.41757185276228831</v>
      </c>
      <c r="K184" s="106">
        <f t="shared" si="80"/>
        <v>0.84529812981685759</v>
      </c>
      <c r="L184" s="106">
        <f t="shared" si="80"/>
        <v>0</v>
      </c>
      <c r="M184" s="106">
        <f t="shared" si="80"/>
        <v>0</v>
      </c>
      <c r="N184" s="106">
        <f t="shared" si="80"/>
        <v>0</v>
      </c>
      <c r="O184" s="215">
        <f t="shared" ref="O184:AM184" si="81">IFERROR(O182/O73,0)</f>
        <v>0</v>
      </c>
      <c r="P184" s="215">
        <f t="shared" si="81"/>
        <v>0</v>
      </c>
      <c r="Q184" s="215">
        <f t="shared" si="81"/>
        <v>0</v>
      </c>
      <c r="R184" s="215">
        <f t="shared" si="81"/>
        <v>0</v>
      </c>
      <c r="S184" s="215">
        <f t="shared" si="81"/>
        <v>0</v>
      </c>
      <c r="T184" s="215">
        <f t="shared" si="81"/>
        <v>0</v>
      </c>
      <c r="U184" s="215">
        <f t="shared" si="81"/>
        <v>0</v>
      </c>
      <c r="V184" s="215">
        <f t="shared" si="81"/>
        <v>0</v>
      </c>
      <c r="W184" s="215">
        <f t="shared" si="81"/>
        <v>0</v>
      </c>
      <c r="X184" s="215">
        <f t="shared" si="81"/>
        <v>0</v>
      </c>
      <c r="Y184" s="215">
        <f t="shared" si="81"/>
        <v>0</v>
      </c>
      <c r="Z184" s="215">
        <f t="shared" si="81"/>
        <v>0</v>
      </c>
      <c r="AA184" s="215">
        <f t="shared" si="81"/>
        <v>0</v>
      </c>
      <c r="AB184" s="215">
        <f t="shared" si="81"/>
        <v>0</v>
      </c>
      <c r="AC184" s="215">
        <f t="shared" si="81"/>
        <v>0</v>
      </c>
      <c r="AD184" s="215">
        <f t="shared" si="81"/>
        <v>0</v>
      </c>
      <c r="AE184" s="215">
        <f t="shared" si="81"/>
        <v>0</v>
      </c>
      <c r="AF184" s="215">
        <f t="shared" si="81"/>
        <v>0</v>
      </c>
      <c r="AG184" s="215">
        <f t="shared" si="81"/>
        <v>0</v>
      </c>
      <c r="AH184" s="215">
        <f t="shared" si="81"/>
        <v>0</v>
      </c>
      <c r="AI184" s="215">
        <f t="shared" si="81"/>
        <v>0</v>
      </c>
      <c r="AJ184" s="215">
        <f t="shared" si="81"/>
        <v>0</v>
      </c>
      <c r="AK184" s="215">
        <f t="shared" si="81"/>
        <v>0</v>
      </c>
      <c r="AL184" s="215">
        <f t="shared" si="81"/>
        <v>0</v>
      </c>
      <c r="AM184" s="215">
        <f t="shared" si="81"/>
        <v>0</v>
      </c>
    </row>
    <row r="185" spans="1:39" ht="15" hidden="1" thickBot="1" x14ac:dyDescent="0.4">
      <c r="A185" s="99"/>
      <c r="B185" s="79" t="s">
        <v>132</v>
      </c>
      <c r="C185" s="107">
        <f>IFERROR(C183/C73,0)</f>
        <v>0</v>
      </c>
      <c r="D185" s="107">
        <f t="shared" ref="D185:N185" si="82">IFERROR(D183/D73,0)</f>
        <v>6.0988895731592982E-2</v>
      </c>
      <c r="E185" s="107">
        <f t="shared" si="82"/>
        <v>6.9592319541101871E-2</v>
      </c>
      <c r="F185" s="107">
        <f t="shared" si="82"/>
        <v>7.5594730684599806E-2</v>
      </c>
      <c r="G185" s="107">
        <f t="shared" si="82"/>
        <v>7.2539427458097175E-2</v>
      </c>
      <c r="H185" s="107">
        <f t="shared" si="82"/>
        <v>0.1519432137415635</v>
      </c>
      <c r="I185" s="107">
        <f t="shared" si="82"/>
        <v>7.8167216319296504E-2</v>
      </c>
      <c r="J185" s="107">
        <f t="shared" si="82"/>
        <v>7.4104089600463566E-2</v>
      </c>
      <c r="K185" s="107">
        <f t="shared" si="82"/>
        <v>0.14411944799415538</v>
      </c>
      <c r="L185" s="107">
        <f t="shared" si="82"/>
        <v>0</v>
      </c>
      <c r="M185" s="107">
        <f t="shared" si="82"/>
        <v>0</v>
      </c>
      <c r="N185" s="107">
        <f t="shared" si="82"/>
        <v>0</v>
      </c>
      <c r="O185" s="216">
        <f>IFERROR(O183/O73,0)</f>
        <v>0</v>
      </c>
      <c r="P185" s="216">
        <f t="shared" ref="P185:Z185" si="83">IFERROR(P183/P73,0)</f>
        <v>0</v>
      </c>
      <c r="Q185" s="216">
        <f t="shared" si="83"/>
        <v>0</v>
      </c>
      <c r="R185" s="216">
        <f t="shared" si="83"/>
        <v>0</v>
      </c>
      <c r="S185" s="216">
        <f t="shared" si="83"/>
        <v>0</v>
      </c>
      <c r="T185" s="216">
        <f t="shared" si="83"/>
        <v>0</v>
      </c>
      <c r="U185" s="216">
        <f t="shared" si="83"/>
        <v>0</v>
      </c>
      <c r="V185" s="216">
        <f t="shared" si="83"/>
        <v>0</v>
      </c>
      <c r="W185" s="216">
        <f t="shared" si="83"/>
        <v>0</v>
      </c>
      <c r="X185" s="216">
        <f t="shared" si="83"/>
        <v>0</v>
      </c>
      <c r="Y185" s="216">
        <f t="shared" si="83"/>
        <v>0</v>
      </c>
      <c r="Z185" s="216">
        <f t="shared" si="83"/>
        <v>0</v>
      </c>
      <c r="AA185" s="216">
        <f>IFERROR(AA183/AA73,0)</f>
        <v>0</v>
      </c>
      <c r="AB185" s="216">
        <f t="shared" ref="AB185:AL185" si="84">IFERROR(AB183/AB73,0)</f>
        <v>0</v>
      </c>
      <c r="AC185" s="216">
        <f t="shared" si="84"/>
        <v>0</v>
      </c>
      <c r="AD185" s="216">
        <f t="shared" si="84"/>
        <v>0</v>
      </c>
      <c r="AE185" s="216">
        <f t="shared" si="84"/>
        <v>0</v>
      </c>
      <c r="AF185" s="216">
        <f t="shared" si="84"/>
        <v>0</v>
      </c>
      <c r="AG185" s="216">
        <f t="shared" si="84"/>
        <v>0</v>
      </c>
      <c r="AH185" s="216">
        <f t="shared" si="84"/>
        <v>0</v>
      </c>
      <c r="AI185" s="216">
        <f t="shared" si="84"/>
        <v>0</v>
      </c>
      <c r="AJ185" s="216">
        <f t="shared" si="84"/>
        <v>0</v>
      </c>
      <c r="AK185" s="216">
        <f t="shared" si="84"/>
        <v>0</v>
      </c>
      <c r="AL185" s="216">
        <f t="shared" si="84"/>
        <v>0</v>
      </c>
      <c r="AM185" s="216">
        <f>IFERROR(AM183/AM73,0)</f>
        <v>0</v>
      </c>
    </row>
    <row r="186" spans="1:39" s="1" customFormat="1" ht="15" hidden="1" thickBot="1" x14ac:dyDescent="0.4">
      <c r="A186" s="108"/>
      <c r="B186" s="257" t="s">
        <v>133</v>
      </c>
      <c r="C186" s="109">
        <f>C184+C185</f>
        <v>0</v>
      </c>
      <c r="D186" s="109">
        <f t="shared" ref="D186:N186" si="85">D184+D185</f>
        <v>0.71014706722801124</v>
      </c>
      <c r="E186" s="110">
        <f t="shared" si="85"/>
        <v>1.0000063121338829</v>
      </c>
      <c r="F186" s="110">
        <f t="shared" si="85"/>
        <v>0.96536083064900546</v>
      </c>
      <c r="G186" s="110">
        <f t="shared" si="85"/>
        <v>0.86323039361576936</v>
      </c>
      <c r="H186" s="110">
        <f t="shared" si="85"/>
        <v>0.97184935418234164</v>
      </c>
      <c r="I186" s="110">
        <f t="shared" si="85"/>
        <v>0.53841895011413565</v>
      </c>
      <c r="J186" s="110">
        <f t="shared" si="85"/>
        <v>0.49167594236275186</v>
      </c>
      <c r="K186" s="110">
        <f t="shared" si="85"/>
        <v>0.98941757781101303</v>
      </c>
      <c r="L186" s="110">
        <f t="shared" si="85"/>
        <v>0</v>
      </c>
      <c r="M186" s="111">
        <f t="shared" si="85"/>
        <v>0</v>
      </c>
      <c r="N186" s="111">
        <f t="shared" si="85"/>
        <v>0</v>
      </c>
      <c r="O186" s="217">
        <f>O184+O185</f>
        <v>0</v>
      </c>
      <c r="P186" s="217">
        <f t="shared" ref="P186:Z186" si="86">P184+P185</f>
        <v>0</v>
      </c>
      <c r="Q186" s="218">
        <f t="shared" si="86"/>
        <v>0</v>
      </c>
      <c r="R186" s="218">
        <f t="shared" si="86"/>
        <v>0</v>
      </c>
      <c r="S186" s="218">
        <f t="shared" si="86"/>
        <v>0</v>
      </c>
      <c r="T186" s="218">
        <f t="shared" si="86"/>
        <v>0</v>
      </c>
      <c r="U186" s="218">
        <f t="shared" si="86"/>
        <v>0</v>
      </c>
      <c r="V186" s="218">
        <f t="shared" si="86"/>
        <v>0</v>
      </c>
      <c r="W186" s="218">
        <f t="shared" si="86"/>
        <v>0</v>
      </c>
      <c r="X186" s="218">
        <f t="shared" si="86"/>
        <v>0</v>
      </c>
      <c r="Y186" s="219">
        <f t="shared" si="86"/>
        <v>0</v>
      </c>
      <c r="Z186" s="219">
        <f t="shared" si="86"/>
        <v>0</v>
      </c>
      <c r="AA186" s="217">
        <f>AA184+AA185</f>
        <v>0</v>
      </c>
      <c r="AB186" s="217">
        <f t="shared" ref="AB186:AL186" si="87">AB184+AB185</f>
        <v>0</v>
      </c>
      <c r="AC186" s="218">
        <f t="shared" si="87"/>
        <v>0</v>
      </c>
      <c r="AD186" s="218">
        <f t="shared" si="87"/>
        <v>0</v>
      </c>
      <c r="AE186" s="218">
        <f t="shared" si="87"/>
        <v>0</v>
      </c>
      <c r="AF186" s="218">
        <f t="shared" si="87"/>
        <v>0</v>
      </c>
      <c r="AG186" s="218">
        <f t="shared" si="87"/>
        <v>0</v>
      </c>
      <c r="AH186" s="218">
        <f t="shared" si="87"/>
        <v>0</v>
      </c>
      <c r="AI186" s="218">
        <f t="shared" si="87"/>
        <v>0</v>
      </c>
      <c r="AJ186" s="218">
        <f t="shared" si="87"/>
        <v>0</v>
      </c>
      <c r="AK186" s="219">
        <f t="shared" si="87"/>
        <v>0</v>
      </c>
      <c r="AL186" s="219">
        <f t="shared" si="87"/>
        <v>0</v>
      </c>
      <c r="AM186" s="217">
        <f>AM184+AM185</f>
        <v>0</v>
      </c>
    </row>
    <row r="187" spans="1:39" ht="15" hidden="1" thickBot="1" x14ac:dyDescent="0.4">
      <c r="A187" s="99"/>
      <c r="B187" s="99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</row>
    <row r="188" spans="1:39" ht="15" hidden="1" thickBot="1" x14ac:dyDescent="0.4">
      <c r="A188" s="99"/>
      <c r="B188" s="256" t="s">
        <v>37</v>
      </c>
      <c r="C188" s="146">
        <f>C$4</f>
        <v>44562</v>
      </c>
      <c r="D188" s="146">
        <f t="shared" ref="D188:AM188" si="88">D$4</f>
        <v>44593</v>
      </c>
      <c r="E188" s="146">
        <f t="shared" si="88"/>
        <v>44621</v>
      </c>
      <c r="F188" s="146">
        <f t="shared" si="88"/>
        <v>44652</v>
      </c>
      <c r="G188" s="146">
        <f t="shared" si="88"/>
        <v>44682</v>
      </c>
      <c r="H188" s="146">
        <f t="shared" si="88"/>
        <v>44713</v>
      </c>
      <c r="I188" s="146">
        <f t="shared" si="88"/>
        <v>44743</v>
      </c>
      <c r="J188" s="146">
        <f t="shared" si="88"/>
        <v>44774</v>
      </c>
      <c r="K188" s="146">
        <f t="shared" si="88"/>
        <v>44805</v>
      </c>
      <c r="L188" s="146">
        <f t="shared" si="88"/>
        <v>44835</v>
      </c>
      <c r="M188" s="146">
        <f t="shared" si="88"/>
        <v>44866</v>
      </c>
      <c r="N188" s="146">
        <f t="shared" si="88"/>
        <v>44896</v>
      </c>
      <c r="O188" s="146">
        <f t="shared" si="88"/>
        <v>44927</v>
      </c>
      <c r="P188" s="146">
        <f t="shared" si="88"/>
        <v>44958</v>
      </c>
      <c r="Q188" s="146">
        <f t="shared" si="88"/>
        <v>44986</v>
      </c>
      <c r="R188" s="146">
        <f t="shared" si="88"/>
        <v>45017</v>
      </c>
      <c r="S188" s="146">
        <f t="shared" si="88"/>
        <v>45047</v>
      </c>
      <c r="T188" s="146">
        <f t="shared" si="88"/>
        <v>45078</v>
      </c>
      <c r="U188" s="146">
        <f t="shared" si="88"/>
        <v>45108</v>
      </c>
      <c r="V188" s="146">
        <f t="shared" si="88"/>
        <v>45139</v>
      </c>
      <c r="W188" s="146">
        <f t="shared" si="88"/>
        <v>45170</v>
      </c>
      <c r="X188" s="146">
        <f t="shared" si="88"/>
        <v>45200</v>
      </c>
      <c r="Y188" s="146">
        <f t="shared" si="88"/>
        <v>45231</v>
      </c>
      <c r="Z188" s="146">
        <f t="shared" si="88"/>
        <v>45261</v>
      </c>
      <c r="AA188" s="146">
        <f t="shared" si="88"/>
        <v>45292</v>
      </c>
      <c r="AB188" s="146">
        <f t="shared" si="88"/>
        <v>45323</v>
      </c>
      <c r="AC188" s="146">
        <f t="shared" si="88"/>
        <v>45352</v>
      </c>
      <c r="AD188" s="146">
        <f t="shared" si="88"/>
        <v>45383</v>
      </c>
      <c r="AE188" s="146">
        <f t="shared" si="88"/>
        <v>45413</v>
      </c>
      <c r="AF188" s="146">
        <f t="shared" si="88"/>
        <v>45444</v>
      </c>
      <c r="AG188" s="146">
        <f t="shared" si="88"/>
        <v>45474</v>
      </c>
      <c r="AH188" s="146">
        <f t="shared" si="88"/>
        <v>45505</v>
      </c>
      <c r="AI188" s="146">
        <f t="shared" si="88"/>
        <v>45536</v>
      </c>
      <c r="AJ188" s="146">
        <f t="shared" si="88"/>
        <v>45566</v>
      </c>
      <c r="AK188" s="146">
        <f t="shared" si="88"/>
        <v>45597</v>
      </c>
      <c r="AL188" s="146">
        <f t="shared" si="88"/>
        <v>45627</v>
      </c>
      <c r="AM188" s="146">
        <f t="shared" si="88"/>
        <v>45658</v>
      </c>
    </row>
    <row r="189" spans="1:39" hidden="1" x14ac:dyDescent="0.35">
      <c r="A189" s="99"/>
      <c r="B189" s="250" t="s">
        <v>134</v>
      </c>
      <c r="C189" s="112">
        <f>C157*'REVISED SUMMARY'!C46</f>
        <v>0</v>
      </c>
      <c r="D189" s="112">
        <f>D157*'REVISED SUMMARY'!D46</f>
        <v>110.1865571987754</v>
      </c>
      <c r="E189" s="112">
        <f>E157*'REVISED SUMMARY'!E46</f>
        <v>0</v>
      </c>
      <c r="F189" s="112">
        <f>F157*'REVISED SUMMARY'!F46</f>
        <v>63.1534361515615</v>
      </c>
      <c r="G189" s="112">
        <f>G157*'REVISED SUMMARY'!G46</f>
        <v>563.1568850542119</v>
      </c>
      <c r="H189" s="112">
        <f>H157*'REVISED SUMMARY'!H46</f>
        <v>780.8245917365075</v>
      </c>
      <c r="I189" s="112">
        <f>I157*'REVISED SUMMARY'!I46</f>
        <v>28294.958463107912</v>
      </c>
      <c r="J189" s="112">
        <f>J157*'REVISED SUMMARY'!J46</f>
        <v>31098.952000869511</v>
      </c>
      <c r="K189" s="112">
        <f>K157*'REVISED SUMMARY'!K46</f>
        <v>398.12988709215432</v>
      </c>
      <c r="L189" s="112" t="e">
        <f>L157*'REVISED SUMMARY'!#REF!</f>
        <v>#REF!</v>
      </c>
      <c r="M189" s="112" t="e">
        <f>M157*'REVISED SUMMARY'!#REF!</f>
        <v>#REF!</v>
      </c>
      <c r="N189" s="112" t="e">
        <f>N157*'REVISED SUMMARY'!#REF!</f>
        <v>#REF!</v>
      </c>
      <c r="O189" s="220">
        <f>O157*'REVISED SUMMARY'!L46</f>
        <v>0</v>
      </c>
      <c r="P189" s="220">
        <f>P157*'REVISED SUMMARY'!M46</f>
        <v>0</v>
      </c>
      <c r="Q189" s="220">
        <f>Q157*'REVISED SUMMARY'!O46</f>
        <v>0</v>
      </c>
      <c r="R189" s="220">
        <f>R157*'REVISED SUMMARY'!R46</f>
        <v>0</v>
      </c>
      <c r="S189" s="220">
        <f>S157*'REVISED SUMMARY'!S46</f>
        <v>0</v>
      </c>
      <c r="T189" s="220">
        <f>T157*'REVISED SUMMARY'!T46</f>
        <v>0</v>
      </c>
      <c r="U189" s="220">
        <f>U157*'REVISED SUMMARY'!U46</f>
        <v>0</v>
      </c>
      <c r="V189" s="220">
        <f>V157*'REVISED SUMMARY'!V46</f>
        <v>0</v>
      </c>
      <c r="W189" s="220">
        <f>W157*'REVISED SUMMARY'!W46</f>
        <v>0</v>
      </c>
      <c r="X189" s="220">
        <f>X157*'REVISED SUMMARY'!X46</f>
        <v>0</v>
      </c>
      <c r="Y189" s="220">
        <f>Y157*'REVISED SUMMARY'!Y46</f>
        <v>0</v>
      </c>
      <c r="Z189" s="220">
        <f>Z157*'REVISED SUMMARY'!Z46</f>
        <v>0</v>
      </c>
      <c r="AA189" s="220">
        <f>AA157*'REVISED SUMMARY'!AA46</f>
        <v>0</v>
      </c>
      <c r="AB189" s="220">
        <f>AB157*'REVISED SUMMARY'!AB46</f>
        <v>0</v>
      </c>
      <c r="AC189" s="220">
        <f>AC157*'REVISED SUMMARY'!AC46</f>
        <v>0</v>
      </c>
      <c r="AD189" s="220">
        <f>AD157*'REVISED SUMMARY'!AD46</f>
        <v>0</v>
      </c>
      <c r="AE189" s="220">
        <f>AE157*'REVISED SUMMARY'!AE46</f>
        <v>0</v>
      </c>
      <c r="AF189" s="220">
        <f>AF157*'REVISED SUMMARY'!AF46</f>
        <v>0</v>
      </c>
      <c r="AG189" s="220">
        <f>AG157*'REVISED SUMMARY'!AG46</f>
        <v>0</v>
      </c>
      <c r="AH189" s="220">
        <f>AH157*'REVISED SUMMARY'!AH46</f>
        <v>0</v>
      </c>
      <c r="AI189" s="220">
        <f>AI157*'REVISED SUMMARY'!AI46</f>
        <v>0</v>
      </c>
      <c r="AJ189" s="220">
        <f>AJ157*'REVISED SUMMARY'!AJ46</f>
        <v>0</v>
      </c>
      <c r="AK189" s="220">
        <f>AK157*'REVISED SUMMARY'!AK46</f>
        <v>0</v>
      </c>
      <c r="AL189" s="220">
        <f>AL157*'REVISED SUMMARY'!AL46</f>
        <v>0</v>
      </c>
      <c r="AM189" s="220">
        <f>AM157*'REVISED SUMMARY'!AM46</f>
        <v>0</v>
      </c>
    </row>
    <row r="190" spans="1:39" ht="15" hidden="1" thickBot="1" x14ac:dyDescent="0.4">
      <c r="A190" s="99"/>
      <c r="B190" s="79" t="s">
        <v>135</v>
      </c>
      <c r="C190" s="105">
        <f>C176*'REVISED SUMMARY'!C46</f>
        <v>0</v>
      </c>
      <c r="D190" s="105">
        <f>D176*'REVISED SUMMARY'!D46</f>
        <v>10.352109459745741</v>
      </c>
      <c r="E190" s="105">
        <f>E176*'REVISED SUMMARY'!E46</f>
        <v>0</v>
      </c>
      <c r="F190" s="105">
        <f>F176*'REVISED SUMMARY'!F46</f>
        <v>5.3655303319325656</v>
      </c>
      <c r="G190" s="105">
        <f>G176*'REVISED SUMMARY'!G46</f>
        <v>51.665036985855522</v>
      </c>
      <c r="H190" s="105">
        <f>H176*'REVISED SUMMARY'!H46</f>
        <v>144.70070656271497</v>
      </c>
      <c r="I190" s="105">
        <f>I176*'REVISED SUMMARY'!I46</f>
        <v>4805.4965935601776</v>
      </c>
      <c r="J190" s="105">
        <f>J176*'REVISED SUMMARY'!J46</f>
        <v>5518.9532299842776</v>
      </c>
      <c r="K190" s="105">
        <f>K176*'REVISED SUMMARY'!K46</f>
        <v>67.879316815865039</v>
      </c>
      <c r="L190" s="105" t="e">
        <f>L176*'REVISED SUMMARY'!#REF!</f>
        <v>#REF!</v>
      </c>
      <c r="M190" s="105" t="e">
        <f>M176*'REVISED SUMMARY'!#REF!</f>
        <v>#REF!</v>
      </c>
      <c r="N190" s="105" t="e">
        <f>N176*'REVISED SUMMARY'!#REF!</f>
        <v>#REF!</v>
      </c>
      <c r="O190" s="214">
        <f>O176*'REVISED SUMMARY'!L46</f>
        <v>0</v>
      </c>
      <c r="P190" s="214">
        <f>P176*'REVISED SUMMARY'!M46</f>
        <v>0</v>
      </c>
      <c r="Q190" s="214">
        <f>Q176*'REVISED SUMMARY'!O46</f>
        <v>0</v>
      </c>
      <c r="R190" s="214">
        <f>R176*'REVISED SUMMARY'!R46</f>
        <v>0</v>
      </c>
      <c r="S190" s="214">
        <f>S176*'REVISED SUMMARY'!S46</f>
        <v>0</v>
      </c>
      <c r="T190" s="214">
        <f>T176*'REVISED SUMMARY'!T46</f>
        <v>0</v>
      </c>
      <c r="U190" s="214">
        <f>U176*'REVISED SUMMARY'!U46</f>
        <v>0</v>
      </c>
      <c r="V190" s="214">
        <f>V176*'REVISED SUMMARY'!V46</f>
        <v>0</v>
      </c>
      <c r="W190" s="214">
        <f>W176*'REVISED SUMMARY'!W46</f>
        <v>0</v>
      </c>
      <c r="X190" s="214">
        <f>X176*'REVISED SUMMARY'!X46</f>
        <v>0</v>
      </c>
      <c r="Y190" s="214">
        <f>Y176*'REVISED SUMMARY'!Y46</f>
        <v>0</v>
      </c>
      <c r="Z190" s="214">
        <f>Z176*'REVISED SUMMARY'!Z46</f>
        <v>0</v>
      </c>
      <c r="AA190" s="214">
        <f>AA176*'REVISED SUMMARY'!AA46</f>
        <v>0</v>
      </c>
      <c r="AB190" s="214">
        <f>AB176*'REVISED SUMMARY'!AB46</f>
        <v>0</v>
      </c>
      <c r="AC190" s="214">
        <f>AC176*'REVISED SUMMARY'!AC46</f>
        <v>0</v>
      </c>
      <c r="AD190" s="214">
        <f>AD176*'REVISED SUMMARY'!AD46</f>
        <v>0</v>
      </c>
      <c r="AE190" s="214">
        <f>AE176*'REVISED SUMMARY'!AE46</f>
        <v>0</v>
      </c>
      <c r="AF190" s="214">
        <f>AF176*'REVISED SUMMARY'!AF46</f>
        <v>0</v>
      </c>
      <c r="AG190" s="214">
        <f>AG176*'REVISED SUMMARY'!AG46</f>
        <v>0</v>
      </c>
      <c r="AH190" s="214">
        <f>AH176*'REVISED SUMMARY'!AH46</f>
        <v>0</v>
      </c>
      <c r="AI190" s="214">
        <f>AI176*'REVISED SUMMARY'!AI46</f>
        <v>0</v>
      </c>
      <c r="AJ190" s="214">
        <f>AJ176*'REVISED SUMMARY'!AJ46</f>
        <v>0</v>
      </c>
      <c r="AK190" s="214">
        <f>AK176*'REVISED SUMMARY'!AK46</f>
        <v>0</v>
      </c>
      <c r="AL190" s="214">
        <f>AL176*'REVISED SUMMARY'!AL46</f>
        <v>0</v>
      </c>
      <c r="AM190" s="214">
        <f>AM176*'REVISED SUMMARY'!AM46</f>
        <v>0</v>
      </c>
    </row>
    <row r="191" spans="1:39" hidden="1" x14ac:dyDescent="0.35">
      <c r="A191" s="99"/>
      <c r="B191" s="250" t="s">
        <v>136</v>
      </c>
      <c r="C191" s="106">
        <f t="shared" ref="C191" si="89">IFERROR(C189/C73,0)</f>
        <v>0</v>
      </c>
      <c r="D191" s="106">
        <f t="shared" ref="D191:N191" si="90">IFERROR(D189/D73,0)</f>
        <v>0.26495976470846228</v>
      </c>
      <c r="E191" s="106">
        <f t="shared" si="90"/>
        <v>0</v>
      </c>
      <c r="F191" s="106">
        <f t="shared" si="90"/>
        <v>3.1920333541030403E-2</v>
      </c>
      <c r="G191" s="106">
        <f t="shared" si="90"/>
        <v>0.12527201304480456</v>
      </c>
      <c r="H191" s="106">
        <f t="shared" si="90"/>
        <v>2.3749230947926567E-2</v>
      </c>
      <c r="I191" s="106">
        <f t="shared" si="90"/>
        <v>0.39456829148957379</v>
      </c>
      <c r="J191" s="106">
        <f t="shared" si="90"/>
        <v>0.4317071600975767</v>
      </c>
      <c r="K191" s="106">
        <f t="shared" si="90"/>
        <v>9.0424910763681771E-3</v>
      </c>
      <c r="L191" s="106">
        <f t="shared" si="90"/>
        <v>0</v>
      </c>
      <c r="M191" s="106">
        <f t="shared" si="90"/>
        <v>0</v>
      </c>
      <c r="N191" s="106">
        <f t="shared" si="90"/>
        <v>0</v>
      </c>
      <c r="O191" s="215">
        <f>IFERROR(O189/O73,0)</f>
        <v>0</v>
      </c>
      <c r="P191" s="215">
        <f t="shared" ref="P191:Y191" si="91">IFERROR(P189/P73,0)</f>
        <v>0</v>
      </c>
      <c r="Q191" s="215">
        <f t="shared" si="91"/>
        <v>0</v>
      </c>
      <c r="R191" s="215">
        <f t="shared" si="91"/>
        <v>0</v>
      </c>
      <c r="S191" s="215">
        <f t="shared" si="91"/>
        <v>0</v>
      </c>
      <c r="T191" s="215">
        <f t="shared" si="91"/>
        <v>0</v>
      </c>
      <c r="U191" s="215">
        <f t="shared" si="91"/>
        <v>0</v>
      </c>
      <c r="V191" s="215">
        <f t="shared" si="91"/>
        <v>0</v>
      </c>
      <c r="W191" s="215">
        <f t="shared" si="91"/>
        <v>0</v>
      </c>
      <c r="X191" s="215">
        <f t="shared" si="91"/>
        <v>0</v>
      </c>
      <c r="Y191" s="215">
        <f t="shared" si="91"/>
        <v>0</v>
      </c>
      <c r="Z191" s="215">
        <f>IFERROR(Z189/Z80,0)</f>
        <v>0</v>
      </c>
      <c r="AA191" s="215">
        <f>IFERROR(AA189/AA73,0)</f>
        <v>0</v>
      </c>
      <c r="AB191" s="215">
        <f t="shared" ref="AB191:AK191" si="92">IFERROR(AB189/AB73,0)</f>
        <v>0</v>
      </c>
      <c r="AC191" s="215">
        <f t="shared" si="92"/>
        <v>0</v>
      </c>
      <c r="AD191" s="215">
        <f t="shared" si="92"/>
        <v>0</v>
      </c>
      <c r="AE191" s="215">
        <f t="shared" si="92"/>
        <v>0</v>
      </c>
      <c r="AF191" s="215">
        <f t="shared" si="92"/>
        <v>0</v>
      </c>
      <c r="AG191" s="215">
        <f t="shared" si="92"/>
        <v>0</v>
      </c>
      <c r="AH191" s="215">
        <f t="shared" si="92"/>
        <v>0</v>
      </c>
      <c r="AI191" s="215">
        <f t="shared" si="92"/>
        <v>0</v>
      </c>
      <c r="AJ191" s="215">
        <f t="shared" si="92"/>
        <v>0</v>
      </c>
      <c r="AK191" s="215">
        <f t="shared" si="92"/>
        <v>0</v>
      </c>
      <c r="AL191" s="215">
        <f>IFERROR(AL189/AL80,0)</f>
        <v>0</v>
      </c>
      <c r="AM191" s="215">
        <f>IFERROR(AM189/AM73,0)</f>
        <v>0</v>
      </c>
    </row>
    <row r="192" spans="1:39" ht="15" hidden="1" thickBot="1" x14ac:dyDescent="0.4">
      <c r="A192" s="99"/>
      <c r="B192" s="79" t="s">
        <v>137</v>
      </c>
      <c r="C192" s="107">
        <f>IFERROR(C190/C73,0)</f>
        <v>0</v>
      </c>
      <c r="D192" s="107">
        <f t="shared" ref="D192:N192" si="93">IFERROR(D190/D73,0)</f>
        <v>2.4893168063526372E-2</v>
      </c>
      <c r="E192" s="107">
        <f t="shared" si="93"/>
        <v>0</v>
      </c>
      <c r="F192" s="107">
        <f t="shared" si="93"/>
        <v>2.7119588142246846E-3</v>
      </c>
      <c r="G192" s="107">
        <f t="shared" si="93"/>
        <v>1.149268233953912E-2</v>
      </c>
      <c r="H192" s="107">
        <f t="shared" si="93"/>
        <v>4.4011555666342832E-3</v>
      </c>
      <c r="I192" s="107">
        <f t="shared" si="93"/>
        <v>6.7011817075194227E-2</v>
      </c>
      <c r="J192" s="107">
        <f t="shared" si="93"/>
        <v>7.6612601786749765E-2</v>
      </c>
      <c r="K192" s="107">
        <f t="shared" si="93"/>
        <v>1.5417031890282411E-3</v>
      </c>
      <c r="L192" s="107">
        <f t="shared" si="93"/>
        <v>0</v>
      </c>
      <c r="M192" s="107">
        <f t="shared" si="93"/>
        <v>0</v>
      </c>
      <c r="N192" s="107">
        <f t="shared" si="93"/>
        <v>0</v>
      </c>
      <c r="O192" s="216">
        <f>IFERROR(O190/O73,0)</f>
        <v>0</v>
      </c>
      <c r="P192" s="216">
        <f t="shared" ref="P192:Y192" si="94">IFERROR(P190/P73,0)</f>
        <v>0</v>
      </c>
      <c r="Q192" s="216">
        <f t="shared" si="94"/>
        <v>0</v>
      </c>
      <c r="R192" s="216">
        <f t="shared" si="94"/>
        <v>0</v>
      </c>
      <c r="S192" s="216">
        <f t="shared" si="94"/>
        <v>0</v>
      </c>
      <c r="T192" s="216">
        <f t="shared" si="94"/>
        <v>0</v>
      </c>
      <c r="U192" s="216">
        <f t="shared" si="94"/>
        <v>0</v>
      </c>
      <c r="V192" s="216">
        <f t="shared" si="94"/>
        <v>0</v>
      </c>
      <c r="W192" s="216">
        <f t="shared" si="94"/>
        <v>0</v>
      </c>
      <c r="X192" s="216">
        <f t="shared" si="94"/>
        <v>0</v>
      </c>
      <c r="Y192" s="216">
        <f t="shared" si="94"/>
        <v>0</v>
      </c>
      <c r="Z192" s="216">
        <f>IFERROR(Z190/Z81,0)</f>
        <v>0</v>
      </c>
      <c r="AA192" s="216">
        <f>IFERROR(AA190/AA73,0)</f>
        <v>0</v>
      </c>
      <c r="AB192" s="216">
        <f t="shared" ref="AB192:AK192" si="95">IFERROR(AB190/AB73,0)</f>
        <v>0</v>
      </c>
      <c r="AC192" s="216">
        <f t="shared" si="95"/>
        <v>0</v>
      </c>
      <c r="AD192" s="216">
        <f t="shared" si="95"/>
        <v>0</v>
      </c>
      <c r="AE192" s="216">
        <f t="shared" si="95"/>
        <v>0</v>
      </c>
      <c r="AF192" s="216">
        <f t="shared" si="95"/>
        <v>0</v>
      </c>
      <c r="AG192" s="216">
        <f t="shared" si="95"/>
        <v>0</v>
      </c>
      <c r="AH192" s="216">
        <f t="shared" si="95"/>
        <v>0</v>
      </c>
      <c r="AI192" s="216">
        <f t="shared" si="95"/>
        <v>0</v>
      </c>
      <c r="AJ192" s="216">
        <f t="shared" si="95"/>
        <v>0</v>
      </c>
      <c r="AK192" s="216">
        <f t="shared" si="95"/>
        <v>0</v>
      </c>
      <c r="AL192" s="216">
        <f>IFERROR(AL190/AL81,0)</f>
        <v>0</v>
      </c>
      <c r="AM192" s="216">
        <f>IFERROR(AM190/AM73,0)</f>
        <v>0</v>
      </c>
    </row>
    <row r="193" spans="1:39" s="1" customFormat="1" ht="15" hidden="1" thickBot="1" x14ac:dyDescent="0.4">
      <c r="A193" s="108"/>
      <c r="B193" s="257" t="s">
        <v>138</v>
      </c>
      <c r="C193" s="109">
        <f>C191+C192</f>
        <v>0</v>
      </c>
      <c r="D193" s="109">
        <f t="shared" ref="D193:N193" si="96">D191+D192</f>
        <v>0.28985293277198865</v>
      </c>
      <c r="E193" s="110">
        <f t="shared" si="96"/>
        <v>0</v>
      </c>
      <c r="F193" s="110">
        <f t="shared" si="96"/>
        <v>3.4632292355255084E-2</v>
      </c>
      <c r="G193" s="110">
        <f t="shared" si="96"/>
        <v>0.13676469538434369</v>
      </c>
      <c r="H193" s="110">
        <f t="shared" si="96"/>
        <v>2.8150386514560852E-2</v>
      </c>
      <c r="I193" s="110">
        <f t="shared" si="96"/>
        <v>0.461580108564768</v>
      </c>
      <c r="J193" s="110">
        <f t="shared" si="96"/>
        <v>0.50831976188432648</v>
      </c>
      <c r="K193" s="110">
        <f t="shared" si="96"/>
        <v>1.0584194265396418E-2</v>
      </c>
      <c r="L193" s="110">
        <f t="shared" si="96"/>
        <v>0</v>
      </c>
      <c r="M193" s="111">
        <f t="shared" si="96"/>
        <v>0</v>
      </c>
      <c r="N193" s="111">
        <f t="shared" si="96"/>
        <v>0</v>
      </c>
      <c r="O193" s="217">
        <f>O191+O192</f>
        <v>0</v>
      </c>
      <c r="P193" s="217">
        <f t="shared" ref="P193:X193" si="97">P191+P192</f>
        <v>0</v>
      </c>
      <c r="Q193" s="218">
        <f t="shared" si="97"/>
        <v>0</v>
      </c>
      <c r="R193" s="218">
        <f t="shared" si="97"/>
        <v>0</v>
      </c>
      <c r="S193" s="218">
        <f t="shared" si="97"/>
        <v>0</v>
      </c>
      <c r="T193" s="218">
        <f t="shared" si="97"/>
        <v>0</v>
      </c>
      <c r="U193" s="218">
        <f t="shared" si="97"/>
        <v>0</v>
      </c>
      <c r="V193" s="218">
        <f t="shared" si="97"/>
        <v>0</v>
      </c>
      <c r="W193" s="218">
        <f t="shared" si="97"/>
        <v>0</v>
      </c>
      <c r="X193" s="218">
        <f t="shared" si="97"/>
        <v>0</v>
      </c>
      <c r="Y193" s="219">
        <f>Y191+Y192</f>
        <v>0</v>
      </c>
      <c r="Z193" s="219">
        <f>Z191+Z192</f>
        <v>0</v>
      </c>
      <c r="AA193" s="217">
        <f>AA191+AA192</f>
        <v>0</v>
      </c>
      <c r="AB193" s="217">
        <f t="shared" ref="AB193:AJ193" si="98">AB191+AB192</f>
        <v>0</v>
      </c>
      <c r="AC193" s="218">
        <f t="shared" si="98"/>
        <v>0</v>
      </c>
      <c r="AD193" s="218">
        <f t="shared" si="98"/>
        <v>0</v>
      </c>
      <c r="AE193" s="218">
        <f t="shared" si="98"/>
        <v>0</v>
      </c>
      <c r="AF193" s="218">
        <f t="shared" si="98"/>
        <v>0</v>
      </c>
      <c r="AG193" s="218">
        <f t="shared" si="98"/>
        <v>0</v>
      </c>
      <c r="AH193" s="218">
        <f t="shared" si="98"/>
        <v>0</v>
      </c>
      <c r="AI193" s="218">
        <f t="shared" si="98"/>
        <v>0</v>
      </c>
      <c r="AJ193" s="218">
        <f t="shared" si="98"/>
        <v>0</v>
      </c>
      <c r="AK193" s="219">
        <f>AK191+AK192</f>
        <v>0</v>
      </c>
      <c r="AL193" s="219">
        <f>AL191+AL192</f>
        <v>0</v>
      </c>
      <c r="AM193" s="217">
        <f>AM191+AM192</f>
        <v>0</v>
      </c>
    </row>
    <row r="194" spans="1:39" hidden="1" x14ac:dyDescent="0.35">
      <c r="A194" s="99"/>
      <c r="B194" s="99" t="s">
        <v>139</v>
      </c>
      <c r="C194" s="113">
        <f>C186+C193</f>
        <v>0</v>
      </c>
      <c r="D194" s="113">
        <f t="shared" ref="D194:N194" si="99">D186+D193</f>
        <v>0.99999999999999989</v>
      </c>
      <c r="E194" s="113">
        <f t="shared" si="99"/>
        <v>1.0000063121338829</v>
      </c>
      <c r="F194" s="113">
        <f t="shared" si="99"/>
        <v>0.99999312300426058</v>
      </c>
      <c r="G194" s="113">
        <f t="shared" si="99"/>
        <v>0.99999508900011302</v>
      </c>
      <c r="H194" s="113">
        <f t="shared" si="99"/>
        <v>0.99999974069690245</v>
      </c>
      <c r="I194" s="113">
        <f t="shared" si="99"/>
        <v>0.9999990586789036</v>
      </c>
      <c r="J194" s="113">
        <f t="shared" si="99"/>
        <v>0.9999957042470784</v>
      </c>
      <c r="K194" s="113">
        <f t="shared" si="99"/>
        <v>1.0000017720764094</v>
      </c>
      <c r="L194" s="113">
        <f t="shared" si="99"/>
        <v>0</v>
      </c>
      <c r="M194" s="113">
        <f t="shared" si="99"/>
        <v>0</v>
      </c>
      <c r="N194" s="113">
        <f t="shared" si="99"/>
        <v>0</v>
      </c>
      <c r="O194" s="221">
        <f>O186+O193</f>
        <v>0</v>
      </c>
      <c r="P194" s="221">
        <f t="shared" ref="P194:Z194" si="100">P186+P193</f>
        <v>0</v>
      </c>
      <c r="Q194" s="221">
        <f t="shared" si="100"/>
        <v>0</v>
      </c>
      <c r="R194" s="221">
        <f t="shared" si="100"/>
        <v>0</v>
      </c>
      <c r="S194" s="221">
        <f t="shared" si="100"/>
        <v>0</v>
      </c>
      <c r="T194" s="221">
        <f t="shared" si="100"/>
        <v>0</v>
      </c>
      <c r="U194" s="221">
        <f t="shared" si="100"/>
        <v>0</v>
      </c>
      <c r="V194" s="221">
        <f t="shared" si="100"/>
        <v>0</v>
      </c>
      <c r="W194" s="221">
        <f t="shared" si="100"/>
        <v>0</v>
      </c>
      <c r="X194" s="221">
        <f t="shared" si="100"/>
        <v>0</v>
      </c>
      <c r="Y194" s="221">
        <f t="shared" si="100"/>
        <v>0</v>
      </c>
      <c r="Z194" s="221">
        <f t="shared" si="100"/>
        <v>0</v>
      </c>
      <c r="AA194" s="221">
        <f>AA186+AA193</f>
        <v>0</v>
      </c>
      <c r="AB194" s="221">
        <f t="shared" ref="AB194:AL194" si="101">AB186+AB193</f>
        <v>0</v>
      </c>
      <c r="AC194" s="221">
        <f t="shared" si="101"/>
        <v>0</v>
      </c>
      <c r="AD194" s="221">
        <f t="shared" si="101"/>
        <v>0</v>
      </c>
      <c r="AE194" s="221">
        <f t="shared" si="101"/>
        <v>0</v>
      </c>
      <c r="AF194" s="221">
        <f t="shared" si="101"/>
        <v>0</v>
      </c>
      <c r="AG194" s="221">
        <f t="shared" si="101"/>
        <v>0</v>
      </c>
      <c r="AH194" s="221">
        <f t="shared" si="101"/>
        <v>0</v>
      </c>
      <c r="AI194" s="221">
        <f t="shared" si="101"/>
        <v>0</v>
      </c>
      <c r="AJ194" s="221">
        <f t="shared" si="101"/>
        <v>0</v>
      </c>
      <c r="AK194" s="221">
        <f t="shared" si="101"/>
        <v>0</v>
      </c>
      <c r="AL194" s="221">
        <f t="shared" si="101"/>
        <v>0</v>
      </c>
      <c r="AM194" s="221">
        <f>AM186+AM193</f>
        <v>0</v>
      </c>
    </row>
    <row r="195" spans="1:39" hidden="1" x14ac:dyDescent="0.35">
      <c r="A195" s="99"/>
      <c r="B195" s="99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</row>
    <row r="196" spans="1:39" hidden="1" x14ac:dyDescent="0.35">
      <c r="A196" s="99"/>
      <c r="B196" s="99" t="s">
        <v>140</v>
      </c>
      <c r="C196" s="114">
        <f t="shared" ref="C196" si="102">SUM(C182:C183)</f>
        <v>0</v>
      </c>
      <c r="D196" s="114">
        <f t="shared" ref="D196:N196" si="103">SUM(D182:D183)</f>
        <v>295.32280317639783</v>
      </c>
      <c r="E196" s="115">
        <f t="shared" si="103"/>
        <v>1073.30048769512</v>
      </c>
      <c r="F196" s="115">
        <f t="shared" si="103"/>
        <v>1909.9378614964917</v>
      </c>
      <c r="G196" s="115">
        <f t="shared" si="103"/>
        <v>3880.6284639084397</v>
      </c>
      <c r="H196" s="115">
        <f t="shared" si="103"/>
        <v>31952.355715125439</v>
      </c>
      <c r="I196" s="115">
        <f t="shared" si="103"/>
        <v>38610.659188340287</v>
      </c>
      <c r="J196" s="115">
        <f t="shared" si="103"/>
        <v>35418.931963198018</v>
      </c>
      <c r="K196" s="115">
        <f t="shared" si="103"/>
        <v>43562.85289242486</v>
      </c>
      <c r="L196" s="115" t="e">
        <f t="shared" si="103"/>
        <v>#REF!</v>
      </c>
      <c r="M196" s="116" t="e">
        <f t="shared" si="103"/>
        <v>#REF!</v>
      </c>
      <c r="N196" s="116" t="e">
        <f t="shared" si="103"/>
        <v>#REF!</v>
      </c>
      <c r="O196" s="227">
        <f t="shared" ref="O196:P196" si="104">SUM(O182:O183)</f>
        <v>0</v>
      </c>
      <c r="P196" s="227">
        <f t="shared" si="104"/>
        <v>0</v>
      </c>
      <c r="Q196" s="228">
        <f>SUM(Q182:Q183)</f>
        <v>0</v>
      </c>
      <c r="R196" s="228">
        <f t="shared" ref="R196:AB196" si="105">SUM(R182:R183)</f>
        <v>0</v>
      </c>
      <c r="S196" s="228">
        <f t="shared" si="105"/>
        <v>0</v>
      </c>
      <c r="T196" s="228">
        <f t="shared" si="105"/>
        <v>0</v>
      </c>
      <c r="U196" s="228">
        <f t="shared" si="105"/>
        <v>0</v>
      </c>
      <c r="V196" s="228">
        <f t="shared" si="105"/>
        <v>0</v>
      </c>
      <c r="W196" s="228">
        <f t="shared" si="105"/>
        <v>0</v>
      </c>
      <c r="X196" s="228">
        <f t="shared" si="105"/>
        <v>0</v>
      </c>
      <c r="Y196" s="229">
        <f t="shared" si="105"/>
        <v>0</v>
      </c>
      <c r="Z196" s="229">
        <f t="shared" si="105"/>
        <v>0</v>
      </c>
      <c r="AA196" s="227">
        <f t="shared" si="105"/>
        <v>0</v>
      </c>
      <c r="AB196" s="227">
        <f t="shared" si="105"/>
        <v>0</v>
      </c>
      <c r="AC196" s="228">
        <f>SUM(AC182:AC183)</f>
        <v>0</v>
      </c>
      <c r="AD196" s="228">
        <f t="shared" ref="AD196:AM196" si="106">SUM(AD182:AD183)</f>
        <v>0</v>
      </c>
      <c r="AE196" s="228">
        <f t="shared" si="106"/>
        <v>0</v>
      </c>
      <c r="AF196" s="228">
        <f t="shared" si="106"/>
        <v>0</v>
      </c>
      <c r="AG196" s="228">
        <f t="shared" si="106"/>
        <v>0</v>
      </c>
      <c r="AH196" s="228">
        <f t="shared" si="106"/>
        <v>0</v>
      </c>
      <c r="AI196" s="228">
        <f t="shared" si="106"/>
        <v>0</v>
      </c>
      <c r="AJ196" s="228">
        <f t="shared" si="106"/>
        <v>0</v>
      </c>
      <c r="AK196" s="229">
        <f t="shared" si="106"/>
        <v>0</v>
      </c>
      <c r="AL196" s="229">
        <f t="shared" si="106"/>
        <v>0</v>
      </c>
      <c r="AM196" s="227">
        <f t="shared" si="106"/>
        <v>0</v>
      </c>
    </row>
    <row r="197" spans="1:39" hidden="1" x14ac:dyDescent="0.35">
      <c r="A197" s="99"/>
      <c r="B197" s="99" t="s">
        <v>141</v>
      </c>
      <c r="C197" s="114">
        <f t="shared" ref="C197" si="107">SUM(C189:C190)</f>
        <v>0</v>
      </c>
      <c r="D197" s="114">
        <f t="shared" ref="D197:N197" si="108">SUM(D189:D190)</f>
        <v>120.53866665852115</v>
      </c>
      <c r="E197" s="115">
        <f t="shared" si="108"/>
        <v>0</v>
      </c>
      <c r="F197" s="115">
        <f t="shared" si="108"/>
        <v>68.518966483494069</v>
      </c>
      <c r="G197" s="115">
        <f t="shared" si="108"/>
        <v>614.82192204006742</v>
      </c>
      <c r="H197" s="115">
        <f t="shared" si="108"/>
        <v>925.52529829922241</v>
      </c>
      <c r="I197" s="115">
        <f t="shared" si="108"/>
        <v>33100.455056668092</v>
      </c>
      <c r="J197" s="115">
        <f t="shared" si="108"/>
        <v>36617.905230853787</v>
      </c>
      <c r="K197" s="115">
        <f t="shared" si="108"/>
        <v>466.00920390801934</v>
      </c>
      <c r="L197" s="115" t="e">
        <f t="shared" si="108"/>
        <v>#REF!</v>
      </c>
      <c r="M197" s="116" t="e">
        <f t="shared" si="108"/>
        <v>#REF!</v>
      </c>
      <c r="N197" s="116" t="e">
        <f t="shared" si="108"/>
        <v>#REF!</v>
      </c>
      <c r="O197" s="227">
        <f t="shared" ref="O197:P197" si="109">SUM(O189:O190)</f>
        <v>0</v>
      </c>
      <c r="P197" s="227">
        <f t="shared" si="109"/>
        <v>0</v>
      </c>
      <c r="Q197" s="228">
        <f>SUM(Q189:Q190)</f>
        <v>0</v>
      </c>
      <c r="R197" s="228">
        <f t="shared" ref="R197:AB197" si="110">SUM(R189:R190)</f>
        <v>0</v>
      </c>
      <c r="S197" s="228">
        <f t="shared" si="110"/>
        <v>0</v>
      </c>
      <c r="T197" s="228">
        <f t="shared" si="110"/>
        <v>0</v>
      </c>
      <c r="U197" s="228">
        <f t="shared" si="110"/>
        <v>0</v>
      </c>
      <c r="V197" s="228">
        <f t="shared" si="110"/>
        <v>0</v>
      </c>
      <c r="W197" s="228">
        <f t="shared" si="110"/>
        <v>0</v>
      </c>
      <c r="X197" s="228">
        <f t="shared" si="110"/>
        <v>0</v>
      </c>
      <c r="Y197" s="229">
        <f t="shared" si="110"/>
        <v>0</v>
      </c>
      <c r="Z197" s="229">
        <f t="shared" si="110"/>
        <v>0</v>
      </c>
      <c r="AA197" s="227">
        <f t="shared" si="110"/>
        <v>0</v>
      </c>
      <c r="AB197" s="227">
        <f t="shared" si="110"/>
        <v>0</v>
      </c>
      <c r="AC197" s="228">
        <f>SUM(AC189:AC190)</f>
        <v>0</v>
      </c>
      <c r="AD197" s="228">
        <f t="shared" ref="AD197:AM197" si="111">SUM(AD189:AD190)</f>
        <v>0</v>
      </c>
      <c r="AE197" s="228">
        <f t="shared" si="111"/>
        <v>0</v>
      </c>
      <c r="AF197" s="228">
        <f t="shared" si="111"/>
        <v>0</v>
      </c>
      <c r="AG197" s="228">
        <f t="shared" si="111"/>
        <v>0</v>
      </c>
      <c r="AH197" s="228">
        <f t="shared" si="111"/>
        <v>0</v>
      </c>
      <c r="AI197" s="228">
        <f t="shared" si="111"/>
        <v>0</v>
      </c>
      <c r="AJ197" s="228">
        <f t="shared" si="111"/>
        <v>0</v>
      </c>
      <c r="AK197" s="229">
        <f t="shared" si="111"/>
        <v>0</v>
      </c>
      <c r="AL197" s="229">
        <f t="shared" si="111"/>
        <v>0</v>
      </c>
      <c r="AM197" s="227">
        <f t="shared" si="111"/>
        <v>0</v>
      </c>
    </row>
    <row r="198" spans="1:39" hidden="1" x14ac:dyDescent="0.35">
      <c r="A198" s="99"/>
      <c r="B198" s="99" t="s">
        <v>128</v>
      </c>
      <c r="C198" s="117">
        <f t="shared" ref="C198" si="112">SUM(C196:C197)</f>
        <v>0</v>
      </c>
      <c r="D198" s="117">
        <f t="shared" ref="D198:N198" si="113">SUM(D196:D197)</f>
        <v>415.86146983491898</v>
      </c>
      <c r="E198" s="117">
        <f t="shared" si="113"/>
        <v>1073.30048769512</v>
      </c>
      <c r="F198" s="117">
        <f t="shared" si="113"/>
        <v>1978.4568279799857</v>
      </c>
      <c r="G198" s="117">
        <f t="shared" si="113"/>
        <v>4495.4503859485067</v>
      </c>
      <c r="H198" s="117">
        <f t="shared" si="113"/>
        <v>32877.88101342466</v>
      </c>
      <c r="I198" s="117">
        <f t="shared" si="113"/>
        <v>71711.114245008386</v>
      </c>
      <c r="J198" s="117">
        <f t="shared" si="113"/>
        <v>72036.837194051797</v>
      </c>
      <c r="K198" s="117">
        <f t="shared" si="113"/>
        <v>44028.862096332879</v>
      </c>
      <c r="L198" s="117" t="e">
        <f t="shared" si="113"/>
        <v>#REF!</v>
      </c>
      <c r="M198" s="118" t="e">
        <f t="shared" si="113"/>
        <v>#REF!</v>
      </c>
      <c r="N198" s="118" t="e">
        <f t="shared" si="113"/>
        <v>#REF!</v>
      </c>
      <c r="O198" s="230">
        <f t="shared" ref="O198:Q198" si="114">SUM(O196:O197)</f>
        <v>0</v>
      </c>
      <c r="P198" s="230">
        <f t="shared" si="114"/>
        <v>0</v>
      </c>
      <c r="Q198" s="230">
        <f t="shared" si="114"/>
        <v>0</v>
      </c>
      <c r="R198" s="230">
        <f>SUM(R196:R197)</f>
        <v>0</v>
      </c>
      <c r="S198" s="230">
        <f t="shared" ref="S198:X198" si="115">SUM(S196:S197)</f>
        <v>0</v>
      </c>
      <c r="T198" s="230">
        <f t="shared" si="115"/>
        <v>0</v>
      </c>
      <c r="U198" s="230">
        <f t="shared" si="115"/>
        <v>0</v>
      </c>
      <c r="V198" s="230">
        <f t="shared" si="115"/>
        <v>0</v>
      </c>
      <c r="W198" s="230">
        <f t="shared" si="115"/>
        <v>0</v>
      </c>
      <c r="X198" s="230">
        <f t="shared" si="115"/>
        <v>0</v>
      </c>
      <c r="Y198" s="231">
        <f>SUM(Y196:Y197)</f>
        <v>0</v>
      </c>
      <c r="Z198" s="231">
        <f t="shared" ref="Z198:AC198" si="116">SUM(Z196:Z197)</f>
        <v>0</v>
      </c>
      <c r="AA198" s="230">
        <f t="shared" si="116"/>
        <v>0</v>
      </c>
      <c r="AB198" s="230">
        <f t="shared" si="116"/>
        <v>0</v>
      </c>
      <c r="AC198" s="230">
        <f t="shared" si="116"/>
        <v>0</v>
      </c>
      <c r="AD198" s="230">
        <f>SUM(AD196:AD197)</f>
        <v>0</v>
      </c>
      <c r="AE198" s="230">
        <f t="shared" ref="AE198:AJ198" si="117">SUM(AE196:AE197)</f>
        <v>0</v>
      </c>
      <c r="AF198" s="230">
        <f t="shared" si="117"/>
        <v>0</v>
      </c>
      <c r="AG198" s="230">
        <f t="shared" si="117"/>
        <v>0</v>
      </c>
      <c r="AH198" s="230">
        <f t="shared" si="117"/>
        <v>0</v>
      </c>
      <c r="AI198" s="230">
        <f t="shared" si="117"/>
        <v>0</v>
      </c>
      <c r="AJ198" s="230">
        <f t="shared" si="117"/>
        <v>0</v>
      </c>
      <c r="AK198" s="231">
        <f>SUM(AK196:AK197)</f>
        <v>0</v>
      </c>
      <c r="AL198" s="231">
        <f t="shared" ref="AL198:AM198" si="118">SUM(AL196:AL197)</f>
        <v>0</v>
      </c>
      <c r="AM198" s="230">
        <f t="shared" si="118"/>
        <v>0</v>
      </c>
    </row>
    <row r="199" spans="1:39" hidden="1" x14ac:dyDescent="0.35"/>
    <row r="200" spans="1:39" hidden="1" x14ac:dyDescent="0.35">
      <c r="B200" s="170" t="s">
        <v>235</v>
      </c>
      <c r="C200" s="364">
        <f>IF('REVISED SUMMARY'!C4=0,0,C198-C73)</f>
        <v>0</v>
      </c>
      <c r="D200" s="364">
        <f>IF('REVISED SUMMARY'!D4=0,0,D198-D73)</f>
        <v>0</v>
      </c>
      <c r="E200" s="364">
        <f>IF('REVISED SUMMARY'!E4=0,0,E198-E73)</f>
        <v>6.7747736115961743E-3</v>
      </c>
      <c r="F200" s="364">
        <f>IF('REVISED SUMMARY'!F4=0,0,F198-F73)</f>
        <v>-1.3605932744667371E-2</v>
      </c>
      <c r="G200" s="364">
        <f>IF('REVISED SUMMARY'!G4=0,0,G198-G73)</f>
        <v>-2.2077264758991078E-2</v>
      </c>
      <c r="H200" s="364">
        <f>IF('REVISED SUMMARY'!H4=0,0,H198-H73)</f>
        <v>-8.5253385987016372E-3</v>
      </c>
      <c r="I200" s="364">
        <f>IF('REVISED SUMMARY'!I4=0,0,I198-I73)</f>
        <v>-6.7503248210414313E-2</v>
      </c>
      <c r="J200" s="364">
        <f>IF('REVISED SUMMARY'!J4=0,0,J198-J73)</f>
        <v>-0.30945378319302108</v>
      </c>
      <c r="K200" s="364">
        <f>IF('REVISED SUMMARY'!K4=0,0,K198-K73)</f>
        <v>7.8022369591053575E-2</v>
      </c>
      <c r="L200" s="364" t="e">
        <f>IF('REVISED SUMMARY'!L4=0,0,L198-L73)</f>
        <v>#REF!</v>
      </c>
      <c r="M200" s="364" t="e">
        <f>IF('REVISED SUMMARY'!M4=0,0,M198-M73)</f>
        <v>#REF!</v>
      </c>
      <c r="N200" s="364" t="e">
        <f>IF('REVISED SUMMARY'!N4=0,0,N198-N73)</f>
        <v>#REF!</v>
      </c>
    </row>
    <row r="201" spans="1:39" hidden="1" x14ac:dyDescent="0.35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U201" s="462">
        <f>U93/I93-1</f>
        <v>6.035017150413946E-2</v>
      </c>
      <c r="V201" s="462">
        <f t="shared" ref="V201:AF213" si="119">V93/J93-1</f>
        <v>4.9215339073545694E-2</v>
      </c>
      <c r="W201" s="462">
        <f t="shared" si="119"/>
        <v>6.2134117581777337E-2</v>
      </c>
      <c r="X201" s="462">
        <f t="shared" si="119"/>
        <v>4.7170279252021219E-2</v>
      </c>
      <c r="Y201" s="462">
        <f t="shared" si="119"/>
        <v>5.7118184061189403E-2</v>
      </c>
      <c r="Z201" s="462">
        <f t="shared" si="119"/>
        <v>4.9033549270553589E-2</v>
      </c>
      <c r="AA201" s="462">
        <f t="shared" si="119"/>
        <v>5.1978236754529616E-2</v>
      </c>
      <c r="AB201" s="462">
        <f t="shared" si="119"/>
        <v>5.0483407368696165E-2</v>
      </c>
      <c r="AC201" s="462">
        <f t="shared" si="119"/>
        <v>5.9133749314675077E-2</v>
      </c>
      <c r="AD201" s="462">
        <f t="shared" si="119"/>
        <v>4.2722192989050001E-2</v>
      </c>
      <c r="AE201" s="462">
        <f t="shared" si="119"/>
        <v>4.7734240275914885E-2</v>
      </c>
      <c r="AF201" s="462">
        <f t="shared" si="119"/>
        <v>6.8247732545876127E-2</v>
      </c>
    </row>
    <row r="202" spans="1:39" hidden="1" x14ac:dyDescent="0.35">
      <c r="U202" s="462">
        <f t="shared" ref="U202:U213" si="120">U94/I94-1</f>
        <v>6.1712579786345367E-2</v>
      </c>
      <c r="V202" s="462">
        <f t="shared" si="119"/>
        <v>5.2308210242814512E-2</v>
      </c>
      <c r="W202" s="462">
        <f t="shared" si="119"/>
        <v>6.290382703777353E-2</v>
      </c>
      <c r="X202" s="462">
        <f t="shared" si="119"/>
        <v>3.8672231642102428E-2</v>
      </c>
      <c r="Y202" s="462">
        <f t="shared" si="119"/>
        <v>3.1213717960167919E-2</v>
      </c>
      <c r="Z202" s="462">
        <f t="shared" si="119"/>
        <v>3.7409409870010402E-2</v>
      </c>
      <c r="AA202" s="462">
        <f t="shared" si="119"/>
        <v>5.4950517420579326E-2</v>
      </c>
      <c r="AB202" s="462">
        <f t="shared" si="119"/>
        <v>4.3272760646108743E-2</v>
      </c>
      <c r="AC202" s="462">
        <f t="shared" si="119"/>
        <v>5.2414484628882541E-2</v>
      </c>
      <c r="AD202" s="462">
        <f t="shared" si="119"/>
        <v>1.126982654670261E-2</v>
      </c>
      <c r="AE202" s="462">
        <f t="shared" si="119"/>
        <v>3.9826285348329993E-2</v>
      </c>
      <c r="AF202" s="462">
        <f t="shared" si="119"/>
        <v>6.6870642523950474E-2</v>
      </c>
    </row>
    <row r="203" spans="1:39" hidden="1" x14ac:dyDescent="0.35">
      <c r="U203" s="462">
        <f t="shared" si="120"/>
        <v>6.0915775656628757E-2</v>
      </c>
      <c r="V203" s="462">
        <f t="shared" si="119"/>
        <v>5.035757957535103E-2</v>
      </c>
      <c r="W203" s="462">
        <f t="shared" si="119"/>
        <v>6.2409456289021836E-2</v>
      </c>
      <c r="X203" s="462">
        <f t="shared" si="119"/>
        <v>4.9214342332260852E-2</v>
      </c>
      <c r="Y203" s="462">
        <f t="shared" si="119"/>
        <v>5.9813819933308698E-2</v>
      </c>
      <c r="Z203" s="462">
        <f t="shared" si="119"/>
        <v>4.4334724625878064E-2</v>
      </c>
      <c r="AA203" s="462">
        <f t="shared" si="119"/>
        <v>4.5552977571539088E-2</v>
      </c>
      <c r="AB203" s="462">
        <f t="shared" si="119"/>
        <v>4.6348884381338662E-2</v>
      </c>
      <c r="AC203" s="462">
        <f t="shared" si="119"/>
        <v>6.3354949223051626E-2</v>
      </c>
      <c r="AD203" s="462">
        <f t="shared" si="119"/>
        <v>5.1700272228117905E-2</v>
      </c>
      <c r="AE203" s="462">
        <f t="shared" si="119"/>
        <v>4.9859755413441009E-2</v>
      </c>
      <c r="AF203" s="462">
        <f t="shared" si="119"/>
        <v>6.7670709280382768E-2</v>
      </c>
    </row>
    <row r="204" spans="1:39" hidden="1" x14ac:dyDescent="0.35">
      <c r="U204" s="462">
        <f t="shared" si="120"/>
        <v>6.1740016390174679E-2</v>
      </c>
      <c r="V204" s="462">
        <f t="shared" si="119"/>
        <v>5.2375482927847994E-2</v>
      </c>
      <c r="W204" s="462">
        <f t="shared" si="119"/>
        <v>6.3000029522038314E-2</v>
      </c>
      <c r="X204" s="462">
        <f t="shared" si="119"/>
        <v>3.3270270786752931E-2</v>
      </c>
      <c r="Y204" s="462">
        <f t="shared" si="119"/>
        <v>-2.1012185750356793E-2</v>
      </c>
      <c r="Z204" s="462">
        <f t="shared" si="119"/>
        <v>-3.0179090029041733E-2</v>
      </c>
      <c r="AA204" s="462">
        <f t="shared" si="119"/>
        <v>-3.2537459199670882E-2</v>
      </c>
      <c r="AB204" s="462">
        <f t="shared" si="119"/>
        <v>-4.1287328181980332E-2</v>
      </c>
      <c r="AC204" s="462">
        <f t="shared" si="119"/>
        <v>-2.8674558901481628E-2</v>
      </c>
      <c r="AD204" s="462">
        <f t="shared" si="119"/>
        <v>-3.2569974554708114E-4</v>
      </c>
      <c r="AE204" s="462">
        <f t="shared" si="119"/>
        <v>3.5497146341050279E-2</v>
      </c>
      <c r="AF204" s="462">
        <f t="shared" si="119"/>
        <v>6.6833817277294871E-2</v>
      </c>
    </row>
    <row r="205" spans="1:39" hidden="1" x14ac:dyDescent="0.35">
      <c r="U205" s="462">
        <f t="shared" si="120"/>
        <v>5.454851023985019E-2</v>
      </c>
      <c r="V205" s="462">
        <f t="shared" si="119"/>
        <v>3.950188104195429E-2</v>
      </c>
      <c r="W205" s="462">
        <f t="shared" si="119"/>
        <v>5.9850076394193819E-2</v>
      </c>
      <c r="X205" s="462">
        <f t="shared" si="119"/>
        <v>2.8087382969237629E-2</v>
      </c>
      <c r="Y205" s="462">
        <f t="shared" si="119"/>
        <v>3.6093814087027942E-2</v>
      </c>
      <c r="Z205" s="462">
        <f t="shared" si="119"/>
        <v>3.7284531855114267E-2</v>
      </c>
      <c r="AA205" s="462">
        <f t="shared" si="119"/>
        <v>3.7030274257751072E-2</v>
      </c>
      <c r="AB205" s="462">
        <f t="shared" si="119"/>
        <v>2.4450247908860412E-2</v>
      </c>
      <c r="AC205" s="462">
        <f t="shared" si="119"/>
        <v>3.6309366380776087E-2</v>
      </c>
      <c r="AD205" s="462">
        <f t="shared" si="119"/>
        <v>3.2427346096775445E-2</v>
      </c>
      <c r="AE205" s="462">
        <f t="shared" si="119"/>
        <v>2.6806398234969775E-2</v>
      </c>
      <c r="AF205" s="462">
        <f t="shared" si="119"/>
        <v>7.4140748987374883E-2</v>
      </c>
    </row>
    <row r="206" spans="1:39" hidden="1" x14ac:dyDescent="0.35">
      <c r="U206" s="462">
        <f t="shared" si="120"/>
        <v>5.4320265262336687E-2</v>
      </c>
      <c r="V206" s="462">
        <f t="shared" si="119"/>
        <v>3.9151239789260162E-2</v>
      </c>
      <c r="W206" s="462">
        <f t="shared" si="119"/>
        <v>6.2281017278819073E-2</v>
      </c>
      <c r="X206" s="462">
        <f t="shared" si="119"/>
        <v>5.7050538933971273E-2</v>
      </c>
      <c r="Y206" s="462">
        <f t="shared" si="119"/>
        <v>6.0695818063155826E-2</v>
      </c>
      <c r="Z206" s="462">
        <f t="shared" si="119"/>
        <v>6.8859693618748219E-2</v>
      </c>
      <c r="AA206" s="462">
        <f t="shared" si="119"/>
        <v>7.8534158475913163E-2</v>
      </c>
      <c r="AB206" s="462">
        <f t="shared" si="119"/>
        <v>6.9843939356466267E-2</v>
      </c>
      <c r="AC206" s="462">
        <f t="shared" si="119"/>
        <v>7.8274877352273675E-2</v>
      </c>
      <c r="AD206" s="462">
        <f t="shared" si="119"/>
        <v>5.9365079365079509E-2</v>
      </c>
      <c r="AE206" s="462">
        <f t="shared" si="119"/>
        <v>5.8469370273379173E-2</v>
      </c>
      <c r="AF206" s="462">
        <f t="shared" si="119"/>
        <v>7.431375851035682E-2</v>
      </c>
    </row>
    <row r="207" spans="1:39" hidden="1" x14ac:dyDescent="0.35">
      <c r="U207" s="462">
        <f t="shared" si="120"/>
        <v>6.1712579786345367E-2</v>
      </c>
      <c r="V207" s="462">
        <f t="shared" si="119"/>
        <v>5.2308210242814512E-2</v>
      </c>
      <c r="W207" s="462">
        <f t="shared" si="119"/>
        <v>6.290382703777353E-2</v>
      </c>
      <c r="X207" s="462">
        <f t="shared" si="119"/>
        <v>3.8672231642102428E-2</v>
      </c>
      <c r="Y207" s="462">
        <f t="shared" si="119"/>
        <v>3.1213717960167919E-2</v>
      </c>
      <c r="Z207" s="462">
        <f t="shared" si="119"/>
        <v>3.7409409870010402E-2</v>
      </c>
      <c r="AA207" s="462">
        <f t="shared" si="119"/>
        <v>5.4950517420579326E-2</v>
      </c>
      <c r="AB207" s="462">
        <f t="shared" si="119"/>
        <v>4.3272760646108743E-2</v>
      </c>
      <c r="AC207" s="462">
        <f t="shared" si="119"/>
        <v>5.2414484628882541E-2</v>
      </c>
      <c r="AD207" s="462">
        <f t="shared" si="119"/>
        <v>1.126982654670261E-2</v>
      </c>
      <c r="AE207" s="462">
        <f t="shared" si="119"/>
        <v>3.9826285348329993E-2</v>
      </c>
      <c r="AF207" s="462">
        <f t="shared" si="119"/>
        <v>6.6870642523950474E-2</v>
      </c>
    </row>
    <row r="208" spans="1:39" hidden="1" x14ac:dyDescent="0.35">
      <c r="U208" s="462">
        <f t="shared" si="120"/>
        <v>6.0811773698324911E-2</v>
      </c>
      <c r="V208" s="462">
        <f t="shared" si="119"/>
        <v>5.0119541965521597E-2</v>
      </c>
      <c r="W208" s="462">
        <f t="shared" si="119"/>
        <v>6.2266017755909786E-2</v>
      </c>
      <c r="X208" s="462">
        <f t="shared" si="119"/>
        <v>4.9507696574677462E-2</v>
      </c>
      <c r="Y208" s="462">
        <f t="shared" si="119"/>
        <v>5.6863472054870634E-2</v>
      </c>
      <c r="Z208" s="462">
        <f t="shared" si="119"/>
        <v>4.6040052329676895E-2</v>
      </c>
      <c r="AA208" s="462">
        <f t="shared" si="119"/>
        <v>5.4422784873154662E-2</v>
      </c>
      <c r="AB208" s="462">
        <f t="shared" si="119"/>
        <v>5.1096338922512086E-2</v>
      </c>
      <c r="AC208" s="462">
        <f t="shared" si="119"/>
        <v>6.0564977322027147E-2</v>
      </c>
      <c r="AD208" s="462">
        <f t="shared" si="119"/>
        <v>4.8682199268145876E-2</v>
      </c>
      <c r="AE208" s="462">
        <f t="shared" si="119"/>
        <v>5.0241524386172021E-2</v>
      </c>
      <c r="AF208" s="462">
        <f t="shared" si="119"/>
        <v>6.7760953056581696E-2</v>
      </c>
    </row>
    <row r="209" spans="21:32" hidden="1" x14ac:dyDescent="0.35">
      <c r="U209" s="462">
        <f t="shared" si="120"/>
        <v>6.035017150413946E-2</v>
      </c>
      <c r="V209" s="462">
        <f t="shared" si="119"/>
        <v>4.9215339073545694E-2</v>
      </c>
      <c r="W209" s="462">
        <f t="shared" si="119"/>
        <v>6.2134117581777337E-2</v>
      </c>
      <c r="X209" s="462">
        <f t="shared" si="119"/>
        <v>4.7170279252021219E-2</v>
      </c>
      <c r="Y209" s="462">
        <f t="shared" si="119"/>
        <v>5.7118184061189403E-2</v>
      </c>
      <c r="Z209" s="462">
        <f t="shared" si="119"/>
        <v>4.9033549270553589E-2</v>
      </c>
      <c r="AA209" s="462">
        <f t="shared" si="119"/>
        <v>5.1978236754529616E-2</v>
      </c>
      <c r="AB209" s="462">
        <f t="shared" si="119"/>
        <v>5.0483407368696165E-2</v>
      </c>
      <c r="AC209" s="462">
        <f t="shared" si="119"/>
        <v>5.9133749314675077E-2</v>
      </c>
      <c r="AD209" s="462">
        <f t="shared" si="119"/>
        <v>4.2722192989050001E-2</v>
      </c>
      <c r="AE209" s="462">
        <f t="shared" si="119"/>
        <v>4.7734240275914885E-2</v>
      </c>
      <c r="AF209" s="462">
        <f t="shared" si="119"/>
        <v>6.8247732545876127E-2</v>
      </c>
    </row>
    <row r="210" spans="21:32" hidden="1" x14ac:dyDescent="0.35">
      <c r="U210" s="462">
        <f t="shared" si="120"/>
        <v>6.035017150413946E-2</v>
      </c>
      <c r="V210" s="462">
        <f t="shared" si="119"/>
        <v>4.9215339073545694E-2</v>
      </c>
      <c r="W210" s="462">
        <f t="shared" si="119"/>
        <v>6.2134117581777337E-2</v>
      </c>
      <c r="X210" s="462">
        <f t="shared" si="119"/>
        <v>4.7170279252021219E-2</v>
      </c>
      <c r="Y210" s="462">
        <f t="shared" si="119"/>
        <v>5.7118184061189403E-2</v>
      </c>
      <c r="Z210" s="462">
        <f t="shared" si="119"/>
        <v>4.9033549270553589E-2</v>
      </c>
      <c r="AA210" s="462">
        <f t="shared" si="119"/>
        <v>5.1978236754529616E-2</v>
      </c>
      <c r="AB210" s="462">
        <f t="shared" si="119"/>
        <v>5.0483407368696165E-2</v>
      </c>
      <c r="AC210" s="462">
        <f t="shared" si="119"/>
        <v>5.9133749314675077E-2</v>
      </c>
      <c r="AD210" s="462">
        <f t="shared" si="119"/>
        <v>4.2722192989050001E-2</v>
      </c>
      <c r="AE210" s="462">
        <f t="shared" si="119"/>
        <v>4.7734240275914885E-2</v>
      </c>
      <c r="AF210" s="462">
        <f t="shared" si="119"/>
        <v>6.8247732545876127E-2</v>
      </c>
    </row>
    <row r="211" spans="21:32" hidden="1" x14ac:dyDescent="0.35">
      <c r="U211" s="462">
        <f t="shared" si="120"/>
        <v>6.035017150413946E-2</v>
      </c>
      <c r="V211" s="462">
        <f t="shared" si="119"/>
        <v>4.9215339073545694E-2</v>
      </c>
      <c r="W211" s="462">
        <f t="shared" si="119"/>
        <v>6.2134117581777337E-2</v>
      </c>
      <c r="X211" s="462">
        <f t="shared" si="119"/>
        <v>4.7170279252021219E-2</v>
      </c>
      <c r="Y211" s="462">
        <f t="shared" si="119"/>
        <v>5.7118184061189403E-2</v>
      </c>
      <c r="Z211" s="462">
        <f t="shared" si="119"/>
        <v>4.9033549270553589E-2</v>
      </c>
      <c r="AA211" s="462">
        <f t="shared" si="119"/>
        <v>5.1978236754529616E-2</v>
      </c>
      <c r="AB211" s="462">
        <f t="shared" si="119"/>
        <v>5.0483407368696165E-2</v>
      </c>
      <c r="AC211" s="462">
        <f t="shared" si="119"/>
        <v>5.9133749314675077E-2</v>
      </c>
      <c r="AD211" s="462">
        <f t="shared" si="119"/>
        <v>4.2722192989050001E-2</v>
      </c>
      <c r="AE211" s="462">
        <f t="shared" si="119"/>
        <v>4.7734240275914885E-2</v>
      </c>
      <c r="AF211" s="462">
        <f t="shared" si="119"/>
        <v>6.8247732545876127E-2</v>
      </c>
    </row>
    <row r="212" spans="21:32" hidden="1" x14ac:dyDescent="0.35">
      <c r="U212" s="462">
        <f t="shared" si="120"/>
        <v>5.9842934234194622E-2</v>
      </c>
      <c r="V212" s="462">
        <f t="shared" si="119"/>
        <v>4.8509860482385259E-2</v>
      </c>
      <c r="W212" s="462">
        <f t="shared" si="119"/>
        <v>6.1950932863229058E-2</v>
      </c>
      <c r="X212" s="462">
        <f t="shared" si="119"/>
        <v>4.518449030644156E-2</v>
      </c>
      <c r="Y212" s="462">
        <f t="shared" si="119"/>
        <v>5.5015426097327014E-2</v>
      </c>
      <c r="Z212" s="462">
        <f t="shared" si="119"/>
        <v>4.6090352602276674E-2</v>
      </c>
      <c r="AA212" s="462">
        <f t="shared" si="119"/>
        <v>4.7559553556554945E-2</v>
      </c>
      <c r="AB212" s="462">
        <f t="shared" si="119"/>
        <v>4.5881154872980501E-2</v>
      </c>
      <c r="AC212" s="462">
        <f t="shared" si="119"/>
        <v>5.9762564944679131E-2</v>
      </c>
      <c r="AD212" s="462">
        <f t="shared" si="119"/>
        <v>4.5563921446867939E-2</v>
      </c>
      <c r="AE212" s="462">
        <f t="shared" si="119"/>
        <v>4.574223970547453E-2</v>
      </c>
      <c r="AF212" s="462">
        <f t="shared" si="119"/>
        <v>6.8667849310667606E-2</v>
      </c>
    </row>
    <row r="213" spans="21:32" hidden="1" x14ac:dyDescent="0.35">
      <c r="U213" s="462">
        <f t="shared" si="120"/>
        <v>6.0826463394116681E-2</v>
      </c>
      <c r="V213" s="462">
        <f t="shared" si="119"/>
        <v>5.0352417460121313E-2</v>
      </c>
      <c r="W213" s="462">
        <f t="shared" si="119"/>
        <v>6.2340236840732421E-2</v>
      </c>
      <c r="X213" s="462">
        <f t="shared" si="119"/>
        <v>4.8907265209686912E-2</v>
      </c>
      <c r="Y213" s="462">
        <f t="shared" si="119"/>
        <v>5.9327604826970859E-2</v>
      </c>
      <c r="Z213" s="462">
        <f t="shared" si="119"/>
        <v>4.2390458905885442E-2</v>
      </c>
      <c r="AA213" s="462">
        <f t="shared" si="119"/>
        <v>4.0215116433093945E-2</v>
      </c>
      <c r="AB213" s="462">
        <f t="shared" si="119"/>
        <v>4.3664959387448965E-2</v>
      </c>
      <c r="AC213" s="462">
        <f t="shared" si="119"/>
        <v>6.1911874533233879E-2</v>
      </c>
      <c r="AD213" s="462">
        <f t="shared" si="119"/>
        <v>5.0007043245527516E-2</v>
      </c>
      <c r="AE213" s="462">
        <f t="shared" si="119"/>
        <v>4.9519821582995727E-2</v>
      </c>
      <c r="AF213" s="462">
        <f t="shared" si="119"/>
        <v>6.7668901433540762E-2</v>
      </c>
    </row>
    <row r="214" spans="21:32" hidden="1" x14ac:dyDescent="0.35"/>
  </sheetData>
  <mergeCells count="19">
    <mergeCell ref="AA125:AL125"/>
    <mergeCell ref="A126:A139"/>
    <mergeCell ref="A142:A158"/>
    <mergeCell ref="A161:A177"/>
    <mergeCell ref="C125:N125"/>
    <mergeCell ref="O125:Z125"/>
    <mergeCell ref="A107:A122"/>
    <mergeCell ref="B107:N107"/>
    <mergeCell ref="B108:N108"/>
    <mergeCell ref="O108:Z108"/>
    <mergeCell ref="AA108:AL108"/>
    <mergeCell ref="O107:Z107"/>
    <mergeCell ref="AA107:AL107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0" tint="-0.34998626667073579"/>
  </sheetPr>
  <dimension ref="A1:AO214"/>
  <sheetViews>
    <sheetView zoomScale="80" zoomScaleNormal="80" workbookViewId="0">
      <selection activeCell="C20" sqref="C20"/>
    </sheetView>
  </sheetViews>
  <sheetFormatPr defaultRowHeight="14.5" x14ac:dyDescent="0.35"/>
  <cols>
    <col min="1" max="1" width="9.08984375" customWidth="1"/>
    <col min="2" max="2" width="24.90625" customWidth="1"/>
    <col min="3" max="3" width="15.90625" bestFit="1" customWidth="1"/>
    <col min="4" max="10" width="13.90625" customWidth="1"/>
    <col min="11" max="11" width="15.08984375" customWidth="1"/>
    <col min="12" max="16" width="14.08984375" bestFit="1" customWidth="1"/>
    <col min="17" max="39" width="14.08984375" customWidth="1"/>
    <col min="40" max="41" width="10.54296875" bestFit="1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14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20</v>
      </c>
      <c r="C5" s="3">
        <f>'BIZ kWh ENTRY'!AY148</f>
        <v>0</v>
      </c>
      <c r="D5" s="3">
        <f>'BIZ kWh ENTRY'!AZ148</f>
        <v>0</v>
      </c>
      <c r="E5" s="3">
        <f>'BIZ kWh ENTRY'!BA148</f>
        <v>441497.15232034831</v>
      </c>
      <c r="F5" s="3">
        <f>'BIZ kWh ENTRY'!BB148</f>
        <v>0</v>
      </c>
      <c r="G5" s="3">
        <f>'BIZ kWh ENTRY'!BC148</f>
        <v>0</v>
      </c>
      <c r="H5" s="3">
        <f>'BIZ kWh ENTRY'!BD148</f>
        <v>0</v>
      </c>
      <c r="I5" s="3">
        <f>'BIZ kWh ENTRY'!BE148</f>
        <v>0</v>
      </c>
      <c r="J5" s="3">
        <f>'BIZ kWh ENTRY'!BF148</f>
        <v>0</v>
      </c>
      <c r="K5" s="3">
        <f>'BIZ kWh ENTRY'!BG148</f>
        <v>0</v>
      </c>
      <c r="L5" s="3">
        <f>'BIZ kWh ENTRY'!BH148</f>
        <v>0</v>
      </c>
      <c r="M5" s="3">
        <f>'BIZ kWh ENTRY'!BI148</f>
        <v>0</v>
      </c>
      <c r="N5" s="3">
        <f>'BIZ kWh ENTRY'!BJ148</f>
        <v>0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</row>
    <row r="6" spans="1:41" x14ac:dyDescent="0.35">
      <c r="A6" s="639"/>
      <c r="B6" s="12" t="s">
        <v>0</v>
      </c>
      <c r="C6" s="3">
        <f>'BIZ kWh ENTRY'!AY149</f>
        <v>0</v>
      </c>
      <c r="D6" s="3">
        <f>'BIZ kWh ENTRY'!AZ149</f>
        <v>0</v>
      </c>
      <c r="E6" s="3">
        <f>'BIZ kWh ENTRY'!BA149</f>
        <v>0</v>
      </c>
      <c r="F6" s="3">
        <f>'BIZ kWh ENTRY'!BB149</f>
        <v>0</v>
      </c>
      <c r="G6" s="3">
        <f>'BIZ kWh ENTRY'!BC149</f>
        <v>0</v>
      </c>
      <c r="H6" s="3">
        <f>'BIZ kWh ENTRY'!BD149</f>
        <v>0</v>
      </c>
      <c r="I6" s="3">
        <f>'BIZ kWh ENTRY'!BE149</f>
        <v>0</v>
      </c>
      <c r="J6" s="3">
        <f>'BIZ kWh ENTRY'!BF149</f>
        <v>0</v>
      </c>
      <c r="K6" s="3">
        <f>'BIZ kWh ENTRY'!BG149</f>
        <v>0</v>
      </c>
      <c r="L6" s="3">
        <f>'BIZ kWh ENTRY'!BH149</f>
        <v>0</v>
      </c>
      <c r="M6" s="3">
        <f>'BIZ kWh ENTRY'!BI149</f>
        <v>0</v>
      </c>
      <c r="N6" s="3">
        <f>'BIZ kWh ENTRY'!BJ149</f>
        <v>0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x14ac:dyDescent="0.35">
      <c r="A7" s="639"/>
      <c r="B7" s="11" t="s">
        <v>21</v>
      </c>
      <c r="C7" s="3">
        <f>'BIZ kWh ENTRY'!AY150</f>
        <v>0</v>
      </c>
      <c r="D7" s="3">
        <f>'BIZ kWh ENTRY'!AZ150</f>
        <v>0</v>
      </c>
      <c r="E7" s="3">
        <f>'BIZ kWh ENTRY'!BA150</f>
        <v>0</v>
      </c>
      <c r="F7" s="3">
        <f>'BIZ kWh ENTRY'!BB150</f>
        <v>0</v>
      </c>
      <c r="G7" s="3">
        <f>'BIZ kWh ENTRY'!BC150</f>
        <v>0</v>
      </c>
      <c r="H7" s="3">
        <f>'BIZ kWh ENTRY'!BD150</f>
        <v>0</v>
      </c>
      <c r="I7" s="3">
        <f>'BIZ kWh ENTRY'!BE150</f>
        <v>0</v>
      </c>
      <c r="J7" s="3">
        <f>'BIZ kWh ENTRY'!BF150</f>
        <v>0</v>
      </c>
      <c r="K7" s="3">
        <f>'BIZ kWh ENTRY'!BG150</f>
        <v>0</v>
      </c>
      <c r="L7" s="3">
        <f>'BIZ kWh ENTRY'!BH150</f>
        <v>0</v>
      </c>
      <c r="M7" s="3">
        <f>'BIZ kWh ENTRY'!BI150</f>
        <v>0</v>
      </c>
      <c r="N7" s="3">
        <f>'BIZ kWh ENTRY'!BJ150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41" x14ac:dyDescent="0.35">
      <c r="A8" s="639"/>
      <c r="B8" s="11" t="s">
        <v>1</v>
      </c>
      <c r="C8" s="3">
        <f>'BIZ kWh ENTRY'!AY151</f>
        <v>0</v>
      </c>
      <c r="D8" s="3">
        <f>'BIZ kWh ENTRY'!AZ151</f>
        <v>0</v>
      </c>
      <c r="E8" s="3">
        <f>'BIZ kWh ENTRY'!BA151</f>
        <v>0</v>
      </c>
      <c r="F8" s="3">
        <f>'BIZ kWh ENTRY'!BB151</f>
        <v>0</v>
      </c>
      <c r="G8" s="3">
        <f>'BIZ kWh ENTRY'!BC151</f>
        <v>0</v>
      </c>
      <c r="H8" s="3">
        <f>'BIZ kWh ENTRY'!BD151</f>
        <v>201655.59300567603</v>
      </c>
      <c r="I8" s="3">
        <f>'BIZ kWh ENTRY'!BE151</f>
        <v>292395.35011811269</v>
      </c>
      <c r="J8" s="3">
        <f>'BIZ kWh ENTRY'!BF151</f>
        <v>0</v>
      </c>
      <c r="K8" s="3">
        <f>'BIZ kWh ENTRY'!BG151</f>
        <v>0</v>
      </c>
      <c r="L8" s="3">
        <f>'BIZ kWh ENTRY'!BH151</f>
        <v>34001.517303141554</v>
      </c>
      <c r="M8" s="3">
        <f>'BIZ kWh ENTRY'!BI151</f>
        <v>284109.12710583198</v>
      </c>
      <c r="N8" s="3">
        <f>'BIZ kWh ENTRY'!BJ151</f>
        <v>1415839.5896752991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41" x14ac:dyDescent="0.35">
      <c r="A9" s="639"/>
      <c r="B9" s="12" t="s">
        <v>22</v>
      </c>
      <c r="C9" s="3">
        <f>'BIZ kWh ENTRY'!AY152</f>
        <v>0</v>
      </c>
      <c r="D9" s="3">
        <f>'BIZ kWh ENTRY'!AZ152</f>
        <v>0</v>
      </c>
      <c r="E9" s="3">
        <f>'BIZ kWh ENTRY'!BA152</f>
        <v>0</v>
      </c>
      <c r="F9" s="3">
        <f>'BIZ kWh ENTRY'!BB152</f>
        <v>0</v>
      </c>
      <c r="G9" s="3">
        <f>'BIZ kWh ENTRY'!BC152</f>
        <v>20472.21</v>
      </c>
      <c r="H9" s="3">
        <f>'BIZ kWh ENTRY'!BD152</f>
        <v>0</v>
      </c>
      <c r="I9" s="3">
        <f>'BIZ kWh ENTRY'!BE152</f>
        <v>0</v>
      </c>
      <c r="J9" s="3">
        <f>'BIZ kWh ENTRY'!BF152</f>
        <v>0</v>
      </c>
      <c r="K9" s="3">
        <f>'BIZ kWh ENTRY'!BG152</f>
        <v>0</v>
      </c>
      <c r="L9" s="3">
        <f>'BIZ kWh ENTRY'!BH152</f>
        <v>0</v>
      </c>
      <c r="M9" s="3">
        <f>'BIZ kWh ENTRY'!BI152</f>
        <v>0</v>
      </c>
      <c r="N9" s="3">
        <f>'BIZ kWh ENTRY'!BJ152</f>
        <v>0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41" x14ac:dyDescent="0.35">
      <c r="A10" s="639"/>
      <c r="B10" s="11" t="s">
        <v>9</v>
      </c>
      <c r="C10" s="3">
        <f>'BIZ kWh ENTRY'!AY153</f>
        <v>0</v>
      </c>
      <c r="D10" s="3">
        <f>'BIZ kWh ENTRY'!AZ153</f>
        <v>0</v>
      </c>
      <c r="E10" s="3">
        <f>'BIZ kWh ENTRY'!BA153</f>
        <v>0</v>
      </c>
      <c r="F10" s="3">
        <f>'BIZ kWh ENTRY'!BB153</f>
        <v>0</v>
      </c>
      <c r="G10" s="3">
        <f>'BIZ kWh ENTRY'!BC153</f>
        <v>0</v>
      </c>
      <c r="H10" s="3">
        <f>'BIZ kWh ENTRY'!BD153</f>
        <v>0</v>
      </c>
      <c r="I10" s="3">
        <f>'BIZ kWh ENTRY'!BE153</f>
        <v>0</v>
      </c>
      <c r="J10" s="3">
        <f>'BIZ kWh ENTRY'!BF153</f>
        <v>0</v>
      </c>
      <c r="K10" s="3">
        <f>'BIZ kWh ENTRY'!BG153</f>
        <v>0</v>
      </c>
      <c r="L10" s="3">
        <f>'BIZ kWh ENTRY'!BH153</f>
        <v>0</v>
      </c>
      <c r="M10" s="3">
        <f>'BIZ kWh ENTRY'!BI153</f>
        <v>0</v>
      </c>
      <c r="N10" s="3">
        <f>'BIZ kWh ENTRY'!BJ153</f>
        <v>0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41" x14ac:dyDescent="0.35">
      <c r="A11" s="639"/>
      <c r="B11" s="11" t="s">
        <v>3</v>
      </c>
      <c r="C11" s="3">
        <f>'BIZ kWh ENTRY'!AY154</f>
        <v>0</v>
      </c>
      <c r="D11" s="3">
        <f>'BIZ kWh ENTRY'!AZ154</f>
        <v>0</v>
      </c>
      <c r="E11" s="3">
        <f>'BIZ kWh ENTRY'!BA154</f>
        <v>0</v>
      </c>
      <c r="F11" s="3">
        <f>'BIZ kWh ENTRY'!BB154</f>
        <v>0</v>
      </c>
      <c r="G11" s="3">
        <f>'BIZ kWh ENTRY'!BC154</f>
        <v>0</v>
      </c>
      <c r="H11" s="3">
        <f>'BIZ kWh ENTRY'!BD154</f>
        <v>0</v>
      </c>
      <c r="I11" s="3">
        <f>'BIZ kWh ENTRY'!BE154</f>
        <v>0</v>
      </c>
      <c r="J11" s="3">
        <f>'BIZ kWh ENTRY'!BF154</f>
        <v>0</v>
      </c>
      <c r="K11" s="3">
        <f>'BIZ kWh ENTRY'!BG154</f>
        <v>0</v>
      </c>
      <c r="L11" s="3">
        <f>'BIZ kWh ENTRY'!BH154</f>
        <v>0</v>
      </c>
      <c r="M11" s="3">
        <f>'BIZ kWh ENTRY'!BI154</f>
        <v>0</v>
      </c>
      <c r="N11" s="3">
        <f>'BIZ kWh ENTRY'!BJ154</f>
        <v>84297.226736164157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41" x14ac:dyDescent="0.35">
      <c r="A12" s="639"/>
      <c r="B12" s="11" t="s">
        <v>4</v>
      </c>
      <c r="C12" s="3">
        <f>'BIZ kWh ENTRY'!AY155</f>
        <v>0</v>
      </c>
      <c r="D12" s="3">
        <f>'BIZ kWh ENTRY'!AZ155</f>
        <v>0</v>
      </c>
      <c r="E12" s="3">
        <f>'BIZ kWh ENTRY'!BA155</f>
        <v>2942.2673280000004</v>
      </c>
      <c r="F12" s="3">
        <f>'BIZ kWh ENTRY'!BB155</f>
        <v>0</v>
      </c>
      <c r="G12" s="3">
        <f>'BIZ kWh ENTRY'!BC155</f>
        <v>30246.435507703092</v>
      </c>
      <c r="H12" s="3">
        <f>'BIZ kWh ENTRY'!BD155</f>
        <v>23784.99552</v>
      </c>
      <c r="I12" s="3">
        <f>'BIZ kWh ENTRY'!BE155</f>
        <v>24264.310409833517</v>
      </c>
      <c r="J12" s="3">
        <f>'BIZ kWh ENTRY'!BF155</f>
        <v>0</v>
      </c>
      <c r="K12" s="3">
        <f>'BIZ kWh ENTRY'!BG155</f>
        <v>0</v>
      </c>
      <c r="L12" s="3">
        <f>'BIZ kWh ENTRY'!BH155</f>
        <v>15081.066000000001</v>
      </c>
      <c r="M12" s="3">
        <f>'BIZ kWh ENTRY'!BI155</f>
        <v>0</v>
      </c>
      <c r="N12" s="3">
        <f>'BIZ kWh ENTRY'!BJ155</f>
        <v>0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41" x14ac:dyDescent="0.35">
      <c r="A13" s="639"/>
      <c r="B13" s="11" t="s">
        <v>5</v>
      </c>
      <c r="C13" s="3">
        <f>'BIZ kWh ENTRY'!AY156</f>
        <v>0</v>
      </c>
      <c r="D13" s="3">
        <f>'BIZ kWh ENTRY'!AZ156</f>
        <v>0</v>
      </c>
      <c r="E13" s="3">
        <f>'BIZ kWh ENTRY'!BA156</f>
        <v>0</v>
      </c>
      <c r="F13" s="3">
        <f>'BIZ kWh ENTRY'!BB156</f>
        <v>0</v>
      </c>
      <c r="G13" s="3">
        <f>'BIZ kWh ENTRY'!BC156</f>
        <v>85347.343224000011</v>
      </c>
      <c r="H13" s="3">
        <f>'BIZ kWh ENTRY'!BD156</f>
        <v>0</v>
      </c>
      <c r="I13" s="3">
        <f>'BIZ kWh ENTRY'!BE156</f>
        <v>0</v>
      </c>
      <c r="J13" s="3">
        <f>'BIZ kWh ENTRY'!BF156</f>
        <v>0</v>
      </c>
      <c r="K13" s="3">
        <f>'BIZ kWh ENTRY'!BG156</f>
        <v>357860.08169999998</v>
      </c>
      <c r="L13" s="3">
        <f>'BIZ kWh ENTRY'!BH156</f>
        <v>0</v>
      </c>
      <c r="M13" s="3">
        <f>'BIZ kWh ENTRY'!BI156</f>
        <v>0</v>
      </c>
      <c r="N13" s="3">
        <f>'BIZ kWh ENTRY'!BJ156</f>
        <v>159376.16376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41" x14ac:dyDescent="0.35">
      <c r="A14" s="639"/>
      <c r="B14" s="11" t="s">
        <v>23</v>
      </c>
      <c r="C14" s="3">
        <f>'BIZ kWh ENTRY'!AY157</f>
        <v>0</v>
      </c>
      <c r="D14" s="3">
        <f>'BIZ kWh ENTRY'!AZ157</f>
        <v>0</v>
      </c>
      <c r="E14" s="3">
        <f>'BIZ kWh ENTRY'!BA157</f>
        <v>0</v>
      </c>
      <c r="F14" s="3">
        <f>'BIZ kWh ENTRY'!BB157</f>
        <v>0</v>
      </c>
      <c r="G14" s="3">
        <f>'BIZ kWh ENTRY'!BC157</f>
        <v>0</v>
      </c>
      <c r="H14" s="3">
        <f>'BIZ kWh ENTRY'!BD157</f>
        <v>0</v>
      </c>
      <c r="I14" s="3">
        <f>'BIZ kWh ENTRY'!BE157</f>
        <v>133017.08799999999</v>
      </c>
      <c r="J14" s="3">
        <f>'BIZ kWh ENTRY'!BF157</f>
        <v>0</v>
      </c>
      <c r="K14" s="3">
        <f>'BIZ kWh ENTRY'!BG157</f>
        <v>0</v>
      </c>
      <c r="L14" s="3">
        <f>'BIZ kWh ENTRY'!BH157</f>
        <v>0</v>
      </c>
      <c r="M14" s="3">
        <f>'BIZ kWh ENTRY'!BI157</f>
        <v>0</v>
      </c>
      <c r="N14" s="3">
        <f>'BIZ kWh ENTRY'!BJ157</f>
        <v>0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41" x14ac:dyDescent="0.35">
      <c r="A15" s="639"/>
      <c r="B15" s="11" t="s">
        <v>24</v>
      </c>
      <c r="C15" s="3">
        <f>'BIZ kWh ENTRY'!AY158</f>
        <v>0</v>
      </c>
      <c r="D15" s="3">
        <f>'BIZ kWh ENTRY'!AZ158</f>
        <v>0</v>
      </c>
      <c r="E15" s="3">
        <f>'BIZ kWh ENTRY'!BA158</f>
        <v>0</v>
      </c>
      <c r="F15" s="3">
        <f>'BIZ kWh ENTRY'!BB158</f>
        <v>0</v>
      </c>
      <c r="G15" s="3">
        <f>'BIZ kWh ENTRY'!BC158</f>
        <v>0</v>
      </c>
      <c r="H15" s="3">
        <f>'BIZ kWh ENTRY'!BD158</f>
        <v>0</v>
      </c>
      <c r="I15" s="3">
        <f>'BIZ kWh ENTRY'!BE158</f>
        <v>0</v>
      </c>
      <c r="J15" s="3">
        <f>'BIZ kWh ENTRY'!BF158</f>
        <v>0</v>
      </c>
      <c r="K15" s="3">
        <f>'BIZ kWh ENTRY'!BG158</f>
        <v>0</v>
      </c>
      <c r="L15" s="3">
        <f>'BIZ kWh ENTRY'!BH158</f>
        <v>0</v>
      </c>
      <c r="M15" s="3">
        <f>'BIZ kWh ENTRY'!BI158</f>
        <v>0</v>
      </c>
      <c r="N15" s="3">
        <f>'BIZ kWh ENTRY'!BJ158</f>
        <v>141130.19976603394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</row>
    <row r="16" spans="1:41" x14ac:dyDescent="0.35">
      <c r="A16" s="639"/>
      <c r="B16" s="11" t="s">
        <v>7</v>
      </c>
      <c r="C16" s="3">
        <f>'BIZ kWh ENTRY'!AY159</f>
        <v>0</v>
      </c>
      <c r="D16" s="3">
        <f>'BIZ kWh ENTRY'!AZ159</f>
        <v>0</v>
      </c>
      <c r="E16" s="3">
        <f>'BIZ kWh ENTRY'!BA159</f>
        <v>0</v>
      </c>
      <c r="F16" s="3">
        <f>'BIZ kWh ENTRY'!BB159</f>
        <v>0</v>
      </c>
      <c r="G16" s="3">
        <f>'BIZ kWh ENTRY'!BC159</f>
        <v>0</v>
      </c>
      <c r="H16" s="3">
        <f>'BIZ kWh ENTRY'!BD159</f>
        <v>0</v>
      </c>
      <c r="I16" s="3">
        <f>'BIZ kWh ENTRY'!BE159</f>
        <v>0</v>
      </c>
      <c r="J16" s="3">
        <f>'BIZ kWh ENTRY'!BF159</f>
        <v>0</v>
      </c>
      <c r="K16" s="3">
        <f>'BIZ kWh ENTRY'!BG159</f>
        <v>0</v>
      </c>
      <c r="L16" s="3">
        <f>'BIZ kWh ENTRY'!BH159</f>
        <v>0</v>
      </c>
      <c r="M16" s="3">
        <f>'BIZ kWh ENTRY'!BI159</f>
        <v>0</v>
      </c>
      <c r="N16" s="3">
        <f>'BIZ kWh ENTRY'!BJ159</f>
        <v>0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</row>
    <row r="17" spans="1:39" x14ac:dyDescent="0.35">
      <c r="A17" s="639"/>
      <c r="B17" s="11" t="s">
        <v>8</v>
      </c>
      <c r="C17" s="3">
        <f>'BIZ kWh ENTRY'!AY160</f>
        <v>0</v>
      </c>
      <c r="D17" s="3">
        <f>'BIZ kWh ENTRY'!AZ160</f>
        <v>0</v>
      </c>
      <c r="E17" s="3">
        <f>'BIZ kWh ENTRY'!BA160</f>
        <v>0</v>
      </c>
      <c r="F17" s="3">
        <f>'BIZ kWh ENTRY'!BB160</f>
        <v>0</v>
      </c>
      <c r="G17" s="3">
        <f>'BIZ kWh ENTRY'!BC160</f>
        <v>0</v>
      </c>
      <c r="H17" s="3">
        <f>'BIZ kWh ENTRY'!BD160</f>
        <v>0</v>
      </c>
      <c r="I17" s="3">
        <f>'BIZ kWh ENTRY'!BE160</f>
        <v>0</v>
      </c>
      <c r="J17" s="3">
        <f>'BIZ kWh ENTRY'!BF160</f>
        <v>0</v>
      </c>
      <c r="K17" s="3">
        <f>'BIZ kWh ENTRY'!BG160</f>
        <v>0</v>
      </c>
      <c r="L17" s="3">
        <f>'BIZ kWh ENTRY'!BH160</f>
        <v>0</v>
      </c>
      <c r="M17" s="3">
        <f>'BIZ kWh ENTRY'!BI160</f>
        <v>0</v>
      </c>
      <c r="N17" s="3">
        <f>'BIZ kWh ENTRY'!BJ160</f>
        <v>0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</row>
    <row r="18" spans="1:39" x14ac:dyDescent="0.35">
      <c r="A18" s="639"/>
      <c r="B18" s="11" t="s">
        <v>11</v>
      </c>
      <c r="C18" s="3"/>
      <c r="D18" s="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</row>
    <row r="19" spans="1:39" ht="15" thickBot="1" x14ac:dyDescent="0.4">
      <c r="A19" s="640"/>
      <c r="B19" s="188" t="str">
        <f>' 1M - RES'!B16</f>
        <v>Monthly kWh</v>
      </c>
      <c r="C19" s="234">
        <f>SUM(C5:C18)</f>
        <v>0</v>
      </c>
      <c r="D19" s="234">
        <f t="shared" ref="D19:AM19" si="1">SUM(D5:D18)</f>
        <v>0</v>
      </c>
      <c r="E19" s="234">
        <f t="shared" si="1"/>
        <v>444439.4196483483</v>
      </c>
      <c r="F19" s="234">
        <f t="shared" si="1"/>
        <v>0</v>
      </c>
      <c r="G19" s="234">
        <f t="shared" si="1"/>
        <v>136065.98873170311</v>
      </c>
      <c r="H19" s="234">
        <f t="shared" si="1"/>
        <v>225440.58852567602</v>
      </c>
      <c r="I19" s="234">
        <f t="shared" si="1"/>
        <v>449676.74852794618</v>
      </c>
      <c r="J19" s="234">
        <f t="shared" si="1"/>
        <v>0</v>
      </c>
      <c r="K19" s="234">
        <f t="shared" si="1"/>
        <v>357860.08169999998</v>
      </c>
      <c r="L19" s="234">
        <f t="shared" si="1"/>
        <v>49082.583303141553</v>
      </c>
      <c r="M19" s="234">
        <f t="shared" si="1"/>
        <v>284109.12710583198</v>
      </c>
      <c r="N19" s="234">
        <f t="shared" si="1"/>
        <v>1800643.1799374972</v>
      </c>
      <c r="O19" s="235">
        <f t="shared" si="1"/>
        <v>0</v>
      </c>
      <c r="P19" s="235">
        <f t="shared" si="1"/>
        <v>0</v>
      </c>
      <c r="Q19" s="235">
        <f t="shared" si="1"/>
        <v>0</v>
      </c>
      <c r="R19" s="235">
        <f t="shared" si="1"/>
        <v>0</v>
      </c>
      <c r="S19" s="235">
        <f t="shared" si="1"/>
        <v>0</v>
      </c>
      <c r="T19" s="235">
        <f t="shared" si="1"/>
        <v>0</v>
      </c>
      <c r="U19" s="235">
        <f t="shared" si="1"/>
        <v>0</v>
      </c>
      <c r="V19" s="235">
        <f t="shared" si="1"/>
        <v>0</v>
      </c>
      <c r="W19" s="235">
        <f t="shared" si="1"/>
        <v>0</v>
      </c>
      <c r="X19" s="235">
        <f t="shared" si="1"/>
        <v>0</v>
      </c>
      <c r="Y19" s="235">
        <f t="shared" si="1"/>
        <v>0</v>
      </c>
      <c r="Z19" s="235">
        <f t="shared" si="1"/>
        <v>0</v>
      </c>
      <c r="AA19" s="235">
        <f t="shared" si="1"/>
        <v>0</v>
      </c>
      <c r="AB19" s="235">
        <f t="shared" si="1"/>
        <v>0</v>
      </c>
      <c r="AC19" s="235">
        <f t="shared" si="1"/>
        <v>0</v>
      </c>
      <c r="AD19" s="235">
        <f t="shared" si="1"/>
        <v>0</v>
      </c>
      <c r="AE19" s="235">
        <f t="shared" si="1"/>
        <v>0</v>
      </c>
      <c r="AF19" s="235">
        <f t="shared" si="1"/>
        <v>0</v>
      </c>
      <c r="AG19" s="235">
        <f t="shared" si="1"/>
        <v>0</v>
      </c>
      <c r="AH19" s="235">
        <f t="shared" si="1"/>
        <v>0</v>
      </c>
      <c r="AI19" s="235">
        <f t="shared" si="1"/>
        <v>0</v>
      </c>
      <c r="AJ19" s="235">
        <f t="shared" si="1"/>
        <v>0</v>
      </c>
      <c r="AK19" s="235">
        <f t="shared" si="1"/>
        <v>0</v>
      </c>
      <c r="AL19" s="235">
        <f t="shared" si="1"/>
        <v>0</v>
      </c>
      <c r="AM19" s="235">
        <f t="shared" si="1"/>
        <v>0</v>
      </c>
    </row>
    <row r="20" spans="1:39" x14ac:dyDescent="0.35">
      <c r="A20" s="253"/>
      <c r="B20" s="254"/>
      <c r="C20" s="9"/>
      <c r="D20" s="254"/>
      <c r="E20" s="9"/>
      <c r="F20" s="254"/>
      <c r="G20" s="254"/>
      <c r="H20" s="9"/>
      <c r="I20" s="254"/>
      <c r="J20" s="254"/>
      <c r="K20" s="9"/>
      <c r="L20" s="254"/>
      <c r="M20" s="254"/>
      <c r="N20" s="9"/>
      <c r="O20" s="254"/>
      <c r="P20" s="254"/>
      <c r="Q20" s="9"/>
      <c r="R20" s="254"/>
      <c r="S20" s="254"/>
      <c r="T20" s="9"/>
      <c r="U20" s="254"/>
      <c r="V20" s="254"/>
      <c r="W20" s="9"/>
      <c r="X20" s="254"/>
      <c r="Y20" s="254"/>
      <c r="Z20" s="9"/>
      <c r="AA20" s="254"/>
      <c r="AB20" s="254"/>
      <c r="AC20" s="9"/>
      <c r="AD20" s="254"/>
      <c r="AE20" s="254"/>
      <c r="AF20" s="9"/>
      <c r="AG20" s="254"/>
      <c r="AH20" s="254"/>
      <c r="AI20" s="9"/>
      <c r="AJ20" s="254"/>
      <c r="AK20" s="254"/>
      <c r="AL20" s="9"/>
      <c r="AM20" s="254"/>
    </row>
    <row r="21" spans="1:39" ht="15" thickBot="1" x14ac:dyDescent="0.4"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spans="1:39" ht="16" thickBot="1" x14ac:dyDescent="0.4">
      <c r="A22" s="641" t="s">
        <v>15</v>
      </c>
      <c r="B22" s="17" t="s">
        <v>10</v>
      </c>
      <c r="C22" s="146">
        <f>C$4</f>
        <v>44562</v>
      </c>
      <c r="D22" s="146">
        <f t="shared" ref="D22:AM22" si="2">D$4</f>
        <v>44593</v>
      </c>
      <c r="E22" s="146">
        <f t="shared" si="2"/>
        <v>44621</v>
      </c>
      <c r="F22" s="146">
        <f t="shared" si="2"/>
        <v>44652</v>
      </c>
      <c r="G22" s="146">
        <f t="shared" si="2"/>
        <v>44682</v>
      </c>
      <c r="H22" s="146">
        <f t="shared" si="2"/>
        <v>44713</v>
      </c>
      <c r="I22" s="146">
        <f t="shared" si="2"/>
        <v>44743</v>
      </c>
      <c r="J22" s="146">
        <f t="shared" si="2"/>
        <v>44774</v>
      </c>
      <c r="K22" s="146">
        <f t="shared" si="2"/>
        <v>44805</v>
      </c>
      <c r="L22" s="146">
        <f t="shared" si="2"/>
        <v>44835</v>
      </c>
      <c r="M22" s="146">
        <f t="shared" si="2"/>
        <v>44866</v>
      </c>
      <c r="N22" s="146">
        <f t="shared" si="2"/>
        <v>44896</v>
      </c>
      <c r="O22" s="146">
        <f t="shared" si="2"/>
        <v>44927</v>
      </c>
      <c r="P22" s="146">
        <f t="shared" si="2"/>
        <v>44958</v>
      </c>
      <c r="Q22" s="146">
        <f t="shared" si="2"/>
        <v>44986</v>
      </c>
      <c r="R22" s="146">
        <f t="shared" si="2"/>
        <v>45017</v>
      </c>
      <c r="S22" s="146">
        <f t="shared" si="2"/>
        <v>45047</v>
      </c>
      <c r="T22" s="146">
        <f t="shared" si="2"/>
        <v>45078</v>
      </c>
      <c r="U22" s="146">
        <f t="shared" si="2"/>
        <v>45108</v>
      </c>
      <c r="V22" s="146">
        <f t="shared" si="2"/>
        <v>45139</v>
      </c>
      <c r="W22" s="146">
        <f t="shared" si="2"/>
        <v>45170</v>
      </c>
      <c r="X22" s="146">
        <f t="shared" si="2"/>
        <v>45200</v>
      </c>
      <c r="Y22" s="146">
        <f t="shared" si="2"/>
        <v>45231</v>
      </c>
      <c r="Z22" s="146">
        <f t="shared" si="2"/>
        <v>45261</v>
      </c>
      <c r="AA22" s="146">
        <f t="shared" si="2"/>
        <v>45292</v>
      </c>
      <c r="AB22" s="146">
        <f t="shared" si="2"/>
        <v>45323</v>
      </c>
      <c r="AC22" s="146">
        <f t="shared" si="2"/>
        <v>45352</v>
      </c>
      <c r="AD22" s="146">
        <f t="shared" si="2"/>
        <v>45383</v>
      </c>
      <c r="AE22" s="146">
        <f t="shared" si="2"/>
        <v>45413</v>
      </c>
      <c r="AF22" s="146">
        <f t="shared" si="2"/>
        <v>45444</v>
      </c>
      <c r="AG22" s="146">
        <f t="shared" si="2"/>
        <v>45474</v>
      </c>
      <c r="AH22" s="146">
        <f t="shared" si="2"/>
        <v>45505</v>
      </c>
      <c r="AI22" s="146">
        <f t="shared" si="2"/>
        <v>45536</v>
      </c>
      <c r="AJ22" s="146">
        <f t="shared" si="2"/>
        <v>45566</v>
      </c>
      <c r="AK22" s="146">
        <f t="shared" si="2"/>
        <v>45597</v>
      </c>
      <c r="AL22" s="146">
        <f t="shared" si="2"/>
        <v>45627</v>
      </c>
      <c r="AM22" s="146">
        <f t="shared" si="2"/>
        <v>45658</v>
      </c>
    </row>
    <row r="23" spans="1:39" ht="15" customHeight="1" x14ac:dyDescent="0.35">
      <c r="A23" s="642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M23" si="4">IF(SUM($C$19:$N$19)=0,0,D23+E5)</f>
        <v>441497.15232034831</v>
      </c>
      <c r="F23" s="3">
        <f t="shared" si="4"/>
        <v>441497.15232034831</v>
      </c>
      <c r="G23" s="3">
        <f t="shared" si="4"/>
        <v>441497.15232034831</v>
      </c>
      <c r="H23" s="3">
        <f t="shared" si="4"/>
        <v>441497.15232034831</v>
      </c>
      <c r="I23" s="3">
        <f t="shared" si="4"/>
        <v>441497.15232034831</v>
      </c>
      <c r="J23" s="3">
        <f t="shared" si="4"/>
        <v>441497.15232034831</v>
      </c>
      <c r="K23" s="3">
        <f t="shared" si="4"/>
        <v>441497.15232034831</v>
      </c>
      <c r="L23" s="3">
        <f t="shared" si="4"/>
        <v>441497.15232034831</v>
      </c>
      <c r="M23" s="3">
        <f t="shared" si="4"/>
        <v>441497.15232034831</v>
      </c>
      <c r="N23" s="464">
        <f t="shared" si="4"/>
        <v>441497.15232034831</v>
      </c>
      <c r="O23" s="3">
        <f t="shared" si="4"/>
        <v>441497.15232034831</v>
      </c>
      <c r="P23" s="3">
        <f t="shared" si="4"/>
        <v>441497.15232034831</v>
      </c>
      <c r="Q23" s="3">
        <f t="shared" si="4"/>
        <v>441497.15232034831</v>
      </c>
      <c r="R23" s="3">
        <f t="shared" si="4"/>
        <v>441497.15232034831</v>
      </c>
      <c r="S23" s="3">
        <f t="shared" si="4"/>
        <v>441497.15232034831</v>
      </c>
      <c r="T23" s="3">
        <f t="shared" si="4"/>
        <v>441497.15232034831</v>
      </c>
      <c r="U23" s="3">
        <f t="shared" si="4"/>
        <v>441497.15232034831</v>
      </c>
      <c r="V23" s="3">
        <f t="shared" si="4"/>
        <v>441497.15232034831</v>
      </c>
      <c r="W23" s="3">
        <f t="shared" si="4"/>
        <v>441497.15232034831</v>
      </c>
      <c r="X23" s="3">
        <f t="shared" si="4"/>
        <v>441497.15232034831</v>
      </c>
      <c r="Y23" s="3">
        <f t="shared" si="4"/>
        <v>441497.15232034831</v>
      </c>
      <c r="Z23" s="3">
        <f t="shared" si="4"/>
        <v>441497.15232034831</v>
      </c>
      <c r="AA23" s="3">
        <f t="shared" si="4"/>
        <v>441497.15232034831</v>
      </c>
      <c r="AB23" s="3">
        <f t="shared" si="4"/>
        <v>441497.15232034831</v>
      </c>
      <c r="AC23" s="3">
        <f t="shared" si="4"/>
        <v>441497.15232034831</v>
      </c>
      <c r="AD23" s="3">
        <f t="shared" si="4"/>
        <v>441497.15232034831</v>
      </c>
      <c r="AE23" s="3">
        <f t="shared" si="4"/>
        <v>441497.15232034831</v>
      </c>
      <c r="AF23" s="3">
        <f t="shared" si="4"/>
        <v>441497.15232034831</v>
      </c>
      <c r="AG23" s="3">
        <f t="shared" si="4"/>
        <v>441497.15232034831</v>
      </c>
      <c r="AH23" s="3">
        <f t="shared" si="4"/>
        <v>441497.15232034831</v>
      </c>
      <c r="AI23" s="3">
        <f t="shared" si="4"/>
        <v>441497.15232034831</v>
      </c>
      <c r="AJ23" s="3">
        <f t="shared" si="4"/>
        <v>441497.15232034831</v>
      </c>
      <c r="AK23" s="3">
        <f t="shared" si="4"/>
        <v>441497.15232034831</v>
      </c>
      <c r="AL23" s="3">
        <f t="shared" si="4"/>
        <v>441497.15232034831</v>
      </c>
      <c r="AM23" s="3">
        <f t="shared" si="4"/>
        <v>441497.15232034831</v>
      </c>
    </row>
    <row r="24" spans="1:39" x14ac:dyDescent="0.35">
      <c r="A24" s="642"/>
      <c r="B24" s="12" t="str">
        <f t="shared" si="3"/>
        <v>Building Shell</v>
      </c>
      <c r="C24" s="3">
        <f t="shared" si="3"/>
        <v>0</v>
      </c>
      <c r="D24" s="3">
        <f t="shared" ref="D24:AM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464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3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  <c r="AB24" s="3">
        <f t="shared" si="5"/>
        <v>0</v>
      </c>
      <c r="AC24" s="3">
        <f t="shared" si="5"/>
        <v>0</v>
      </c>
      <c r="AD24" s="3">
        <f t="shared" si="5"/>
        <v>0</v>
      </c>
      <c r="AE24" s="3">
        <f t="shared" si="5"/>
        <v>0</v>
      </c>
      <c r="AF24" s="3">
        <f t="shared" si="5"/>
        <v>0</v>
      </c>
      <c r="AG24" s="3">
        <f t="shared" si="5"/>
        <v>0</v>
      </c>
      <c r="AH24" s="3">
        <f t="shared" si="5"/>
        <v>0</v>
      </c>
      <c r="AI24" s="3">
        <f t="shared" si="5"/>
        <v>0</v>
      </c>
      <c r="AJ24" s="3">
        <f t="shared" si="5"/>
        <v>0</v>
      </c>
      <c r="AK24" s="3">
        <f t="shared" si="5"/>
        <v>0</v>
      </c>
      <c r="AL24" s="3">
        <f t="shared" si="5"/>
        <v>0</v>
      </c>
      <c r="AM24" s="3">
        <f t="shared" si="5"/>
        <v>0</v>
      </c>
    </row>
    <row r="25" spans="1:39" x14ac:dyDescent="0.35">
      <c r="A25" s="642"/>
      <c r="B25" s="11" t="str">
        <f t="shared" si="3"/>
        <v>Cooking</v>
      </c>
      <c r="C25" s="3">
        <f t="shared" si="3"/>
        <v>0</v>
      </c>
      <c r="D25" s="3">
        <f t="shared" ref="D25:AM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464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3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  <c r="AB25" s="3">
        <f t="shared" si="6"/>
        <v>0</v>
      </c>
      <c r="AC25" s="3">
        <f t="shared" si="6"/>
        <v>0</v>
      </c>
      <c r="AD25" s="3">
        <f t="shared" si="6"/>
        <v>0</v>
      </c>
      <c r="AE25" s="3">
        <f t="shared" si="6"/>
        <v>0</v>
      </c>
      <c r="AF25" s="3">
        <f t="shared" si="6"/>
        <v>0</v>
      </c>
      <c r="AG25" s="3">
        <f t="shared" si="6"/>
        <v>0</v>
      </c>
      <c r="AH25" s="3">
        <f t="shared" si="6"/>
        <v>0</v>
      </c>
      <c r="AI25" s="3">
        <f t="shared" si="6"/>
        <v>0</v>
      </c>
      <c r="AJ25" s="3">
        <f t="shared" si="6"/>
        <v>0</v>
      </c>
      <c r="AK25" s="3">
        <f t="shared" si="6"/>
        <v>0</v>
      </c>
      <c r="AL25" s="3">
        <f t="shared" si="6"/>
        <v>0</v>
      </c>
      <c r="AM25" s="3">
        <f t="shared" si="6"/>
        <v>0</v>
      </c>
    </row>
    <row r="26" spans="1:39" x14ac:dyDescent="0.35">
      <c r="A26" s="642"/>
      <c r="B26" s="11" t="str">
        <f t="shared" si="3"/>
        <v>Cooling</v>
      </c>
      <c r="C26" s="3">
        <f t="shared" si="3"/>
        <v>0</v>
      </c>
      <c r="D26" s="3">
        <f t="shared" ref="D26:AM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201655.59300567603</v>
      </c>
      <c r="I26" s="3">
        <f t="shared" si="7"/>
        <v>494050.94312378869</v>
      </c>
      <c r="J26" s="3">
        <f t="shared" si="7"/>
        <v>494050.94312378869</v>
      </c>
      <c r="K26" s="3">
        <f t="shared" si="7"/>
        <v>494050.94312378869</v>
      </c>
      <c r="L26" s="3">
        <f t="shared" si="7"/>
        <v>528052.46042693022</v>
      </c>
      <c r="M26" s="3">
        <f t="shared" si="7"/>
        <v>812161.58753276221</v>
      </c>
      <c r="N26" s="464">
        <f t="shared" si="7"/>
        <v>2228001.1772080613</v>
      </c>
      <c r="O26" s="3">
        <f t="shared" si="7"/>
        <v>2228001.1772080613</v>
      </c>
      <c r="P26" s="3">
        <f t="shared" si="7"/>
        <v>2228001.1772080613</v>
      </c>
      <c r="Q26" s="3">
        <f t="shared" si="7"/>
        <v>2228001.1772080613</v>
      </c>
      <c r="R26" s="3">
        <f t="shared" si="7"/>
        <v>2228001.1772080613</v>
      </c>
      <c r="S26" s="3">
        <f t="shared" si="7"/>
        <v>2228001.1772080613</v>
      </c>
      <c r="T26" s="3">
        <f t="shared" si="7"/>
        <v>2228001.1772080613</v>
      </c>
      <c r="U26" s="3">
        <f t="shared" si="7"/>
        <v>2228001.1772080613</v>
      </c>
      <c r="V26" s="3">
        <f t="shared" si="7"/>
        <v>2228001.1772080613</v>
      </c>
      <c r="W26" s="3">
        <f t="shared" si="7"/>
        <v>2228001.1772080613</v>
      </c>
      <c r="X26" s="3">
        <f t="shared" si="7"/>
        <v>2228001.1772080613</v>
      </c>
      <c r="Y26" s="3">
        <f t="shared" si="7"/>
        <v>2228001.1772080613</v>
      </c>
      <c r="Z26" s="3">
        <f t="shared" si="7"/>
        <v>2228001.1772080613</v>
      </c>
      <c r="AA26" s="3">
        <f t="shared" si="7"/>
        <v>2228001.1772080613</v>
      </c>
      <c r="AB26" s="3">
        <f t="shared" si="7"/>
        <v>2228001.1772080613</v>
      </c>
      <c r="AC26" s="3">
        <f t="shared" si="7"/>
        <v>2228001.1772080613</v>
      </c>
      <c r="AD26" s="3">
        <f t="shared" si="7"/>
        <v>2228001.1772080613</v>
      </c>
      <c r="AE26" s="3">
        <f t="shared" si="7"/>
        <v>2228001.1772080613</v>
      </c>
      <c r="AF26" s="3">
        <f t="shared" si="7"/>
        <v>2228001.1772080613</v>
      </c>
      <c r="AG26" s="3">
        <f t="shared" si="7"/>
        <v>2228001.1772080613</v>
      </c>
      <c r="AH26" s="3">
        <f t="shared" si="7"/>
        <v>2228001.1772080613</v>
      </c>
      <c r="AI26" s="3">
        <f t="shared" si="7"/>
        <v>2228001.1772080613</v>
      </c>
      <c r="AJ26" s="3">
        <f t="shared" si="7"/>
        <v>2228001.1772080613</v>
      </c>
      <c r="AK26" s="3">
        <f t="shared" si="7"/>
        <v>2228001.1772080613</v>
      </c>
      <c r="AL26" s="3">
        <f t="shared" si="7"/>
        <v>2228001.1772080613</v>
      </c>
      <c r="AM26" s="3">
        <f t="shared" si="7"/>
        <v>2228001.1772080613</v>
      </c>
    </row>
    <row r="27" spans="1:39" x14ac:dyDescent="0.35">
      <c r="A27" s="642"/>
      <c r="B27" s="12" t="str">
        <f t="shared" si="3"/>
        <v>Ext Lighting</v>
      </c>
      <c r="C27" s="3">
        <f t="shared" si="3"/>
        <v>0</v>
      </c>
      <c r="D27" s="3">
        <f t="shared" ref="D27:AM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20472.21</v>
      </c>
      <c r="H27" s="3">
        <f t="shared" si="8"/>
        <v>20472.21</v>
      </c>
      <c r="I27" s="3">
        <f t="shared" si="8"/>
        <v>20472.21</v>
      </c>
      <c r="J27" s="3">
        <f t="shared" si="8"/>
        <v>20472.21</v>
      </c>
      <c r="K27" s="3">
        <f t="shared" si="8"/>
        <v>20472.21</v>
      </c>
      <c r="L27" s="3">
        <f t="shared" si="8"/>
        <v>20472.21</v>
      </c>
      <c r="M27" s="3">
        <f t="shared" si="8"/>
        <v>20472.21</v>
      </c>
      <c r="N27" s="464">
        <f t="shared" si="8"/>
        <v>20472.21</v>
      </c>
      <c r="O27" s="3">
        <f t="shared" si="8"/>
        <v>20472.21</v>
      </c>
      <c r="P27" s="3">
        <f t="shared" si="8"/>
        <v>20472.21</v>
      </c>
      <c r="Q27" s="3">
        <f t="shared" si="8"/>
        <v>20472.21</v>
      </c>
      <c r="R27" s="3">
        <f t="shared" si="8"/>
        <v>20472.21</v>
      </c>
      <c r="S27" s="3">
        <f t="shared" si="8"/>
        <v>20472.21</v>
      </c>
      <c r="T27" s="3">
        <f t="shared" si="8"/>
        <v>20472.21</v>
      </c>
      <c r="U27" s="3">
        <f t="shared" si="8"/>
        <v>20472.21</v>
      </c>
      <c r="V27" s="3">
        <f t="shared" si="8"/>
        <v>20472.21</v>
      </c>
      <c r="W27" s="3">
        <f t="shared" si="8"/>
        <v>20472.21</v>
      </c>
      <c r="X27" s="3">
        <f t="shared" si="8"/>
        <v>20472.21</v>
      </c>
      <c r="Y27" s="3">
        <f t="shared" si="8"/>
        <v>20472.21</v>
      </c>
      <c r="Z27" s="3">
        <f t="shared" si="8"/>
        <v>20472.21</v>
      </c>
      <c r="AA27" s="3">
        <f t="shared" si="8"/>
        <v>20472.21</v>
      </c>
      <c r="AB27" s="3">
        <f t="shared" si="8"/>
        <v>20472.21</v>
      </c>
      <c r="AC27" s="3">
        <f t="shared" si="8"/>
        <v>20472.21</v>
      </c>
      <c r="AD27" s="3">
        <f t="shared" si="8"/>
        <v>20472.21</v>
      </c>
      <c r="AE27" s="3">
        <f t="shared" si="8"/>
        <v>20472.21</v>
      </c>
      <c r="AF27" s="3">
        <f t="shared" si="8"/>
        <v>20472.21</v>
      </c>
      <c r="AG27" s="3">
        <f t="shared" si="8"/>
        <v>20472.21</v>
      </c>
      <c r="AH27" s="3">
        <f t="shared" si="8"/>
        <v>20472.21</v>
      </c>
      <c r="AI27" s="3">
        <f t="shared" si="8"/>
        <v>20472.21</v>
      </c>
      <c r="AJ27" s="3">
        <f t="shared" si="8"/>
        <v>20472.21</v>
      </c>
      <c r="AK27" s="3">
        <f t="shared" si="8"/>
        <v>20472.21</v>
      </c>
      <c r="AL27" s="3">
        <f t="shared" si="8"/>
        <v>20472.21</v>
      </c>
      <c r="AM27" s="3">
        <f t="shared" si="8"/>
        <v>20472.21</v>
      </c>
    </row>
    <row r="28" spans="1:39" x14ac:dyDescent="0.35">
      <c r="A28" s="642"/>
      <c r="B28" s="11" t="str">
        <f t="shared" si="3"/>
        <v>Heating</v>
      </c>
      <c r="C28" s="3">
        <f t="shared" si="3"/>
        <v>0</v>
      </c>
      <c r="D28" s="3">
        <f t="shared" ref="D28:AM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464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  <c r="AB28" s="3">
        <f t="shared" si="9"/>
        <v>0</v>
      </c>
      <c r="AC28" s="3">
        <f t="shared" si="9"/>
        <v>0</v>
      </c>
      <c r="AD28" s="3">
        <f t="shared" si="9"/>
        <v>0</v>
      </c>
      <c r="AE28" s="3">
        <f t="shared" si="9"/>
        <v>0</v>
      </c>
      <c r="AF28" s="3">
        <f t="shared" si="9"/>
        <v>0</v>
      </c>
      <c r="AG28" s="3">
        <f t="shared" si="9"/>
        <v>0</v>
      </c>
      <c r="AH28" s="3">
        <f t="shared" si="9"/>
        <v>0</v>
      </c>
      <c r="AI28" s="3">
        <f t="shared" si="9"/>
        <v>0</v>
      </c>
      <c r="AJ28" s="3">
        <f t="shared" si="9"/>
        <v>0</v>
      </c>
      <c r="AK28" s="3">
        <f t="shared" si="9"/>
        <v>0</v>
      </c>
      <c r="AL28" s="3">
        <f t="shared" si="9"/>
        <v>0</v>
      </c>
      <c r="AM28" s="3">
        <f t="shared" si="9"/>
        <v>0</v>
      </c>
    </row>
    <row r="29" spans="1:39" x14ac:dyDescent="0.35">
      <c r="A29" s="642"/>
      <c r="B29" s="11" t="str">
        <f t="shared" si="3"/>
        <v>HVAC</v>
      </c>
      <c r="C29" s="3">
        <f t="shared" si="3"/>
        <v>0</v>
      </c>
      <c r="D29" s="3">
        <f t="shared" ref="D29:AM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 t="shared" si="10"/>
        <v>0</v>
      </c>
      <c r="M29" s="3">
        <f t="shared" si="10"/>
        <v>0</v>
      </c>
      <c r="N29" s="464">
        <f t="shared" si="10"/>
        <v>84297.226736164157</v>
      </c>
      <c r="O29" s="3">
        <f t="shared" si="10"/>
        <v>84297.226736164157</v>
      </c>
      <c r="P29" s="3">
        <f t="shared" si="10"/>
        <v>84297.226736164157</v>
      </c>
      <c r="Q29" s="3">
        <f t="shared" si="10"/>
        <v>84297.226736164157</v>
      </c>
      <c r="R29" s="3">
        <f t="shared" si="10"/>
        <v>84297.226736164157</v>
      </c>
      <c r="S29" s="3">
        <f t="shared" si="10"/>
        <v>84297.226736164157</v>
      </c>
      <c r="T29" s="3">
        <f t="shared" si="10"/>
        <v>84297.226736164157</v>
      </c>
      <c r="U29" s="3">
        <f t="shared" si="10"/>
        <v>84297.226736164157</v>
      </c>
      <c r="V29" s="3">
        <f t="shared" si="10"/>
        <v>84297.226736164157</v>
      </c>
      <c r="W29" s="3">
        <f t="shared" si="10"/>
        <v>84297.226736164157</v>
      </c>
      <c r="X29" s="3">
        <f t="shared" si="10"/>
        <v>84297.226736164157</v>
      </c>
      <c r="Y29" s="3">
        <f t="shared" si="10"/>
        <v>84297.226736164157</v>
      </c>
      <c r="Z29" s="3">
        <f t="shared" si="10"/>
        <v>84297.226736164157</v>
      </c>
      <c r="AA29" s="3">
        <f t="shared" si="10"/>
        <v>84297.226736164157</v>
      </c>
      <c r="AB29" s="3">
        <f t="shared" si="10"/>
        <v>84297.226736164157</v>
      </c>
      <c r="AC29" s="3">
        <f t="shared" si="10"/>
        <v>84297.226736164157</v>
      </c>
      <c r="AD29" s="3">
        <f t="shared" si="10"/>
        <v>84297.226736164157</v>
      </c>
      <c r="AE29" s="3">
        <f t="shared" si="10"/>
        <v>84297.226736164157</v>
      </c>
      <c r="AF29" s="3">
        <f t="shared" si="10"/>
        <v>84297.226736164157</v>
      </c>
      <c r="AG29" s="3">
        <f t="shared" si="10"/>
        <v>84297.226736164157</v>
      </c>
      <c r="AH29" s="3">
        <f t="shared" si="10"/>
        <v>84297.226736164157</v>
      </c>
      <c r="AI29" s="3">
        <f t="shared" si="10"/>
        <v>84297.226736164157</v>
      </c>
      <c r="AJ29" s="3">
        <f t="shared" si="10"/>
        <v>84297.226736164157</v>
      </c>
      <c r="AK29" s="3">
        <f t="shared" si="10"/>
        <v>84297.226736164157</v>
      </c>
      <c r="AL29" s="3">
        <f t="shared" si="10"/>
        <v>84297.226736164157</v>
      </c>
      <c r="AM29" s="3">
        <f t="shared" si="10"/>
        <v>84297.226736164157</v>
      </c>
    </row>
    <row r="30" spans="1:39" x14ac:dyDescent="0.35">
      <c r="A30" s="642"/>
      <c r="B30" s="11" t="str">
        <f t="shared" si="3"/>
        <v>Lighting</v>
      </c>
      <c r="C30" s="3">
        <f t="shared" si="3"/>
        <v>0</v>
      </c>
      <c r="D30" s="3">
        <f t="shared" ref="D30:AM30" si="11">IF(SUM($C$19:$N$19)=0,0,C30+D12)</f>
        <v>0</v>
      </c>
      <c r="E30" s="3">
        <f t="shared" si="11"/>
        <v>2942.2673280000004</v>
      </c>
      <c r="F30" s="3">
        <f t="shared" si="11"/>
        <v>2942.2673280000004</v>
      </c>
      <c r="G30" s="3">
        <f t="shared" si="11"/>
        <v>33188.702835703094</v>
      </c>
      <c r="H30" s="3">
        <f t="shared" si="11"/>
        <v>56973.698355703091</v>
      </c>
      <c r="I30" s="3">
        <f t="shared" si="11"/>
        <v>81238.008765536608</v>
      </c>
      <c r="J30" s="3">
        <f t="shared" si="11"/>
        <v>81238.008765536608</v>
      </c>
      <c r="K30" s="3">
        <f t="shared" si="11"/>
        <v>81238.008765536608</v>
      </c>
      <c r="L30" s="3">
        <f t="shared" si="11"/>
        <v>96319.074765536614</v>
      </c>
      <c r="M30" s="3">
        <f t="shared" si="11"/>
        <v>96319.074765536614</v>
      </c>
      <c r="N30" s="464">
        <f t="shared" si="11"/>
        <v>96319.074765536614</v>
      </c>
      <c r="O30" s="3">
        <f t="shared" si="11"/>
        <v>96319.074765536614</v>
      </c>
      <c r="P30" s="3">
        <f t="shared" si="11"/>
        <v>96319.074765536614</v>
      </c>
      <c r="Q30" s="3">
        <f t="shared" si="11"/>
        <v>96319.074765536614</v>
      </c>
      <c r="R30" s="3">
        <f t="shared" si="11"/>
        <v>96319.074765536614</v>
      </c>
      <c r="S30" s="3">
        <f t="shared" si="11"/>
        <v>96319.074765536614</v>
      </c>
      <c r="T30" s="3">
        <f t="shared" si="11"/>
        <v>96319.074765536614</v>
      </c>
      <c r="U30" s="3">
        <f t="shared" si="11"/>
        <v>96319.074765536614</v>
      </c>
      <c r="V30" s="3">
        <f t="shared" si="11"/>
        <v>96319.074765536614</v>
      </c>
      <c r="W30" s="3">
        <f t="shared" si="11"/>
        <v>96319.074765536614</v>
      </c>
      <c r="X30" s="3">
        <f t="shared" si="11"/>
        <v>96319.074765536614</v>
      </c>
      <c r="Y30" s="3">
        <f t="shared" si="11"/>
        <v>96319.074765536614</v>
      </c>
      <c r="Z30" s="3">
        <f t="shared" si="11"/>
        <v>96319.074765536614</v>
      </c>
      <c r="AA30" s="3">
        <f t="shared" si="11"/>
        <v>96319.074765536614</v>
      </c>
      <c r="AB30" s="3">
        <f t="shared" si="11"/>
        <v>96319.074765536614</v>
      </c>
      <c r="AC30" s="3">
        <f t="shared" si="11"/>
        <v>96319.074765536614</v>
      </c>
      <c r="AD30" s="3">
        <f t="shared" si="11"/>
        <v>96319.074765536614</v>
      </c>
      <c r="AE30" s="3">
        <f t="shared" si="11"/>
        <v>96319.074765536614</v>
      </c>
      <c r="AF30" s="3">
        <f t="shared" si="11"/>
        <v>96319.074765536614</v>
      </c>
      <c r="AG30" s="3">
        <f t="shared" si="11"/>
        <v>96319.074765536614</v>
      </c>
      <c r="AH30" s="3">
        <f t="shared" si="11"/>
        <v>96319.074765536614</v>
      </c>
      <c r="AI30" s="3">
        <f t="shared" si="11"/>
        <v>96319.074765536614</v>
      </c>
      <c r="AJ30" s="3">
        <f t="shared" si="11"/>
        <v>96319.074765536614</v>
      </c>
      <c r="AK30" s="3">
        <f t="shared" si="11"/>
        <v>96319.074765536614</v>
      </c>
      <c r="AL30" s="3">
        <f t="shared" si="11"/>
        <v>96319.074765536614</v>
      </c>
      <c r="AM30" s="3">
        <f t="shared" si="11"/>
        <v>96319.074765536614</v>
      </c>
    </row>
    <row r="31" spans="1:39" x14ac:dyDescent="0.35">
      <c r="A31" s="642"/>
      <c r="B31" s="11" t="str">
        <f t="shared" si="3"/>
        <v>Miscellaneous</v>
      </c>
      <c r="C31" s="3">
        <f t="shared" si="3"/>
        <v>0</v>
      </c>
      <c r="D31" s="3">
        <f t="shared" ref="D31:AM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85347.343224000011</v>
      </c>
      <c r="H31" s="3">
        <f t="shared" si="12"/>
        <v>85347.343224000011</v>
      </c>
      <c r="I31" s="3">
        <f t="shared" si="12"/>
        <v>85347.343224000011</v>
      </c>
      <c r="J31" s="3">
        <f t="shared" si="12"/>
        <v>85347.343224000011</v>
      </c>
      <c r="K31" s="3">
        <f t="shared" si="12"/>
        <v>443207.42492399999</v>
      </c>
      <c r="L31" s="3">
        <f t="shared" si="12"/>
        <v>443207.42492399999</v>
      </c>
      <c r="M31" s="3">
        <f t="shared" si="12"/>
        <v>443207.42492399999</v>
      </c>
      <c r="N31" s="464">
        <f t="shared" si="12"/>
        <v>602583.58868399996</v>
      </c>
      <c r="O31" s="3">
        <f t="shared" si="12"/>
        <v>602583.58868399996</v>
      </c>
      <c r="P31" s="3">
        <f t="shared" si="12"/>
        <v>602583.58868399996</v>
      </c>
      <c r="Q31" s="3">
        <f t="shared" si="12"/>
        <v>602583.58868399996</v>
      </c>
      <c r="R31" s="3">
        <f t="shared" si="12"/>
        <v>602583.58868399996</v>
      </c>
      <c r="S31" s="3">
        <f t="shared" si="12"/>
        <v>602583.58868399996</v>
      </c>
      <c r="T31" s="3">
        <f t="shared" si="12"/>
        <v>602583.58868399996</v>
      </c>
      <c r="U31" s="3">
        <f t="shared" si="12"/>
        <v>602583.58868399996</v>
      </c>
      <c r="V31" s="3">
        <f t="shared" si="12"/>
        <v>602583.58868399996</v>
      </c>
      <c r="W31" s="3">
        <f t="shared" si="12"/>
        <v>602583.58868399996</v>
      </c>
      <c r="X31" s="3">
        <f t="shared" si="12"/>
        <v>602583.58868399996</v>
      </c>
      <c r="Y31" s="3">
        <f t="shared" si="12"/>
        <v>602583.58868399996</v>
      </c>
      <c r="Z31" s="3">
        <f t="shared" si="12"/>
        <v>602583.58868399996</v>
      </c>
      <c r="AA31" s="3">
        <f t="shared" si="12"/>
        <v>602583.58868399996</v>
      </c>
      <c r="AB31" s="3">
        <f t="shared" si="12"/>
        <v>602583.58868399996</v>
      </c>
      <c r="AC31" s="3">
        <f t="shared" si="12"/>
        <v>602583.58868399996</v>
      </c>
      <c r="AD31" s="3">
        <f t="shared" si="12"/>
        <v>602583.58868399996</v>
      </c>
      <c r="AE31" s="3">
        <f t="shared" si="12"/>
        <v>602583.58868399996</v>
      </c>
      <c r="AF31" s="3">
        <f t="shared" si="12"/>
        <v>602583.58868399996</v>
      </c>
      <c r="AG31" s="3">
        <f t="shared" si="12"/>
        <v>602583.58868399996</v>
      </c>
      <c r="AH31" s="3">
        <f t="shared" si="12"/>
        <v>602583.58868399996</v>
      </c>
      <c r="AI31" s="3">
        <f t="shared" si="12"/>
        <v>602583.58868399996</v>
      </c>
      <c r="AJ31" s="3">
        <f t="shared" si="12"/>
        <v>602583.58868399996</v>
      </c>
      <c r="AK31" s="3">
        <f t="shared" si="12"/>
        <v>602583.58868399996</v>
      </c>
      <c r="AL31" s="3">
        <f t="shared" si="12"/>
        <v>602583.58868399996</v>
      </c>
      <c r="AM31" s="3">
        <f t="shared" si="12"/>
        <v>602583.58868399996</v>
      </c>
    </row>
    <row r="32" spans="1:39" ht="15" customHeight="1" x14ac:dyDescent="0.35">
      <c r="A32" s="642"/>
      <c r="B32" s="11" t="str">
        <f t="shared" si="3"/>
        <v>Motors</v>
      </c>
      <c r="C32" s="3">
        <f t="shared" si="3"/>
        <v>0</v>
      </c>
      <c r="D32" s="3">
        <f t="shared" ref="D32:AM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133017.08799999999</v>
      </c>
      <c r="J32" s="3">
        <f t="shared" si="13"/>
        <v>133017.08799999999</v>
      </c>
      <c r="K32" s="3">
        <f t="shared" si="13"/>
        <v>133017.08799999999</v>
      </c>
      <c r="L32" s="3">
        <f t="shared" si="13"/>
        <v>133017.08799999999</v>
      </c>
      <c r="M32" s="3">
        <f t="shared" si="13"/>
        <v>133017.08799999999</v>
      </c>
      <c r="N32" s="464">
        <f t="shared" si="13"/>
        <v>133017.08799999999</v>
      </c>
      <c r="O32" s="3">
        <f t="shared" si="13"/>
        <v>133017.08799999999</v>
      </c>
      <c r="P32" s="3">
        <f t="shared" si="13"/>
        <v>133017.08799999999</v>
      </c>
      <c r="Q32" s="3">
        <f t="shared" si="13"/>
        <v>133017.08799999999</v>
      </c>
      <c r="R32" s="3">
        <f t="shared" si="13"/>
        <v>133017.08799999999</v>
      </c>
      <c r="S32" s="3">
        <f t="shared" si="13"/>
        <v>133017.08799999999</v>
      </c>
      <c r="T32" s="3">
        <f t="shared" si="13"/>
        <v>133017.08799999999</v>
      </c>
      <c r="U32" s="3">
        <f t="shared" si="13"/>
        <v>133017.08799999999</v>
      </c>
      <c r="V32" s="3">
        <f t="shared" si="13"/>
        <v>133017.08799999999</v>
      </c>
      <c r="W32" s="3">
        <f t="shared" si="13"/>
        <v>133017.08799999999</v>
      </c>
      <c r="X32" s="3">
        <f t="shared" si="13"/>
        <v>133017.08799999999</v>
      </c>
      <c r="Y32" s="3">
        <f t="shared" si="13"/>
        <v>133017.08799999999</v>
      </c>
      <c r="Z32" s="3">
        <f t="shared" si="13"/>
        <v>133017.08799999999</v>
      </c>
      <c r="AA32" s="3">
        <f t="shared" si="13"/>
        <v>133017.08799999999</v>
      </c>
      <c r="AB32" s="3">
        <f t="shared" si="13"/>
        <v>133017.08799999999</v>
      </c>
      <c r="AC32" s="3">
        <f t="shared" si="13"/>
        <v>133017.08799999999</v>
      </c>
      <c r="AD32" s="3">
        <f t="shared" si="13"/>
        <v>133017.08799999999</v>
      </c>
      <c r="AE32" s="3">
        <f t="shared" si="13"/>
        <v>133017.08799999999</v>
      </c>
      <c r="AF32" s="3">
        <f t="shared" si="13"/>
        <v>133017.08799999999</v>
      </c>
      <c r="AG32" s="3">
        <f t="shared" si="13"/>
        <v>133017.08799999999</v>
      </c>
      <c r="AH32" s="3">
        <f t="shared" si="13"/>
        <v>133017.08799999999</v>
      </c>
      <c r="AI32" s="3">
        <f t="shared" si="13"/>
        <v>133017.08799999999</v>
      </c>
      <c r="AJ32" s="3">
        <f t="shared" si="13"/>
        <v>133017.08799999999</v>
      </c>
      <c r="AK32" s="3">
        <f t="shared" si="13"/>
        <v>133017.08799999999</v>
      </c>
      <c r="AL32" s="3">
        <f t="shared" si="13"/>
        <v>133017.08799999999</v>
      </c>
      <c r="AM32" s="3">
        <f t="shared" si="13"/>
        <v>133017.08799999999</v>
      </c>
    </row>
    <row r="33" spans="1:39" x14ac:dyDescent="0.35">
      <c r="A33" s="642"/>
      <c r="B33" s="11" t="str">
        <f t="shared" si="3"/>
        <v>Process</v>
      </c>
      <c r="C33" s="3">
        <f t="shared" si="3"/>
        <v>0</v>
      </c>
      <c r="D33" s="3">
        <f t="shared" ref="D33:AM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464">
        <f t="shared" si="14"/>
        <v>141130.19976603394</v>
      </c>
      <c r="O33" s="3">
        <f t="shared" si="14"/>
        <v>141130.19976603394</v>
      </c>
      <c r="P33" s="3">
        <f t="shared" si="14"/>
        <v>141130.19976603394</v>
      </c>
      <c r="Q33" s="3">
        <f t="shared" si="14"/>
        <v>141130.19976603394</v>
      </c>
      <c r="R33" s="3">
        <f t="shared" si="14"/>
        <v>141130.19976603394</v>
      </c>
      <c r="S33" s="3">
        <f t="shared" si="14"/>
        <v>141130.19976603394</v>
      </c>
      <c r="T33" s="3">
        <f t="shared" si="14"/>
        <v>141130.19976603394</v>
      </c>
      <c r="U33" s="3">
        <f t="shared" si="14"/>
        <v>141130.19976603394</v>
      </c>
      <c r="V33" s="3">
        <f t="shared" si="14"/>
        <v>141130.19976603394</v>
      </c>
      <c r="W33" s="3">
        <f t="shared" si="14"/>
        <v>141130.19976603394</v>
      </c>
      <c r="X33" s="3">
        <f t="shared" si="14"/>
        <v>141130.19976603394</v>
      </c>
      <c r="Y33" s="3">
        <f t="shared" si="14"/>
        <v>141130.19976603394</v>
      </c>
      <c r="Z33" s="3">
        <f t="shared" si="14"/>
        <v>141130.19976603394</v>
      </c>
      <c r="AA33" s="3">
        <f t="shared" si="14"/>
        <v>141130.19976603394</v>
      </c>
      <c r="AB33" s="3">
        <f t="shared" si="14"/>
        <v>141130.19976603394</v>
      </c>
      <c r="AC33" s="3">
        <f t="shared" si="14"/>
        <v>141130.19976603394</v>
      </c>
      <c r="AD33" s="3">
        <f t="shared" si="14"/>
        <v>141130.19976603394</v>
      </c>
      <c r="AE33" s="3">
        <f t="shared" si="14"/>
        <v>141130.19976603394</v>
      </c>
      <c r="AF33" s="3">
        <f t="shared" si="14"/>
        <v>141130.19976603394</v>
      </c>
      <c r="AG33" s="3">
        <f t="shared" si="14"/>
        <v>141130.19976603394</v>
      </c>
      <c r="AH33" s="3">
        <f t="shared" si="14"/>
        <v>141130.19976603394</v>
      </c>
      <c r="AI33" s="3">
        <f t="shared" si="14"/>
        <v>141130.19976603394</v>
      </c>
      <c r="AJ33" s="3">
        <f t="shared" si="14"/>
        <v>141130.19976603394</v>
      </c>
      <c r="AK33" s="3">
        <f t="shared" si="14"/>
        <v>141130.19976603394</v>
      </c>
      <c r="AL33" s="3">
        <f t="shared" si="14"/>
        <v>141130.19976603394</v>
      </c>
      <c r="AM33" s="3">
        <f t="shared" si="14"/>
        <v>141130.19976603394</v>
      </c>
    </row>
    <row r="34" spans="1:39" x14ac:dyDescent="0.35">
      <c r="A34" s="642"/>
      <c r="B34" s="11" t="str">
        <f t="shared" si="3"/>
        <v>Refrigeration</v>
      </c>
      <c r="C34" s="3">
        <f t="shared" si="3"/>
        <v>0</v>
      </c>
      <c r="D34" s="3">
        <f t="shared" ref="D34:AM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464">
        <f t="shared" si="15"/>
        <v>0</v>
      </c>
      <c r="O34" s="3">
        <f t="shared" si="15"/>
        <v>0</v>
      </c>
      <c r="P34" s="3">
        <f t="shared" si="15"/>
        <v>0</v>
      </c>
      <c r="Q34" s="3">
        <f t="shared" si="15"/>
        <v>0</v>
      </c>
      <c r="R34" s="3">
        <f t="shared" si="15"/>
        <v>0</v>
      </c>
      <c r="S34" s="3">
        <f t="shared" si="15"/>
        <v>0</v>
      </c>
      <c r="T34" s="3">
        <f t="shared" si="15"/>
        <v>0</v>
      </c>
      <c r="U34" s="3">
        <f t="shared" si="15"/>
        <v>0</v>
      </c>
      <c r="V34" s="3">
        <f t="shared" si="15"/>
        <v>0</v>
      </c>
      <c r="W34" s="3">
        <f t="shared" si="15"/>
        <v>0</v>
      </c>
      <c r="X34" s="3">
        <f t="shared" si="15"/>
        <v>0</v>
      </c>
      <c r="Y34" s="3">
        <f t="shared" si="15"/>
        <v>0</v>
      </c>
      <c r="Z34" s="3">
        <f t="shared" si="15"/>
        <v>0</v>
      </c>
      <c r="AA34" s="3">
        <f t="shared" si="15"/>
        <v>0</v>
      </c>
      <c r="AB34" s="3">
        <f t="shared" si="15"/>
        <v>0</v>
      </c>
      <c r="AC34" s="3">
        <f t="shared" si="15"/>
        <v>0</v>
      </c>
      <c r="AD34" s="3">
        <f t="shared" si="15"/>
        <v>0</v>
      </c>
      <c r="AE34" s="3">
        <f t="shared" si="15"/>
        <v>0</v>
      </c>
      <c r="AF34" s="3">
        <f t="shared" si="15"/>
        <v>0</v>
      </c>
      <c r="AG34" s="3">
        <f t="shared" si="15"/>
        <v>0</v>
      </c>
      <c r="AH34" s="3">
        <f t="shared" si="15"/>
        <v>0</v>
      </c>
      <c r="AI34" s="3">
        <f t="shared" si="15"/>
        <v>0</v>
      </c>
      <c r="AJ34" s="3">
        <f t="shared" si="15"/>
        <v>0</v>
      </c>
      <c r="AK34" s="3">
        <f t="shared" si="15"/>
        <v>0</v>
      </c>
      <c r="AL34" s="3">
        <f t="shared" si="15"/>
        <v>0</v>
      </c>
      <c r="AM34" s="3">
        <f t="shared" si="15"/>
        <v>0</v>
      </c>
    </row>
    <row r="35" spans="1:39" x14ac:dyDescent="0.35">
      <c r="A35" s="642"/>
      <c r="B35" s="11" t="str">
        <f t="shared" si="3"/>
        <v>Water Heating</v>
      </c>
      <c r="C35" s="3">
        <f t="shared" si="3"/>
        <v>0</v>
      </c>
      <c r="D35" s="3">
        <f t="shared" ref="D35:AM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464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3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  <c r="AB35" s="3">
        <f t="shared" si="16"/>
        <v>0</v>
      </c>
      <c r="AC35" s="3">
        <f t="shared" si="16"/>
        <v>0</v>
      </c>
      <c r="AD35" s="3">
        <f t="shared" si="16"/>
        <v>0</v>
      </c>
      <c r="AE35" s="3">
        <f t="shared" si="16"/>
        <v>0</v>
      </c>
      <c r="AF35" s="3">
        <f t="shared" si="16"/>
        <v>0</v>
      </c>
      <c r="AG35" s="3">
        <f t="shared" si="16"/>
        <v>0</v>
      </c>
      <c r="AH35" s="3">
        <f t="shared" si="16"/>
        <v>0</v>
      </c>
      <c r="AI35" s="3">
        <f t="shared" si="16"/>
        <v>0</v>
      </c>
      <c r="AJ35" s="3">
        <f t="shared" si="16"/>
        <v>0</v>
      </c>
      <c r="AK35" s="3">
        <f t="shared" si="16"/>
        <v>0</v>
      </c>
      <c r="AL35" s="3">
        <f t="shared" si="16"/>
        <v>0</v>
      </c>
      <c r="AM35" s="3">
        <f t="shared" si="16"/>
        <v>0</v>
      </c>
    </row>
    <row r="36" spans="1:39" ht="15" customHeight="1" x14ac:dyDescent="0.35">
      <c r="A36" s="642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4">
      <c r="A37" s="643"/>
      <c r="B37" s="188" t="str">
        <f t="shared" si="3"/>
        <v>Monthly kWh</v>
      </c>
      <c r="C37" s="234">
        <f>SUM(C23:C36)</f>
        <v>0</v>
      </c>
      <c r="D37" s="234">
        <f t="shared" ref="D37:AM37" si="17">SUM(D23:D36)</f>
        <v>0</v>
      </c>
      <c r="E37" s="234">
        <f t="shared" si="17"/>
        <v>444439.4196483483</v>
      </c>
      <c r="F37" s="234">
        <f t="shared" si="17"/>
        <v>444439.4196483483</v>
      </c>
      <c r="G37" s="234">
        <f t="shared" si="17"/>
        <v>580505.40838005138</v>
      </c>
      <c r="H37" s="234">
        <f t="shared" si="17"/>
        <v>805945.99690572731</v>
      </c>
      <c r="I37" s="234">
        <f t="shared" si="17"/>
        <v>1255622.7454336735</v>
      </c>
      <c r="J37" s="234">
        <f t="shared" si="17"/>
        <v>1255622.7454336735</v>
      </c>
      <c r="K37" s="234">
        <f t="shared" si="17"/>
        <v>1613482.8271336735</v>
      </c>
      <c r="L37" s="234">
        <f t="shared" si="17"/>
        <v>1662565.4104368151</v>
      </c>
      <c r="M37" s="234">
        <f t="shared" si="17"/>
        <v>1946674.5375426472</v>
      </c>
      <c r="N37" s="234">
        <f t="shared" si="17"/>
        <v>3747317.717480144</v>
      </c>
      <c r="O37" s="234">
        <f t="shared" si="17"/>
        <v>3747317.717480144</v>
      </c>
      <c r="P37" s="234">
        <f t="shared" si="17"/>
        <v>3747317.717480144</v>
      </c>
      <c r="Q37" s="234">
        <f t="shared" si="17"/>
        <v>3747317.717480144</v>
      </c>
      <c r="R37" s="234">
        <f t="shared" si="17"/>
        <v>3747317.717480144</v>
      </c>
      <c r="S37" s="234">
        <f t="shared" si="17"/>
        <v>3747317.717480144</v>
      </c>
      <c r="T37" s="234">
        <f t="shared" si="17"/>
        <v>3747317.717480144</v>
      </c>
      <c r="U37" s="234">
        <f t="shared" si="17"/>
        <v>3747317.717480144</v>
      </c>
      <c r="V37" s="234">
        <f t="shared" si="17"/>
        <v>3747317.717480144</v>
      </c>
      <c r="W37" s="234">
        <f t="shared" si="17"/>
        <v>3747317.717480144</v>
      </c>
      <c r="X37" s="234">
        <f t="shared" si="17"/>
        <v>3747317.717480144</v>
      </c>
      <c r="Y37" s="234">
        <f t="shared" si="17"/>
        <v>3747317.717480144</v>
      </c>
      <c r="Z37" s="234">
        <f t="shared" si="17"/>
        <v>3747317.717480144</v>
      </c>
      <c r="AA37" s="234">
        <f t="shared" si="17"/>
        <v>3747317.717480144</v>
      </c>
      <c r="AB37" s="234">
        <f t="shared" si="17"/>
        <v>3747317.717480144</v>
      </c>
      <c r="AC37" s="234">
        <f t="shared" si="17"/>
        <v>3747317.717480144</v>
      </c>
      <c r="AD37" s="234">
        <f t="shared" si="17"/>
        <v>3747317.717480144</v>
      </c>
      <c r="AE37" s="234">
        <f t="shared" si="17"/>
        <v>3747317.717480144</v>
      </c>
      <c r="AF37" s="234">
        <f t="shared" si="17"/>
        <v>3747317.717480144</v>
      </c>
      <c r="AG37" s="234">
        <f t="shared" si="17"/>
        <v>3747317.717480144</v>
      </c>
      <c r="AH37" s="234">
        <f t="shared" si="17"/>
        <v>3747317.717480144</v>
      </c>
      <c r="AI37" s="234">
        <f t="shared" si="17"/>
        <v>3747317.717480144</v>
      </c>
      <c r="AJ37" s="234">
        <f t="shared" si="17"/>
        <v>3747317.717480144</v>
      </c>
      <c r="AK37" s="234">
        <f t="shared" si="17"/>
        <v>3747317.717480144</v>
      </c>
      <c r="AL37" s="234">
        <f t="shared" si="17"/>
        <v>3747317.717480144</v>
      </c>
      <c r="AM37" s="234">
        <f t="shared" si="17"/>
        <v>3747317.717480144</v>
      </c>
    </row>
    <row r="38" spans="1:39" x14ac:dyDescent="0.35">
      <c r="A38" s="8"/>
      <c r="B38" s="254"/>
      <c r="C38" s="9"/>
      <c r="D38" s="254"/>
      <c r="E38" s="9"/>
      <c r="F38" s="254"/>
      <c r="G38" s="254"/>
      <c r="H38" s="9"/>
      <c r="I38" s="254"/>
      <c r="J38" s="254"/>
      <c r="K38" s="9"/>
      <c r="L38" s="254"/>
      <c r="M38" s="254"/>
      <c r="N38" s="307" t="s">
        <v>194</v>
      </c>
      <c r="O38" s="306">
        <f>SUM(C5:N18)</f>
        <v>3747317.7174801449</v>
      </c>
      <c r="P38" s="254"/>
      <c r="Q38" s="9"/>
      <c r="R38" s="254"/>
      <c r="S38" s="254"/>
      <c r="T38" s="9"/>
      <c r="U38" s="254"/>
      <c r="V38" s="254"/>
      <c r="W38" s="9"/>
      <c r="X38" s="254"/>
      <c r="Y38" s="254"/>
      <c r="Z38" s="9"/>
      <c r="AA38" s="254"/>
      <c r="AB38" s="254"/>
      <c r="AC38" s="9"/>
      <c r="AD38" s="254"/>
      <c r="AE38" s="254"/>
      <c r="AF38" s="9"/>
      <c r="AG38" s="254"/>
      <c r="AH38" s="254"/>
      <c r="AI38" s="9"/>
      <c r="AJ38" s="254"/>
      <c r="AK38" s="254"/>
      <c r="AL38" s="9"/>
      <c r="AM38" s="254"/>
    </row>
    <row r="39" spans="1:39" ht="15" thickBot="1" x14ac:dyDescent="0.4"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463" t="s">
        <v>257</v>
      </c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</row>
    <row r="40" spans="1:39" ht="16" thickBot="1" x14ac:dyDescent="0.4">
      <c r="A40" s="644" t="s">
        <v>16</v>
      </c>
      <c r="B40" s="17" t="s">
        <v>10</v>
      </c>
      <c r="C40" s="146">
        <f>C$4</f>
        <v>44562</v>
      </c>
      <c r="D40" s="146">
        <f t="shared" ref="D40:AM40" si="18">D$4</f>
        <v>44593</v>
      </c>
      <c r="E40" s="146">
        <f t="shared" si="18"/>
        <v>44621</v>
      </c>
      <c r="F40" s="146">
        <f t="shared" si="18"/>
        <v>44652</v>
      </c>
      <c r="G40" s="146">
        <f t="shared" si="18"/>
        <v>44682</v>
      </c>
      <c r="H40" s="146">
        <f t="shared" si="18"/>
        <v>44713</v>
      </c>
      <c r="I40" s="146">
        <f t="shared" si="18"/>
        <v>44743</v>
      </c>
      <c r="J40" s="146">
        <f t="shared" si="18"/>
        <v>44774</v>
      </c>
      <c r="K40" s="146">
        <f t="shared" si="18"/>
        <v>44805</v>
      </c>
      <c r="L40" s="146">
        <f t="shared" si="18"/>
        <v>44835</v>
      </c>
      <c r="M40" s="146">
        <f t="shared" si="18"/>
        <v>44866</v>
      </c>
      <c r="N40" s="146">
        <f t="shared" si="18"/>
        <v>44896</v>
      </c>
      <c r="O40" s="146">
        <f t="shared" si="18"/>
        <v>44927</v>
      </c>
      <c r="P40" s="146">
        <f t="shared" si="18"/>
        <v>44958</v>
      </c>
      <c r="Q40" s="146">
        <f t="shared" si="18"/>
        <v>44986</v>
      </c>
      <c r="R40" s="146">
        <f t="shared" si="18"/>
        <v>45017</v>
      </c>
      <c r="S40" s="146">
        <f t="shared" si="18"/>
        <v>45047</v>
      </c>
      <c r="T40" s="146">
        <f t="shared" si="18"/>
        <v>45078</v>
      </c>
      <c r="U40" s="146">
        <f t="shared" si="18"/>
        <v>45108</v>
      </c>
      <c r="V40" s="146">
        <f t="shared" si="18"/>
        <v>45139</v>
      </c>
      <c r="W40" s="146">
        <f t="shared" si="18"/>
        <v>45170</v>
      </c>
      <c r="X40" s="146">
        <f t="shared" si="18"/>
        <v>45200</v>
      </c>
      <c r="Y40" s="146">
        <f t="shared" si="18"/>
        <v>45231</v>
      </c>
      <c r="Z40" s="146">
        <f t="shared" si="18"/>
        <v>45261</v>
      </c>
      <c r="AA40" s="146">
        <f t="shared" si="18"/>
        <v>45292</v>
      </c>
      <c r="AB40" s="146">
        <f t="shared" si="18"/>
        <v>45323</v>
      </c>
      <c r="AC40" s="146">
        <f t="shared" si="18"/>
        <v>45352</v>
      </c>
      <c r="AD40" s="146">
        <f t="shared" si="18"/>
        <v>45383</v>
      </c>
      <c r="AE40" s="146">
        <f t="shared" si="18"/>
        <v>45413</v>
      </c>
      <c r="AF40" s="146">
        <f t="shared" si="18"/>
        <v>45444</v>
      </c>
      <c r="AG40" s="146">
        <f t="shared" si="18"/>
        <v>45474</v>
      </c>
      <c r="AH40" s="146">
        <f t="shared" si="18"/>
        <v>45505</v>
      </c>
      <c r="AI40" s="146">
        <f t="shared" si="18"/>
        <v>45536</v>
      </c>
      <c r="AJ40" s="146">
        <f t="shared" si="18"/>
        <v>45566</v>
      </c>
      <c r="AK40" s="146">
        <f t="shared" si="18"/>
        <v>45597</v>
      </c>
      <c r="AL40" s="146">
        <f t="shared" si="18"/>
        <v>45627</v>
      </c>
      <c r="AM40" s="146">
        <f t="shared" si="18"/>
        <v>45658</v>
      </c>
    </row>
    <row r="41" spans="1:39" ht="15" customHeight="1" x14ac:dyDescent="0.35">
      <c r="A41" s="645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3">
        <f t="shared" si="20"/>
        <v>0</v>
      </c>
      <c r="U41" s="466">
        <v>446768</v>
      </c>
      <c r="V41" s="3">
        <f t="shared" si="20"/>
        <v>446768</v>
      </c>
      <c r="W41" s="3">
        <f t="shared" si="20"/>
        <v>446768</v>
      </c>
      <c r="X41" s="3">
        <f t="shared" si="20"/>
        <v>446768</v>
      </c>
      <c r="Y41" s="3">
        <f t="shared" si="20"/>
        <v>446768</v>
      </c>
      <c r="Z41" s="3">
        <f t="shared" si="20"/>
        <v>446768</v>
      </c>
      <c r="AA41" s="3">
        <f t="shared" si="20"/>
        <v>446768</v>
      </c>
      <c r="AB41" s="3">
        <f t="shared" si="20"/>
        <v>446768</v>
      </c>
      <c r="AC41" s="3">
        <f t="shared" si="20"/>
        <v>446768</v>
      </c>
      <c r="AD41" s="3">
        <f t="shared" si="20"/>
        <v>446768</v>
      </c>
      <c r="AE41" s="3">
        <f t="shared" si="20"/>
        <v>446768</v>
      </c>
      <c r="AF41" s="3">
        <f t="shared" si="20"/>
        <v>446768</v>
      </c>
      <c r="AG41" s="3">
        <f t="shared" si="20"/>
        <v>446768</v>
      </c>
      <c r="AH41" s="3">
        <f t="shared" si="20"/>
        <v>446768</v>
      </c>
      <c r="AI41" s="3">
        <f t="shared" si="20"/>
        <v>446768</v>
      </c>
      <c r="AJ41" s="3">
        <f t="shared" si="20"/>
        <v>446768</v>
      </c>
      <c r="AK41" s="3">
        <f t="shared" si="20"/>
        <v>446768</v>
      </c>
      <c r="AL41" s="3">
        <f t="shared" si="20"/>
        <v>446768</v>
      </c>
      <c r="AM41" s="3">
        <f t="shared" si="20"/>
        <v>446768</v>
      </c>
    </row>
    <row r="42" spans="1:39" x14ac:dyDescent="0.35">
      <c r="A42" s="645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466"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  <c r="AB42" s="3">
        <f t="shared" si="21"/>
        <v>0</v>
      </c>
      <c r="AC42" s="3">
        <f t="shared" si="21"/>
        <v>0</v>
      </c>
      <c r="AD42" s="3">
        <f t="shared" si="21"/>
        <v>0</v>
      </c>
      <c r="AE42" s="3">
        <f t="shared" si="21"/>
        <v>0</v>
      </c>
      <c r="AF42" s="3">
        <f t="shared" si="21"/>
        <v>0</v>
      </c>
      <c r="AG42" s="3">
        <f t="shared" si="21"/>
        <v>0</v>
      </c>
      <c r="AH42" s="3">
        <f t="shared" si="21"/>
        <v>0</v>
      </c>
      <c r="AI42" s="3">
        <f t="shared" si="21"/>
        <v>0</v>
      </c>
      <c r="AJ42" s="3">
        <f t="shared" si="21"/>
        <v>0</v>
      </c>
      <c r="AK42" s="3">
        <f t="shared" si="21"/>
        <v>0</v>
      </c>
      <c r="AL42" s="3">
        <f t="shared" si="21"/>
        <v>0</v>
      </c>
      <c r="AM42" s="3">
        <f t="shared" si="21"/>
        <v>0</v>
      </c>
    </row>
    <row r="43" spans="1:39" x14ac:dyDescent="0.35">
      <c r="A43" s="645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  <c r="P43" s="3">
        <f t="shared" si="22"/>
        <v>0</v>
      </c>
      <c r="Q43" s="3">
        <f t="shared" si="22"/>
        <v>0</v>
      </c>
      <c r="R43" s="3">
        <f t="shared" si="22"/>
        <v>0</v>
      </c>
      <c r="S43" s="3">
        <f t="shared" si="22"/>
        <v>0</v>
      </c>
      <c r="T43" s="3">
        <f t="shared" si="22"/>
        <v>0</v>
      </c>
      <c r="U43" s="466">
        <v>0</v>
      </c>
      <c r="V43" s="3">
        <f t="shared" si="22"/>
        <v>0</v>
      </c>
      <c r="W43" s="3">
        <f t="shared" si="22"/>
        <v>0</v>
      </c>
      <c r="X43" s="3">
        <f t="shared" si="22"/>
        <v>0</v>
      </c>
      <c r="Y43" s="3">
        <f t="shared" si="22"/>
        <v>0</v>
      </c>
      <c r="Z43" s="3">
        <f t="shared" si="22"/>
        <v>0</v>
      </c>
      <c r="AA43" s="3">
        <f t="shared" si="22"/>
        <v>0</v>
      </c>
      <c r="AB43" s="3">
        <f t="shared" si="22"/>
        <v>0</v>
      </c>
      <c r="AC43" s="3">
        <f t="shared" si="22"/>
        <v>0</v>
      </c>
      <c r="AD43" s="3">
        <f t="shared" si="22"/>
        <v>0</v>
      </c>
      <c r="AE43" s="3">
        <f t="shared" si="22"/>
        <v>0</v>
      </c>
      <c r="AF43" s="3">
        <f t="shared" si="22"/>
        <v>0</v>
      </c>
      <c r="AG43" s="3">
        <f t="shared" si="22"/>
        <v>0</v>
      </c>
      <c r="AH43" s="3">
        <f t="shared" si="22"/>
        <v>0</v>
      </c>
      <c r="AI43" s="3">
        <f t="shared" si="22"/>
        <v>0</v>
      </c>
      <c r="AJ43" s="3">
        <f t="shared" si="22"/>
        <v>0</v>
      </c>
      <c r="AK43" s="3">
        <f t="shared" si="22"/>
        <v>0</v>
      </c>
      <c r="AL43" s="3">
        <f t="shared" si="22"/>
        <v>0</v>
      </c>
      <c r="AM43" s="3">
        <f t="shared" si="22"/>
        <v>0</v>
      </c>
    </row>
    <row r="44" spans="1:39" x14ac:dyDescent="0.35">
      <c r="A44" s="645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  <c r="P44" s="3">
        <f t="shared" si="23"/>
        <v>0</v>
      </c>
      <c r="Q44" s="3">
        <f t="shared" si="23"/>
        <v>0</v>
      </c>
      <c r="R44" s="3">
        <f t="shared" si="23"/>
        <v>0</v>
      </c>
      <c r="S44" s="3">
        <f t="shared" si="23"/>
        <v>0</v>
      </c>
      <c r="T44" s="3">
        <f t="shared" si="23"/>
        <v>0</v>
      </c>
      <c r="U44" s="466">
        <v>1133933</v>
      </c>
      <c r="V44" s="3">
        <f t="shared" si="23"/>
        <v>1133933</v>
      </c>
      <c r="W44" s="3">
        <f t="shared" si="23"/>
        <v>1133933</v>
      </c>
      <c r="X44" s="3">
        <f t="shared" si="23"/>
        <v>1133933</v>
      </c>
      <c r="Y44" s="3">
        <f t="shared" si="23"/>
        <v>1133933</v>
      </c>
      <c r="Z44" s="3">
        <f t="shared" si="23"/>
        <v>1133933</v>
      </c>
      <c r="AA44" s="3">
        <f t="shared" si="23"/>
        <v>1133933</v>
      </c>
      <c r="AB44" s="3">
        <f t="shared" si="23"/>
        <v>1133933</v>
      </c>
      <c r="AC44" s="3">
        <f t="shared" si="23"/>
        <v>1133933</v>
      </c>
      <c r="AD44" s="3">
        <f t="shared" si="23"/>
        <v>1133933</v>
      </c>
      <c r="AE44" s="3">
        <f t="shared" si="23"/>
        <v>1133933</v>
      </c>
      <c r="AF44" s="3">
        <f t="shared" si="23"/>
        <v>1133933</v>
      </c>
      <c r="AG44" s="3">
        <f t="shared" si="23"/>
        <v>1133933</v>
      </c>
      <c r="AH44" s="3">
        <f t="shared" si="23"/>
        <v>1133933</v>
      </c>
      <c r="AI44" s="3">
        <f t="shared" si="23"/>
        <v>1133933</v>
      </c>
      <c r="AJ44" s="3">
        <f t="shared" si="23"/>
        <v>1133933</v>
      </c>
      <c r="AK44" s="3">
        <f t="shared" si="23"/>
        <v>1133933</v>
      </c>
      <c r="AL44" s="3">
        <f t="shared" si="23"/>
        <v>1133933</v>
      </c>
      <c r="AM44" s="3">
        <f t="shared" si="23"/>
        <v>1133933</v>
      </c>
    </row>
    <row r="45" spans="1:39" x14ac:dyDescent="0.35">
      <c r="A45" s="645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  <c r="P45" s="3">
        <f t="shared" si="24"/>
        <v>0</v>
      </c>
      <c r="Q45" s="3">
        <f t="shared" si="24"/>
        <v>0</v>
      </c>
      <c r="R45" s="3">
        <f t="shared" si="24"/>
        <v>0</v>
      </c>
      <c r="S45" s="3">
        <f t="shared" si="24"/>
        <v>0</v>
      </c>
      <c r="T45" s="3">
        <f t="shared" si="24"/>
        <v>0</v>
      </c>
      <c r="U45" s="466">
        <v>0</v>
      </c>
      <c r="V45" s="3">
        <f t="shared" si="24"/>
        <v>0</v>
      </c>
      <c r="W45" s="3">
        <f t="shared" si="24"/>
        <v>0</v>
      </c>
      <c r="X45" s="3">
        <f t="shared" si="24"/>
        <v>0</v>
      </c>
      <c r="Y45" s="3">
        <f t="shared" si="24"/>
        <v>0</v>
      </c>
      <c r="Z45" s="3">
        <f t="shared" si="24"/>
        <v>0</v>
      </c>
      <c r="AA45" s="3">
        <f t="shared" si="24"/>
        <v>0</v>
      </c>
      <c r="AB45" s="3">
        <f t="shared" si="24"/>
        <v>0</v>
      </c>
      <c r="AC45" s="3">
        <f t="shared" si="24"/>
        <v>0</v>
      </c>
      <c r="AD45" s="3">
        <f t="shared" si="24"/>
        <v>0</v>
      </c>
      <c r="AE45" s="3">
        <f t="shared" si="24"/>
        <v>0</v>
      </c>
      <c r="AF45" s="3">
        <f t="shared" si="24"/>
        <v>0</v>
      </c>
      <c r="AG45" s="3">
        <f t="shared" si="24"/>
        <v>0</v>
      </c>
      <c r="AH45" s="3">
        <f t="shared" si="24"/>
        <v>0</v>
      </c>
      <c r="AI45" s="3">
        <f t="shared" si="24"/>
        <v>0</v>
      </c>
      <c r="AJ45" s="3">
        <f t="shared" si="24"/>
        <v>0</v>
      </c>
      <c r="AK45" s="3">
        <f t="shared" si="24"/>
        <v>0</v>
      </c>
      <c r="AL45" s="3">
        <f t="shared" si="24"/>
        <v>0</v>
      </c>
      <c r="AM45" s="3">
        <f t="shared" si="24"/>
        <v>0</v>
      </c>
    </row>
    <row r="46" spans="1:39" x14ac:dyDescent="0.35">
      <c r="A46" s="645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  <c r="P46" s="3">
        <f t="shared" si="25"/>
        <v>0</v>
      </c>
      <c r="Q46" s="3">
        <f t="shared" si="25"/>
        <v>0</v>
      </c>
      <c r="R46" s="3">
        <f t="shared" si="25"/>
        <v>0</v>
      </c>
      <c r="S46" s="3">
        <f t="shared" si="25"/>
        <v>0</v>
      </c>
      <c r="T46" s="3">
        <f t="shared" si="25"/>
        <v>0</v>
      </c>
      <c r="U46" s="466">
        <v>0</v>
      </c>
      <c r="V46" s="3">
        <f t="shared" si="25"/>
        <v>0</v>
      </c>
      <c r="W46" s="3">
        <f t="shared" si="25"/>
        <v>0</v>
      </c>
      <c r="X46" s="3">
        <f t="shared" si="25"/>
        <v>0</v>
      </c>
      <c r="Y46" s="3">
        <f t="shared" si="25"/>
        <v>0</v>
      </c>
      <c r="Z46" s="3">
        <f t="shared" si="25"/>
        <v>0</v>
      </c>
      <c r="AA46" s="3">
        <f t="shared" si="25"/>
        <v>0</v>
      </c>
      <c r="AB46" s="3">
        <f t="shared" si="25"/>
        <v>0</v>
      </c>
      <c r="AC46" s="3">
        <f t="shared" si="25"/>
        <v>0</v>
      </c>
      <c r="AD46" s="3">
        <f t="shared" si="25"/>
        <v>0</v>
      </c>
      <c r="AE46" s="3">
        <f t="shared" si="25"/>
        <v>0</v>
      </c>
      <c r="AF46" s="3">
        <f t="shared" si="25"/>
        <v>0</v>
      </c>
      <c r="AG46" s="3">
        <f t="shared" si="25"/>
        <v>0</v>
      </c>
      <c r="AH46" s="3">
        <f t="shared" si="25"/>
        <v>0</v>
      </c>
      <c r="AI46" s="3">
        <f t="shared" si="25"/>
        <v>0</v>
      </c>
      <c r="AJ46" s="3">
        <f t="shared" si="25"/>
        <v>0</v>
      </c>
      <c r="AK46" s="3">
        <f t="shared" si="25"/>
        <v>0</v>
      </c>
      <c r="AL46" s="3">
        <f t="shared" si="25"/>
        <v>0</v>
      </c>
      <c r="AM46" s="3">
        <f t="shared" si="25"/>
        <v>0</v>
      </c>
    </row>
    <row r="47" spans="1:39" x14ac:dyDescent="0.35">
      <c r="A47" s="645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  <c r="P47" s="3">
        <f t="shared" si="26"/>
        <v>0</v>
      </c>
      <c r="Q47" s="3">
        <f t="shared" si="26"/>
        <v>0</v>
      </c>
      <c r="R47" s="3">
        <f t="shared" si="26"/>
        <v>0</v>
      </c>
      <c r="S47" s="3">
        <f t="shared" si="26"/>
        <v>0</v>
      </c>
      <c r="T47" s="3">
        <f t="shared" si="26"/>
        <v>0</v>
      </c>
      <c r="U47" s="466">
        <v>0</v>
      </c>
      <c r="V47" s="3">
        <f t="shared" si="26"/>
        <v>0</v>
      </c>
      <c r="W47" s="3">
        <f t="shared" si="26"/>
        <v>0</v>
      </c>
      <c r="X47" s="3">
        <f t="shared" si="26"/>
        <v>0</v>
      </c>
      <c r="Y47" s="3">
        <f t="shared" si="26"/>
        <v>0</v>
      </c>
      <c r="Z47" s="3">
        <f t="shared" si="26"/>
        <v>0</v>
      </c>
      <c r="AA47" s="3">
        <f t="shared" si="26"/>
        <v>0</v>
      </c>
      <c r="AB47" s="3">
        <f t="shared" si="26"/>
        <v>0</v>
      </c>
      <c r="AC47" s="3">
        <f t="shared" si="26"/>
        <v>0</v>
      </c>
      <c r="AD47" s="3">
        <f t="shared" si="26"/>
        <v>0</v>
      </c>
      <c r="AE47" s="3">
        <f t="shared" si="26"/>
        <v>0</v>
      </c>
      <c r="AF47" s="3">
        <f t="shared" si="26"/>
        <v>0</v>
      </c>
      <c r="AG47" s="3">
        <f t="shared" si="26"/>
        <v>0</v>
      </c>
      <c r="AH47" s="3">
        <f t="shared" si="26"/>
        <v>0</v>
      </c>
      <c r="AI47" s="3">
        <f t="shared" si="26"/>
        <v>0</v>
      </c>
      <c r="AJ47" s="3">
        <f t="shared" si="26"/>
        <v>0</v>
      </c>
      <c r="AK47" s="3">
        <f t="shared" si="26"/>
        <v>0</v>
      </c>
      <c r="AL47" s="3">
        <f t="shared" si="26"/>
        <v>0</v>
      </c>
      <c r="AM47" s="3">
        <f t="shared" si="26"/>
        <v>0</v>
      </c>
    </row>
    <row r="48" spans="1:39" x14ac:dyDescent="0.35">
      <c r="A48" s="645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  <c r="P48" s="3">
        <f t="shared" si="27"/>
        <v>0</v>
      </c>
      <c r="Q48" s="3">
        <f t="shared" si="27"/>
        <v>0</v>
      </c>
      <c r="R48" s="3">
        <f t="shared" si="27"/>
        <v>0</v>
      </c>
      <c r="S48" s="3">
        <f t="shared" si="27"/>
        <v>0</v>
      </c>
      <c r="T48" s="3">
        <f t="shared" si="27"/>
        <v>0</v>
      </c>
      <c r="U48" s="466">
        <v>555745</v>
      </c>
      <c r="V48" s="3">
        <f t="shared" si="27"/>
        <v>555745</v>
      </c>
      <c r="W48" s="3">
        <f t="shared" si="27"/>
        <v>555745</v>
      </c>
      <c r="X48" s="3">
        <f t="shared" si="27"/>
        <v>555745</v>
      </c>
      <c r="Y48" s="3">
        <f t="shared" si="27"/>
        <v>555745</v>
      </c>
      <c r="Z48" s="3">
        <f t="shared" si="27"/>
        <v>555745</v>
      </c>
      <c r="AA48" s="3">
        <f t="shared" si="27"/>
        <v>555745</v>
      </c>
      <c r="AB48" s="3">
        <f t="shared" si="27"/>
        <v>555745</v>
      </c>
      <c r="AC48" s="3">
        <f t="shared" si="27"/>
        <v>555745</v>
      </c>
      <c r="AD48" s="3">
        <f t="shared" si="27"/>
        <v>555745</v>
      </c>
      <c r="AE48" s="3">
        <f t="shared" si="27"/>
        <v>555745</v>
      </c>
      <c r="AF48" s="3">
        <f t="shared" si="27"/>
        <v>555745</v>
      </c>
      <c r="AG48" s="3">
        <f t="shared" si="27"/>
        <v>555745</v>
      </c>
      <c r="AH48" s="3">
        <f t="shared" si="27"/>
        <v>555745</v>
      </c>
      <c r="AI48" s="3">
        <f t="shared" si="27"/>
        <v>555745</v>
      </c>
      <c r="AJ48" s="3">
        <f t="shared" si="27"/>
        <v>555745</v>
      </c>
      <c r="AK48" s="3">
        <f t="shared" si="27"/>
        <v>555745</v>
      </c>
      <c r="AL48" s="3">
        <f t="shared" si="27"/>
        <v>555745</v>
      </c>
      <c r="AM48" s="3">
        <f t="shared" si="27"/>
        <v>555745</v>
      </c>
    </row>
    <row r="49" spans="1:39" x14ac:dyDescent="0.35">
      <c r="A49" s="645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  <c r="P49" s="3">
        <f t="shared" si="28"/>
        <v>0</v>
      </c>
      <c r="Q49" s="3">
        <f t="shared" si="28"/>
        <v>0</v>
      </c>
      <c r="R49" s="3">
        <f t="shared" si="28"/>
        <v>0</v>
      </c>
      <c r="S49" s="3">
        <f t="shared" si="28"/>
        <v>0</v>
      </c>
      <c r="T49" s="3">
        <f t="shared" si="28"/>
        <v>0</v>
      </c>
      <c r="U49" s="466">
        <v>0</v>
      </c>
      <c r="V49" s="3">
        <f t="shared" si="28"/>
        <v>0</v>
      </c>
      <c r="W49" s="3">
        <f t="shared" si="28"/>
        <v>0</v>
      </c>
      <c r="X49" s="3">
        <f t="shared" si="28"/>
        <v>0</v>
      </c>
      <c r="Y49" s="3">
        <f t="shared" si="28"/>
        <v>0</v>
      </c>
      <c r="Z49" s="3">
        <f t="shared" si="28"/>
        <v>0</v>
      </c>
      <c r="AA49" s="3">
        <f t="shared" si="28"/>
        <v>0</v>
      </c>
      <c r="AB49" s="3">
        <f t="shared" si="28"/>
        <v>0</v>
      </c>
      <c r="AC49" s="3">
        <f t="shared" si="28"/>
        <v>0</v>
      </c>
      <c r="AD49" s="3">
        <f t="shared" si="28"/>
        <v>0</v>
      </c>
      <c r="AE49" s="3">
        <f t="shared" si="28"/>
        <v>0</v>
      </c>
      <c r="AF49" s="3">
        <f t="shared" si="28"/>
        <v>0</v>
      </c>
      <c r="AG49" s="3">
        <f t="shared" si="28"/>
        <v>0</v>
      </c>
      <c r="AH49" s="3">
        <f t="shared" si="28"/>
        <v>0</v>
      </c>
      <c r="AI49" s="3">
        <f t="shared" si="28"/>
        <v>0</v>
      </c>
      <c r="AJ49" s="3">
        <f t="shared" si="28"/>
        <v>0</v>
      </c>
      <c r="AK49" s="3">
        <f t="shared" si="28"/>
        <v>0</v>
      </c>
      <c r="AL49" s="3">
        <f t="shared" si="28"/>
        <v>0</v>
      </c>
      <c r="AM49" s="3">
        <f t="shared" si="28"/>
        <v>0</v>
      </c>
    </row>
    <row r="50" spans="1:39" ht="15" customHeight="1" x14ac:dyDescent="0.35">
      <c r="A50" s="645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  <c r="P50" s="3">
        <f t="shared" si="29"/>
        <v>0</v>
      </c>
      <c r="Q50" s="3">
        <f t="shared" si="29"/>
        <v>0</v>
      </c>
      <c r="R50" s="3">
        <f t="shared" si="29"/>
        <v>0</v>
      </c>
      <c r="S50" s="3">
        <f t="shared" si="29"/>
        <v>0</v>
      </c>
      <c r="T50" s="3">
        <f t="shared" si="29"/>
        <v>0</v>
      </c>
      <c r="U50" s="466">
        <v>136288</v>
      </c>
      <c r="V50" s="3">
        <f t="shared" si="29"/>
        <v>136288</v>
      </c>
      <c r="W50" s="3">
        <f t="shared" si="29"/>
        <v>136288</v>
      </c>
      <c r="X50" s="3">
        <f t="shared" si="29"/>
        <v>136288</v>
      </c>
      <c r="Y50" s="3">
        <f t="shared" si="29"/>
        <v>136288</v>
      </c>
      <c r="Z50" s="3">
        <f t="shared" si="29"/>
        <v>136288</v>
      </c>
      <c r="AA50" s="3">
        <f t="shared" si="29"/>
        <v>136288</v>
      </c>
      <c r="AB50" s="3">
        <f t="shared" si="29"/>
        <v>136288</v>
      </c>
      <c r="AC50" s="3">
        <f t="shared" si="29"/>
        <v>136288</v>
      </c>
      <c r="AD50" s="3">
        <f t="shared" si="29"/>
        <v>136288</v>
      </c>
      <c r="AE50" s="3">
        <f t="shared" si="29"/>
        <v>136288</v>
      </c>
      <c r="AF50" s="3">
        <f t="shared" si="29"/>
        <v>136288</v>
      </c>
      <c r="AG50" s="3">
        <f t="shared" si="29"/>
        <v>136288</v>
      </c>
      <c r="AH50" s="3">
        <f t="shared" si="29"/>
        <v>136288</v>
      </c>
      <c r="AI50" s="3">
        <f t="shared" si="29"/>
        <v>136288</v>
      </c>
      <c r="AJ50" s="3">
        <f t="shared" si="29"/>
        <v>136288</v>
      </c>
      <c r="AK50" s="3">
        <f t="shared" si="29"/>
        <v>136288</v>
      </c>
      <c r="AL50" s="3">
        <f t="shared" si="29"/>
        <v>136288</v>
      </c>
      <c r="AM50" s="3">
        <f t="shared" si="29"/>
        <v>136288</v>
      </c>
    </row>
    <row r="51" spans="1:39" x14ac:dyDescent="0.35">
      <c r="A51" s="645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  <c r="P51" s="3">
        <f t="shared" si="30"/>
        <v>0</v>
      </c>
      <c r="Q51" s="3">
        <f t="shared" si="30"/>
        <v>0</v>
      </c>
      <c r="R51" s="3">
        <f t="shared" si="30"/>
        <v>0</v>
      </c>
      <c r="S51" s="3">
        <f t="shared" si="30"/>
        <v>0</v>
      </c>
      <c r="T51" s="3">
        <f t="shared" si="30"/>
        <v>0</v>
      </c>
      <c r="U51" s="466">
        <v>0</v>
      </c>
      <c r="V51" s="3">
        <f t="shared" si="30"/>
        <v>0</v>
      </c>
      <c r="W51" s="3">
        <f t="shared" si="30"/>
        <v>0</v>
      </c>
      <c r="X51" s="3">
        <f t="shared" si="30"/>
        <v>0</v>
      </c>
      <c r="Y51" s="3">
        <f t="shared" si="30"/>
        <v>0</v>
      </c>
      <c r="Z51" s="3">
        <f t="shared" si="30"/>
        <v>0</v>
      </c>
      <c r="AA51" s="3">
        <f t="shared" si="30"/>
        <v>0</v>
      </c>
      <c r="AB51" s="3">
        <f t="shared" si="30"/>
        <v>0</v>
      </c>
      <c r="AC51" s="3">
        <f t="shared" si="30"/>
        <v>0</v>
      </c>
      <c r="AD51" s="3">
        <f t="shared" si="30"/>
        <v>0</v>
      </c>
      <c r="AE51" s="3">
        <f t="shared" si="30"/>
        <v>0</v>
      </c>
      <c r="AF51" s="3">
        <f t="shared" si="30"/>
        <v>0</v>
      </c>
      <c r="AG51" s="3">
        <f t="shared" si="30"/>
        <v>0</v>
      </c>
      <c r="AH51" s="3">
        <f t="shared" si="30"/>
        <v>0</v>
      </c>
      <c r="AI51" s="3">
        <f t="shared" si="30"/>
        <v>0</v>
      </c>
      <c r="AJ51" s="3">
        <f t="shared" si="30"/>
        <v>0</v>
      </c>
      <c r="AK51" s="3">
        <f t="shared" si="30"/>
        <v>0</v>
      </c>
      <c r="AL51" s="3">
        <f t="shared" si="30"/>
        <v>0</v>
      </c>
      <c r="AM51" s="3">
        <f t="shared" si="30"/>
        <v>0</v>
      </c>
    </row>
    <row r="52" spans="1:39" x14ac:dyDescent="0.35">
      <c r="A52" s="645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  <c r="P52" s="3">
        <f t="shared" si="31"/>
        <v>0</v>
      </c>
      <c r="Q52" s="3">
        <f t="shared" si="31"/>
        <v>0</v>
      </c>
      <c r="R52" s="3">
        <f t="shared" si="31"/>
        <v>0</v>
      </c>
      <c r="S52" s="3">
        <f t="shared" si="31"/>
        <v>0</v>
      </c>
      <c r="T52" s="3">
        <f t="shared" si="31"/>
        <v>0</v>
      </c>
      <c r="U52" s="466">
        <v>0</v>
      </c>
      <c r="V52" s="3">
        <f t="shared" si="31"/>
        <v>0</v>
      </c>
      <c r="W52" s="3">
        <f t="shared" si="31"/>
        <v>0</v>
      </c>
      <c r="X52" s="3">
        <f t="shared" si="31"/>
        <v>0</v>
      </c>
      <c r="Y52" s="3">
        <f t="shared" si="31"/>
        <v>0</v>
      </c>
      <c r="Z52" s="3">
        <f t="shared" si="31"/>
        <v>0</v>
      </c>
      <c r="AA52" s="3">
        <f t="shared" si="31"/>
        <v>0</v>
      </c>
      <c r="AB52" s="3">
        <f t="shared" si="31"/>
        <v>0</v>
      </c>
      <c r="AC52" s="3">
        <f t="shared" si="31"/>
        <v>0</v>
      </c>
      <c r="AD52" s="3">
        <f t="shared" si="31"/>
        <v>0</v>
      </c>
      <c r="AE52" s="3">
        <f t="shared" si="31"/>
        <v>0</v>
      </c>
      <c r="AF52" s="3">
        <f t="shared" si="31"/>
        <v>0</v>
      </c>
      <c r="AG52" s="3">
        <f t="shared" si="31"/>
        <v>0</v>
      </c>
      <c r="AH52" s="3">
        <f t="shared" si="31"/>
        <v>0</v>
      </c>
      <c r="AI52" s="3">
        <f t="shared" si="31"/>
        <v>0</v>
      </c>
      <c r="AJ52" s="3">
        <f t="shared" si="31"/>
        <v>0</v>
      </c>
      <c r="AK52" s="3">
        <f t="shared" si="31"/>
        <v>0</v>
      </c>
      <c r="AL52" s="3">
        <f t="shared" si="31"/>
        <v>0</v>
      </c>
      <c r="AM52" s="3">
        <f t="shared" si="31"/>
        <v>0</v>
      </c>
    </row>
    <row r="53" spans="1:39" x14ac:dyDescent="0.35">
      <c r="A53" s="645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3">
        <f t="shared" si="32"/>
        <v>0</v>
      </c>
      <c r="R53" s="3">
        <f t="shared" si="32"/>
        <v>0</v>
      </c>
      <c r="S53" s="3">
        <f t="shared" si="32"/>
        <v>0</v>
      </c>
      <c r="T53" s="3">
        <f t="shared" si="32"/>
        <v>0</v>
      </c>
      <c r="U53" s="466">
        <v>0</v>
      </c>
      <c r="V53" s="3">
        <f t="shared" si="32"/>
        <v>0</v>
      </c>
      <c r="W53" s="3">
        <f t="shared" si="32"/>
        <v>0</v>
      </c>
      <c r="X53" s="3">
        <f t="shared" si="32"/>
        <v>0</v>
      </c>
      <c r="Y53" s="3">
        <f t="shared" si="32"/>
        <v>0</v>
      </c>
      <c r="Z53" s="3">
        <f t="shared" si="32"/>
        <v>0</v>
      </c>
      <c r="AA53" s="3">
        <f t="shared" si="32"/>
        <v>0</v>
      </c>
      <c r="AB53" s="3">
        <f t="shared" si="32"/>
        <v>0</v>
      </c>
      <c r="AC53" s="3">
        <f t="shared" si="32"/>
        <v>0</v>
      </c>
      <c r="AD53" s="3">
        <f t="shared" si="32"/>
        <v>0</v>
      </c>
      <c r="AE53" s="3">
        <f t="shared" si="32"/>
        <v>0</v>
      </c>
      <c r="AF53" s="3">
        <f t="shared" si="32"/>
        <v>0</v>
      </c>
      <c r="AG53" s="3">
        <f t="shared" si="32"/>
        <v>0</v>
      </c>
      <c r="AH53" s="3">
        <f t="shared" si="32"/>
        <v>0</v>
      </c>
      <c r="AI53" s="3">
        <f t="shared" si="32"/>
        <v>0</v>
      </c>
      <c r="AJ53" s="3">
        <f t="shared" si="32"/>
        <v>0</v>
      </c>
      <c r="AK53" s="3">
        <f t="shared" si="32"/>
        <v>0</v>
      </c>
      <c r="AL53" s="3">
        <f t="shared" si="32"/>
        <v>0</v>
      </c>
      <c r="AM53" s="3">
        <f t="shared" si="32"/>
        <v>0</v>
      </c>
    </row>
    <row r="54" spans="1:39" ht="15" customHeight="1" x14ac:dyDescent="0.35">
      <c r="A54" s="645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4">
      <c r="A55" s="646"/>
      <c r="B55" s="188" t="str">
        <f t="shared" si="19"/>
        <v>Monthly kWh</v>
      </c>
      <c r="C55" s="234">
        <f>SUM(C41:C54)</f>
        <v>0</v>
      </c>
      <c r="D55" s="234">
        <f t="shared" ref="D55:AM55" si="33">SUM(D41:D54)</f>
        <v>0</v>
      </c>
      <c r="E55" s="234">
        <f t="shared" si="33"/>
        <v>0</v>
      </c>
      <c r="F55" s="234">
        <f t="shared" si="33"/>
        <v>0</v>
      </c>
      <c r="G55" s="234">
        <f t="shared" si="33"/>
        <v>0</v>
      </c>
      <c r="H55" s="234">
        <f t="shared" si="33"/>
        <v>0</v>
      </c>
      <c r="I55" s="234">
        <f t="shared" si="33"/>
        <v>0</v>
      </c>
      <c r="J55" s="234">
        <f t="shared" si="33"/>
        <v>0</v>
      </c>
      <c r="K55" s="234">
        <f t="shared" si="33"/>
        <v>0</v>
      </c>
      <c r="L55" s="234">
        <f t="shared" si="33"/>
        <v>0</v>
      </c>
      <c r="M55" s="234">
        <f t="shared" si="33"/>
        <v>0</v>
      </c>
      <c r="N55" s="234">
        <f t="shared" si="33"/>
        <v>0</v>
      </c>
      <c r="O55" s="234">
        <f t="shared" si="33"/>
        <v>0</v>
      </c>
      <c r="P55" s="234">
        <f t="shared" si="33"/>
        <v>0</v>
      </c>
      <c r="Q55" s="234">
        <f t="shared" si="33"/>
        <v>0</v>
      </c>
      <c r="R55" s="234">
        <f t="shared" si="33"/>
        <v>0</v>
      </c>
      <c r="S55" s="234">
        <f t="shared" si="33"/>
        <v>0</v>
      </c>
      <c r="T55" s="234">
        <f t="shared" si="33"/>
        <v>0</v>
      </c>
      <c r="U55" s="234">
        <f t="shared" si="33"/>
        <v>2272734</v>
      </c>
      <c r="V55" s="234">
        <f t="shared" si="33"/>
        <v>2272734</v>
      </c>
      <c r="W55" s="234">
        <f t="shared" si="33"/>
        <v>2272734</v>
      </c>
      <c r="X55" s="234">
        <f t="shared" si="33"/>
        <v>2272734</v>
      </c>
      <c r="Y55" s="234">
        <f t="shared" si="33"/>
        <v>2272734</v>
      </c>
      <c r="Z55" s="234">
        <f t="shared" si="33"/>
        <v>2272734</v>
      </c>
      <c r="AA55" s="234">
        <f t="shared" si="33"/>
        <v>2272734</v>
      </c>
      <c r="AB55" s="234">
        <f t="shared" si="33"/>
        <v>2272734</v>
      </c>
      <c r="AC55" s="234">
        <f t="shared" si="33"/>
        <v>2272734</v>
      </c>
      <c r="AD55" s="234">
        <f t="shared" si="33"/>
        <v>2272734</v>
      </c>
      <c r="AE55" s="234">
        <f t="shared" si="33"/>
        <v>2272734</v>
      </c>
      <c r="AF55" s="234">
        <f t="shared" si="33"/>
        <v>2272734</v>
      </c>
      <c r="AG55" s="234">
        <f t="shared" si="33"/>
        <v>2272734</v>
      </c>
      <c r="AH55" s="234">
        <f t="shared" si="33"/>
        <v>2272734</v>
      </c>
      <c r="AI55" s="234">
        <f t="shared" si="33"/>
        <v>2272734</v>
      </c>
      <c r="AJ55" s="234">
        <f t="shared" si="33"/>
        <v>2272734</v>
      </c>
      <c r="AK55" s="234">
        <f t="shared" si="33"/>
        <v>2272734</v>
      </c>
      <c r="AL55" s="234">
        <f t="shared" si="33"/>
        <v>2272734</v>
      </c>
      <c r="AM55" s="234">
        <f t="shared" si="33"/>
        <v>2272734</v>
      </c>
    </row>
    <row r="56" spans="1:39" x14ac:dyDescent="0.35">
      <c r="A56" s="8"/>
      <c r="B56" s="254"/>
      <c r="C56" s="9"/>
      <c r="D56" s="254"/>
      <c r="E56" s="9"/>
      <c r="F56" s="254"/>
      <c r="G56" s="254"/>
      <c r="H56" s="9"/>
      <c r="I56" s="254"/>
      <c r="J56" s="254"/>
      <c r="K56" s="9"/>
      <c r="L56" s="254"/>
      <c r="M56" s="254"/>
      <c r="N56" s="9"/>
      <c r="O56" s="254"/>
      <c r="P56" s="254"/>
      <c r="Q56" s="9"/>
      <c r="R56" s="254"/>
      <c r="S56" s="254"/>
      <c r="T56" s="9"/>
      <c r="U56" s="254"/>
      <c r="V56" s="254"/>
      <c r="W56" s="9"/>
      <c r="X56" s="254"/>
      <c r="Y56" s="254"/>
      <c r="Z56" s="9"/>
      <c r="AA56" s="254"/>
      <c r="AB56" s="254"/>
      <c r="AC56" s="9"/>
      <c r="AD56" s="254"/>
      <c r="AE56" s="254"/>
      <c r="AF56" s="9"/>
      <c r="AG56" s="254"/>
      <c r="AH56" s="254"/>
      <c r="AI56" s="9"/>
      <c r="AJ56" s="254"/>
      <c r="AK56" s="254"/>
      <c r="AL56" s="9"/>
      <c r="AM56" s="254"/>
    </row>
    <row r="57" spans="1:39" ht="15" thickBot="1" x14ac:dyDescent="0.4">
      <c r="A57" s="204" t="s">
        <v>182</v>
      </c>
      <c r="B57" s="204"/>
      <c r="C57" s="204"/>
      <c r="D57" s="204"/>
      <c r="E57" s="204"/>
      <c r="F57" s="204"/>
      <c r="G57" s="204"/>
      <c r="H57" s="204"/>
      <c r="I57" s="204"/>
      <c r="J57" s="204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</row>
    <row r="58" spans="1:39" ht="16" thickBot="1" x14ac:dyDescent="0.4">
      <c r="A58" s="647" t="s">
        <v>17</v>
      </c>
      <c r="B58" s="17" t="s">
        <v>10</v>
      </c>
      <c r="C58" s="146">
        <f>C$4</f>
        <v>44562</v>
      </c>
      <c r="D58" s="146">
        <f t="shared" ref="D58:AM58" si="34">D$4</f>
        <v>44593</v>
      </c>
      <c r="E58" s="146">
        <f t="shared" si="34"/>
        <v>44621</v>
      </c>
      <c r="F58" s="146">
        <f t="shared" si="34"/>
        <v>44652</v>
      </c>
      <c r="G58" s="146">
        <f t="shared" si="34"/>
        <v>44682</v>
      </c>
      <c r="H58" s="146">
        <f t="shared" si="34"/>
        <v>44713</v>
      </c>
      <c r="I58" s="146">
        <f t="shared" si="34"/>
        <v>44743</v>
      </c>
      <c r="J58" s="146">
        <f t="shared" si="34"/>
        <v>44774</v>
      </c>
      <c r="K58" s="146">
        <f t="shared" si="34"/>
        <v>44805</v>
      </c>
      <c r="L58" s="146">
        <f t="shared" si="34"/>
        <v>44835</v>
      </c>
      <c r="M58" s="146">
        <f t="shared" si="34"/>
        <v>44866</v>
      </c>
      <c r="N58" s="146">
        <f t="shared" si="34"/>
        <v>44896</v>
      </c>
      <c r="O58" s="146">
        <f t="shared" si="34"/>
        <v>44927</v>
      </c>
      <c r="P58" s="146">
        <f t="shared" si="34"/>
        <v>44958</v>
      </c>
      <c r="Q58" s="146">
        <f t="shared" si="34"/>
        <v>44986</v>
      </c>
      <c r="R58" s="146">
        <f t="shared" si="34"/>
        <v>45017</v>
      </c>
      <c r="S58" s="146">
        <f t="shared" si="34"/>
        <v>45047</v>
      </c>
      <c r="T58" s="146">
        <f t="shared" si="34"/>
        <v>45078</v>
      </c>
      <c r="U58" s="146">
        <f t="shared" si="34"/>
        <v>45108</v>
      </c>
      <c r="V58" s="146">
        <f t="shared" si="34"/>
        <v>45139</v>
      </c>
      <c r="W58" s="146">
        <f t="shared" si="34"/>
        <v>45170</v>
      </c>
      <c r="X58" s="146">
        <f t="shared" si="34"/>
        <v>45200</v>
      </c>
      <c r="Y58" s="146">
        <f t="shared" si="34"/>
        <v>45231</v>
      </c>
      <c r="Z58" s="146">
        <f t="shared" si="34"/>
        <v>45261</v>
      </c>
      <c r="AA58" s="146">
        <f t="shared" si="34"/>
        <v>45292</v>
      </c>
      <c r="AB58" s="146">
        <f t="shared" si="34"/>
        <v>45323</v>
      </c>
      <c r="AC58" s="146">
        <f t="shared" si="34"/>
        <v>45352</v>
      </c>
      <c r="AD58" s="146">
        <f t="shared" si="34"/>
        <v>45383</v>
      </c>
      <c r="AE58" s="146">
        <f t="shared" si="34"/>
        <v>45413</v>
      </c>
      <c r="AF58" s="146">
        <f t="shared" si="34"/>
        <v>45444</v>
      </c>
      <c r="AG58" s="146">
        <f t="shared" si="34"/>
        <v>45474</v>
      </c>
      <c r="AH58" s="146">
        <f t="shared" si="34"/>
        <v>45505</v>
      </c>
      <c r="AI58" s="146">
        <f t="shared" si="34"/>
        <v>45536</v>
      </c>
      <c r="AJ58" s="146">
        <f t="shared" si="34"/>
        <v>45566</v>
      </c>
      <c r="AK58" s="146">
        <f t="shared" si="34"/>
        <v>45597</v>
      </c>
      <c r="AL58" s="146">
        <f t="shared" si="34"/>
        <v>45627</v>
      </c>
      <c r="AM58" s="146">
        <f t="shared" si="34"/>
        <v>45658</v>
      </c>
    </row>
    <row r="59" spans="1:39" ht="15" customHeight="1" x14ac:dyDescent="0.35">
      <c r="A59" s="648"/>
      <c r="B59" s="13" t="str">
        <f t="shared" ref="B59:B72" si="35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M59" si="36">((E5*0.5)+D23-E41)*E78*E93*E$2</f>
        <v>471.37504115825749</v>
      </c>
      <c r="F59" s="26">
        <f t="shared" si="36"/>
        <v>859.0306008836352</v>
      </c>
      <c r="G59" s="26">
        <f t="shared" si="36"/>
        <v>994.03365249692592</v>
      </c>
      <c r="H59" s="26">
        <f t="shared" si="36"/>
        <v>1597.8021730614259</v>
      </c>
      <c r="I59" s="26">
        <f t="shared" si="36"/>
        <v>1626.7636364700643</v>
      </c>
      <c r="J59" s="26">
        <f t="shared" si="36"/>
        <v>1683.4407803643439</v>
      </c>
      <c r="K59" s="26">
        <f t="shared" si="36"/>
        <v>1656.7441664533453</v>
      </c>
      <c r="L59" s="26">
        <f t="shared" si="36"/>
        <v>1094.3680182717105</v>
      </c>
      <c r="M59" s="26">
        <f t="shared" si="36"/>
        <v>1000.16024690186</v>
      </c>
      <c r="N59" s="26">
        <f t="shared" si="36"/>
        <v>987.22219620831174</v>
      </c>
      <c r="O59" s="26">
        <f t="shared" si="36"/>
        <v>902.74195612070241</v>
      </c>
      <c r="P59" s="26">
        <f t="shared" si="36"/>
        <v>820.77628114344213</v>
      </c>
      <c r="Q59" s="26">
        <f t="shared" si="36"/>
        <v>942.75008231651498</v>
      </c>
      <c r="R59" s="26">
        <f t="shared" si="36"/>
        <v>859.0306008836352</v>
      </c>
      <c r="S59" s="26">
        <f t="shared" si="36"/>
        <v>994.03365249692592</v>
      </c>
      <c r="T59" s="26">
        <f t="shared" si="36"/>
        <v>1597.8021730614259</v>
      </c>
      <c r="U59" s="26">
        <f t="shared" si="36"/>
        <v>-20.843085217790151</v>
      </c>
      <c r="V59" s="26">
        <f t="shared" si="36"/>
        <v>-20.446447721233106</v>
      </c>
      <c r="W59" s="26">
        <f t="shared" si="36"/>
        <v>-19.794595910876129</v>
      </c>
      <c r="X59" s="26">
        <f t="shared" si="36"/>
        <v>-13.209075895449827</v>
      </c>
      <c r="Y59" s="26">
        <f t="shared" si="36"/>
        <v>-11.031880736625537</v>
      </c>
      <c r="Z59" s="26">
        <f t="shared" si="36"/>
        <v>-10.381252710365105</v>
      </c>
      <c r="AA59" s="26">
        <f t="shared" si="36"/>
        <v>-10.235639270510674</v>
      </c>
      <c r="AB59" s="26">
        <f t="shared" si="36"/>
        <v>-9.0101493512103037</v>
      </c>
      <c r="AC59" s="26">
        <f t="shared" si="36"/>
        <v>-10.443427047692692</v>
      </c>
      <c r="AD59" s="26">
        <f t="shared" si="36"/>
        <v>-10.972481831874065</v>
      </c>
      <c r="AE59" s="26">
        <f t="shared" si="36"/>
        <v>-13.104882018210269</v>
      </c>
      <c r="AF59" s="26">
        <f t="shared" si="36"/>
        <v>-20.396149312129705</v>
      </c>
      <c r="AG59" s="26">
        <f t="shared" si="36"/>
        <v>-20.843085217790151</v>
      </c>
      <c r="AH59" s="26">
        <f t="shared" si="36"/>
        <v>-20.446447721233106</v>
      </c>
      <c r="AI59" s="26">
        <f t="shared" si="36"/>
        <v>-19.794595910876129</v>
      </c>
      <c r="AJ59" s="26">
        <f t="shared" si="36"/>
        <v>-13.209075895449827</v>
      </c>
      <c r="AK59" s="26">
        <f t="shared" si="36"/>
        <v>-11.031880736625537</v>
      </c>
      <c r="AL59" s="26">
        <f t="shared" si="36"/>
        <v>-10.381252710365105</v>
      </c>
      <c r="AM59" s="26">
        <f t="shared" si="36"/>
        <v>-10.235639270510674</v>
      </c>
    </row>
    <row r="60" spans="1:39" ht="15.5" x14ac:dyDescent="0.35">
      <c r="A60" s="648"/>
      <c r="B60" s="13" t="str">
        <f t="shared" si="35"/>
        <v>Building Shell</v>
      </c>
      <c r="C60" s="26">
        <f t="shared" ref="C60:C71" si="37">((C6*0.5)-C42)*C79*C94*C$2</f>
        <v>0</v>
      </c>
      <c r="D60" s="26">
        <f t="shared" ref="D60:AM60" si="38">((D6*0.5)+C24-D42)*D79*D94*D$2</f>
        <v>0</v>
      </c>
      <c r="E60" s="26">
        <f t="shared" si="38"/>
        <v>0</v>
      </c>
      <c r="F60" s="26">
        <f t="shared" si="38"/>
        <v>0</v>
      </c>
      <c r="G60" s="26">
        <f t="shared" si="38"/>
        <v>0</v>
      </c>
      <c r="H60" s="26">
        <f t="shared" si="38"/>
        <v>0</v>
      </c>
      <c r="I60" s="26">
        <f t="shared" si="38"/>
        <v>0</v>
      </c>
      <c r="J60" s="26">
        <f t="shared" si="38"/>
        <v>0</v>
      </c>
      <c r="K60" s="26">
        <f t="shared" si="38"/>
        <v>0</v>
      </c>
      <c r="L60" s="26">
        <f t="shared" si="38"/>
        <v>0</v>
      </c>
      <c r="M60" s="26">
        <f t="shared" si="38"/>
        <v>0</v>
      </c>
      <c r="N60" s="26">
        <f t="shared" si="38"/>
        <v>0</v>
      </c>
      <c r="O60" s="26">
        <f t="shared" si="38"/>
        <v>0</v>
      </c>
      <c r="P60" s="26">
        <f t="shared" si="38"/>
        <v>0</v>
      </c>
      <c r="Q60" s="26">
        <f t="shared" si="38"/>
        <v>0</v>
      </c>
      <c r="R60" s="26">
        <f t="shared" si="38"/>
        <v>0</v>
      </c>
      <c r="S60" s="26">
        <f t="shared" si="38"/>
        <v>0</v>
      </c>
      <c r="T60" s="26">
        <f t="shared" si="38"/>
        <v>0</v>
      </c>
      <c r="U60" s="26">
        <f t="shared" si="38"/>
        <v>0</v>
      </c>
      <c r="V60" s="26">
        <f t="shared" si="38"/>
        <v>0</v>
      </c>
      <c r="W60" s="26">
        <f t="shared" si="38"/>
        <v>0</v>
      </c>
      <c r="X60" s="26">
        <f t="shared" si="38"/>
        <v>0</v>
      </c>
      <c r="Y60" s="26">
        <f t="shared" si="38"/>
        <v>0</v>
      </c>
      <c r="Z60" s="26">
        <f t="shared" si="38"/>
        <v>0</v>
      </c>
      <c r="AA60" s="26">
        <f t="shared" si="38"/>
        <v>0</v>
      </c>
      <c r="AB60" s="26">
        <f t="shared" si="38"/>
        <v>0</v>
      </c>
      <c r="AC60" s="26">
        <f t="shared" si="38"/>
        <v>0</v>
      </c>
      <c r="AD60" s="26">
        <f t="shared" si="38"/>
        <v>0</v>
      </c>
      <c r="AE60" s="26">
        <f t="shared" si="38"/>
        <v>0</v>
      </c>
      <c r="AF60" s="26">
        <f t="shared" si="38"/>
        <v>0</v>
      </c>
      <c r="AG60" s="26">
        <f t="shared" si="38"/>
        <v>0</v>
      </c>
      <c r="AH60" s="26">
        <f t="shared" si="38"/>
        <v>0</v>
      </c>
      <c r="AI60" s="26">
        <f t="shared" si="38"/>
        <v>0</v>
      </c>
      <c r="AJ60" s="26">
        <f t="shared" si="38"/>
        <v>0</v>
      </c>
      <c r="AK60" s="26">
        <f t="shared" si="38"/>
        <v>0</v>
      </c>
      <c r="AL60" s="26">
        <f t="shared" si="38"/>
        <v>0</v>
      </c>
      <c r="AM60" s="26">
        <f t="shared" si="38"/>
        <v>0</v>
      </c>
    </row>
    <row r="61" spans="1:39" ht="15.5" x14ac:dyDescent="0.35">
      <c r="A61" s="648"/>
      <c r="B61" s="13" t="str">
        <f t="shared" si="35"/>
        <v>Cooking</v>
      </c>
      <c r="C61" s="26">
        <f t="shared" si="37"/>
        <v>0</v>
      </c>
      <c r="D61" s="26">
        <f t="shared" ref="D61:AM61" si="39">((D7*0.5)+C25-D43)*D80*D95*D$2</f>
        <v>0</v>
      </c>
      <c r="E61" s="26">
        <f t="shared" si="39"/>
        <v>0</v>
      </c>
      <c r="F61" s="26">
        <f t="shared" si="39"/>
        <v>0</v>
      </c>
      <c r="G61" s="26">
        <f t="shared" si="39"/>
        <v>0</v>
      </c>
      <c r="H61" s="26">
        <f t="shared" si="39"/>
        <v>0</v>
      </c>
      <c r="I61" s="26">
        <f t="shared" si="39"/>
        <v>0</v>
      </c>
      <c r="J61" s="26">
        <f t="shared" si="39"/>
        <v>0</v>
      </c>
      <c r="K61" s="26">
        <f t="shared" si="39"/>
        <v>0</v>
      </c>
      <c r="L61" s="26">
        <f t="shared" si="39"/>
        <v>0</v>
      </c>
      <c r="M61" s="26">
        <f t="shared" si="39"/>
        <v>0</v>
      </c>
      <c r="N61" s="26">
        <f t="shared" si="39"/>
        <v>0</v>
      </c>
      <c r="O61" s="26">
        <f t="shared" si="39"/>
        <v>0</v>
      </c>
      <c r="P61" s="26">
        <f t="shared" si="39"/>
        <v>0</v>
      </c>
      <c r="Q61" s="26">
        <f t="shared" si="39"/>
        <v>0</v>
      </c>
      <c r="R61" s="26">
        <f t="shared" si="39"/>
        <v>0</v>
      </c>
      <c r="S61" s="26">
        <f t="shared" si="39"/>
        <v>0</v>
      </c>
      <c r="T61" s="26">
        <f t="shared" si="39"/>
        <v>0</v>
      </c>
      <c r="U61" s="26">
        <f t="shared" si="39"/>
        <v>0</v>
      </c>
      <c r="V61" s="26">
        <f t="shared" si="39"/>
        <v>0</v>
      </c>
      <c r="W61" s="26">
        <f t="shared" si="39"/>
        <v>0</v>
      </c>
      <c r="X61" s="26">
        <f t="shared" si="39"/>
        <v>0</v>
      </c>
      <c r="Y61" s="26">
        <f t="shared" si="39"/>
        <v>0</v>
      </c>
      <c r="Z61" s="26">
        <f t="shared" si="39"/>
        <v>0</v>
      </c>
      <c r="AA61" s="26">
        <f t="shared" si="39"/>
        <v>0</v>
      </c>
      <c r="AB61" s="26">
        <f t="shared" si="39"/>
        <v>0</v>
      </c>
      <c r="AC61" s="26">
        <f t="shared" si="39"/>
        <v>0</v>
      </c>
      <c r="AD61" s="26">
        <f t="shared" si="39"/>
        <v>0</v>
      </c>
      <c r="AE61" s="26">
        <f t="shared" si="39"/>
        <v>0</v>
      </c>
      <c r="AF61" s="26">
        <f t="shared" si="39"/>
        <v>0</v>
      </c>
      <c r="AG61" s="26">
        <f t="shared" si="39"/>
        <v>0</v>
      </c>
      <c r="AH61" s="26">
        <f t="shared" si="39"/>
        <v>0</v>
      </c>
      <c r="AI61" s="26">
        <f t="shared" si="39"/>
        <v>0</v>
      </c>
      <c r="AJ61" s="26">
        <f t="shared" si="39"/>
        <v>0</v>
      </c>
      <c r="AK61" s="26">
        <f t="shared" si="39"/>
        <v>0</v>
      </c>
      <c r="AL61" s="26">
        <f t="shared" si="39"/>
        <v>0</v>
      </c>
      <c r="AM61" s="26">
        <f t="shared" si="39"/>
        <v>0</v>
      </c>
    </row>
    <row r="62" spans="1:39" ht="15.5" x14ac:dyDescent="0.35">
      <c r="A62" s="648"/>
      <c r="B62" s="13" t="str">
        <f t="shared" si="35"/>
        <v>Cooling</v>
      </c>
      <c r="C62" s="26">
        <f t="shared" si="37"/>
        <v>0</v>
      </c>
      <c r="D62" s="26">
        <f t="shared" ref="D62:AM62" si="40">((D8*0.5)+C26-D44)*D81*D96*D$2</f>
        <v>0</v>
      </c>
      <c r="E62" s="26">
        <f t="shared" si="40"/>
        <v>0</v>
      </c>
      <c r="F62" s="26">
        <f t="shared" si="40"/>
        <v>0</v>
      </c>
      <c r="G62" s="26">
        <f t="shared" si="40"/>
        <v>0</v>
      </c>
      <c r="H62" s="26">
        <f t="shared" si="40"/>
        <v>1389.5055299714675</v>
      </c>
      <c r="I62" s="26">
        <f t="shared" si="40"/>
        <v>5217.5779729070791</v>
      </c>
      <c r="J62" s="26">
        <f t="shared" si="40"/>
        <v>8042.3013199837587</v>
      </c>
      <c r="K62" s="26">
        <f t="shared" si="40"/>
        <v>3813.7536991843363</v>
      </c>
      <c r="L62" s="26">
        <f t="shared" si="40"/>
        <v>281.97165588426435</v>
      </c>
      <c r="M62" s="26">
        <f t="shared" si="40"/>
        <v>68.832480817443127</v>
      </c>
      <c r="N62" s="26">
        <f t="shared" si="40"/>
        <v>1.657214612232129</v>
      </c>
      <c r="O62" s="26">
        <f t="shared" si="40"/>
        <v>0.22771865311961065</v>
      </c>
      <c r="P62" s="26">
        <f t="shared" si="40"/>
        <v>9.3744178867573034</v>
      </c>
      <c r="Q62" s="26">
        <f t="shared" si="40"/>
        <v>274.62869566225044</v>
      </c>
      <c r="R62" s="26">
        <f t="shared" si="40"/>
        <v>1219.1923186750414</v>
      </c>
      <c r="S62" s="26">
        <f t="shared" si="40"/>
        <v>5438.4581252178714</v>
      </c>
      <c r="T62" s="26">
        <f t="shared" si="40"/>
        <v>30704.032656574043</v>
      </c>
      <c r="U62" s="26">
        <f t="shared" si="40"/>
        <v>17781.017901518127</v>
      </c>
      <c r="V62" s="26">
        <f t="shared" si="40"/>
        <v>18256.601646222101</v>
      </c>
      <c r="W62" s="26">
        <f t="shared" si="40"/>
        <v>8529.4797399982581</v>
      </c>
      <c r="X62" s="26">
        <f t="shared" si="40"/>
        <v>609.4651232326529</v>
      </c>
      <c r="Y62" s="26">
        <f t="shared" si="40"/>
        <v>108.77267255634756</v>
      </c>
      <c r="Z62" s="26">
        <f t="shared" si="40"/>
        <v>1.1544694931353638</v>
      </c>
      <c r="AA62" s="26">
        <f t="shared" si="40"/>
        <v>0.10823151498144035</v>
      </c>
      <c r="AB62" s="26">
        <f t="shared" si="40"/>
        <v>4.4555307000692945</v>
      </c>
      <c r="AC62" s="26">
        <f t="shared" si="40"/>
        <v>130.5272070676171</v>
      </c>
      <c r="AD62" s="26">
        <f t="shared" si="40"/>
        <v>645.10933724198844</v>
      </c>
      <c r="AE62" s="26">
        <f t="shared" si="40"/>
        <v>3184.6345326965229</v>
      </c>
      <c r="AF62" s="26">
        <f t="shared" si="40"/>
        <v>16289.50224123081</v>
      </c>
      <c r="AG62" s="26">
        <f t="shared" si="40"/>
        <v>17781.017901518127</v>
      </c>
      <c r="AH62" s="26">
        <f t="shared" si="40"/>
        <v>18256.601646222101</v>
      </c>
      <c r="AI62" s="26">
        <f t="shared" si="40"/>
        <v>8529.4797399982581</v>
      </c>
      <c r="AJ62" s="26">
        <f t="shared" si="40"/>
        <v>609.4651232326529</v>
      </c>
      <c r="AK62" s="26">
        <f t="shared" si="40"/>
        <v>108.77267255634756</v>
      </c>
      <c r="AL62" s="26">
        <f t="shared" si="40"/>
        <v>1.1544694931353638</v>
      </c>
      <c r="AM62" s="26">
        <f t="shared" si="40"/>
        <v>0.10823151498144035</v>
      </c>
    </row>
    <row r="63" spans="1:39" ht="15.5" x14ac:dyDescent="0.35">
      <c r="A63" s="648"/>
      <c r="B63" s="13" t="str">
        <f t="shared" si="35"/>
        <v>Ext Lighting</v>
      </c>
      <c r="C63" s="26">
        <f t="shared" si="37"/>
        <v>0</v>
      </c>
      <c r="D63" s="26">
        <f t="shared" ref="D63:AM63" si="41">((D9*0.5)+C27-D45)*D82*D97*D$2</f>
        <v>0</v>
      </c>
      <c r="E63" s="26">
        <f t="shared" si="41"/>
        <v>0</v>
      </c>
      <c r="F63" s="26">
        <f t="shared" si="41"/>
        <v>0</v>
      </c>
      <c r="G63" s="26">
        <f t="shared" si="41"/>
        <v>14.45779009789087</v>
      </c>
      <c r="H63" s="26">
        <f t="shared" si="41"/>
        <v>26.150272171998303</v>
      </c>
      <c r="I63" s="26">
        <f t="shared" si="41"/>
        <v>32.990539086277344</v>
      </c>
      <c r="J63" s="26">
        <f t="shared" si="41"/>
        <v>27.161135644811953</v>
      </c>
      <c r="K63" s="26">
        <f t="shared" si="41"/>
        <v>32.380091808890356</v>
      </c>
      <c r="L63" s="26">
        <f t="shared" si="41"/>
        <v>35.469687475835791</v>
      </c>
      <c r="M63" s="26">
        <f t="shared" si="41"/>
        <v>30.467694009696071</v>
      </c>
      <c r="N63" s="26">
        <f t="shared" si="41"/>
        <v>34.058981597067501</v>
      </c>
      <c r="O63" s="26">
        <f t="shared" si="41"/>
        <v>39.838520819825511</v>
      </c>
      <c r="P63" s="26">
        <f t="shared" si="41"/>
        <v>30.644162114804409</v>
      </c>
      <c r="Q63" s="26">
        <f t="shared" si="41"/>
        <v>25.014168882277662</v>
      </c>
      <c r="R63" s="26">
        <f t="shared" si="41"/>
        <v>25.317598020702913</v>
      </c>
      <c r="S63" s="26">
        <f t="shared" si="41"/>
        <v>28.91558019578174</v>
      </c>
      <c r="T63" s="26">
        <f t="shared" si="41"/>
        <v>26.150272171998303</v>
      </c>
      <c r="U63" s="26">
        <f t="shared" si="41"/>
        <v>32.334127578431712</v>
      </c>
      <c r="V63" s="26">
        <f t="shared" si="41"/>
        <v>26.655937584095831</v>
      </c>
      <c r="W63" s="26">
        <f t="shared" si="41"/>
        <v>31.72476042303321</v>
      </c>
      <c r="X63" s="26">
        <f t="shared" si="41"/>
        <v>34.364601735382614</v>
      </c>
      <c r="Y63" s="26">
        <f t="shared" si="41"/>
        <v>29.483296447496461</v>
      </c>
      <c r="Z63" s="26">
        <f t="shared" si="41"/>
        <v>32.881380017846972</v>
      </c>
      <c r="AA63" s="26">
        <f t="shared" si="41"/>
        <v>38.3847567136824</v>
      </c>
      <c r="AB63" s="26">
        <f t="shared" si="41"/>
        <v>29.321702009954137</v>
      </c>
      <c r="AC63" s="26">
        <f t="shared" si="41"/>
        <v>24.165317796385985</v>
      </c>
      <c r="AD63" s="26">
        <f t="shared" si="41"/>
        <v>25.09431239011618</v>
      </c>
      <c r="AE63" s="26">
        <f t="shared" si="41"/>
        <v>28.08195546552469</v>
      </c>
      <c r="AF63" s="26">
        <f t="shared" si="41"/>
        <v>25.716948788069818</v>
      </c>
      <c r="AG63" s="26">
        <f t="shared" si="41"/>
        <v>32.334127578431712</v>
      </c>
      <c r="AH63" s="26">
        <f t="shared" si="41"/>
        <v>26.655937584095831</v>
      </c>
      <c r="AI63" s="26">
        <f t="shared" si="41"/>
        <v>31.72476042303321</v>
      </c>
      <c r="AJ63" s="26">
        <f t="shared" si="41"/>
        <v>34.364601735382614</v>
      </c>
      <c r="AK63" s="26">
        <f t="shared" si="41"/>
        <v>29.483296447496461</v>
      </c>
      <c r="AL63" s="26">
        <f t="shared" si="41"/>
        <v>32.881380017846972</v>
      </c>
      <c r="AM63" s="26">
        <f t="shared" si="41"/>
        <v>38.3847567136824</v>
      </c>
    </row>
    <row r="64" spans="1:39" ht="15.5" x14ac:dyDescent="0.35">
      <c r="A64" s="648"/>
      <c r="B64" s="13" t="str">
        <f t="shared" si="35"/>
        <v>Heating</v>
      </c>
      <c r="C64" s="26">
        <f t="shared" si="37"/>
        <v>0</v>
      </c>
      <c r="D64" s="26">
        <f t="shared" ref="D64:AM64" si="42">((D10*0.5)+C28-D46)*D83*D98*D$2</f>
        <v>0</v>
      </c>
      <c r="E64" s="26">
        <f t="shared" si="42"/>
        <v>0</v>
      </c>
      <c r="F64" s="26">
        <f t="shared" si="42"/>
        <v>0</v>
      </c>
      <c r="G64" s="26">
        <f t="shared" si="42"/>
        <v>0</v>
      </c>
      <c r="H64" s="26">
        <f t="shared" si="42"/>
        <v>0</v>
      </c>
      <c r="I64" s="26">
        <f t="shared" si="42"/>
        <v>0</v>
      </c>
      <c r="J64" s="26">
        <f t="shared" si="42"/>
        <v>0</v>
      </c>
      <c r="K64" s="26">
        <f t="shared" si="42"/>
        <v>0</v>
      </c>
      <c r="L64" s="26">
        <f t="shared" si="42"/>
        <v>0</v>
      </c>
      <c r="M64" s="26">
        <f t="shared" si="42"/>
        <v>0</v>
      </c>
      <c r="N64" s="26">
        <f t="shared" si="42"/>
        <v>0</v>
      </c>
      <c r="O64" s="26">
        <f t="shared" si="42"/>
        <v>0</v>
      </c>
      <c r="P64" s="26">
        <f t="shared" si="42"/>
        <v>0</v>
      </c>
      <c r="Q64" s="26">
        <f t="shared" si="42"/>
        <v>0</v>
      </c>
      <c r="R64" s="26">
        <f t="shared" si="42"/>
        <v>0</v>
      </c>
      <c r="S64" s="26">
        <f t="shared" si="42"/>
        <v>0</v>
      </c>
      <c r="T64" s="26">
        <f t="shared" si="42"/>
        <v>0</v>
      </c>
      <c r="U64" s="26">
        <f t="shared" si="42"/>
        <v>0</v>
      </c>
      <c r="V64" s="26">
        <f t="shared" si="42"/>
        <v>0</v>
      </c>
      <c r="W64" s="26">
        <f t="shared" si="42"/>
        <v>0</v>
      </c>
      <c r="X64" s="26">
        <f t="shared" si="42"/>
        <v>0</v>
      </c>
      <c r="Y64" s="26">
        <f t="shared" si="42"/>
        <v>0</v>
      </c>
      <c r="Z64" s="26">
        <f t="shared" si="42"/>
        <v>0</v>
      </c>
      <c r="AA64" s="26">
        <f t="shared" si="42"/>
        <v>0</v>
      </c>
      <c r="AB64" s="26">
        <f t="shared" si="42"/>
        <v>0</v>
      </c>
      <c r="AC64" s="26">
        <f t="shared" si="42"/>
        <v>0</v>
      </c>
      <c r="AD64" s="26">
        <f t="shared" si="42"/>
        <v>0</v>
      </c>
      <c r="AE64" s="26">
        <f t="shared" si="42"/>
        <v>0</v>
      </c>
      <c r="AF64" s="26">
        <f t="shared" si="42"/>
        <v>0</v>
      </c>
      <c r="AG64" s="26">
        <f t="shared" si="42"/>
        <v>0</v>
      </c>
      <c r="AH64" s="26">
        <f t="shared" si="42"/>
        <v>0</v>
      </c>
      <c r="AI64" s="26">
        <f t="shared" si="42"/>
        <v>0</v>
      </c>
      <c r="AJ64" s="26">
        <f t="shared" si="42"/>
        <v>0</v>
      </c>
      <c r="AK64" s="26">
        <f t="shared" si="42"/>
        <v>0</v>
      </c>
      <c r="AL64" s="26">
        <f t="shared" si="42"/>
        <v>0</v>
      </c>
      <c r="AM64" s="26">
        <f t="shared" si="42"/>
        <v>0</v>
      </c>
    </row>
    <row r="65" spans="1:41" ht="15.5" x14ac:dyDescent="0.35">
      <c r="A65" s="648"/>
      <c r="B65" s="13" t="str">
        <f t="shared" si="35"/>
        <v>HVAC</v>
      </c>
      <c r="C65" s="26">
        <f t="shared" si="37"/>
        <v>0</v>
      </c>
      <c r="D65" s="26">
        <f t="shared" ref="D65:AM65" si="43">((D11*0.5)+C29-D47)*D84*D99*D$2</f>
        <v>0</v>
      </c>
      <c r="E65" s="26">
        <f t="shared" si="43"/>
        <v>0</v>
      </c>
      <c r="F65" s="26">
        <f t="shared" si="43"/>
        <v>0</v>
      </c>
      <c r="G65" s="26">
        <f t="shared" si="43"/>
        <v>0</v>
      </c>
      <c r="H65" s="26">
        <f t="shared" si="43"/>
        <v>0</v>
      </c>
      <c r="I65" s="26">
        <f t="shared" si="43"/>
        <v>0</v>
      </c>
      <c r="J65" s="26">
        <f t="shared" si="43"/>
        <v>0</v>
      </c>
      <c r="K65" s="26">
        <f t="shared" si="43"/>
        <v>0</v>
      </c>
      <c r="L65" s="26">
        <f t="shared" si="43"/>
        <v>0</v>
      </c>
      <c r="M65" s="26">
        <f t="shared" si="43"/>
        <v>0</v>
      </c>
      <c r="N65" s="26">
        <f t="shared" si="43"/>
        <v>111.07703894997668</v>
      </c>
      <c r="O65" s="26">
        <f t="shared" si="43"/>
        <v>256.01116878081132</v>
      </c>
      <c r="P65" s="26">
        <f t="shared" si="43"/>
        <v>211.21155327219546</v>
      </c>
      <c r="Q65" s="26">
        <f t="shared" si="43"/>
        <v>162.35388381398721</v>
      </c>
      <c r="R65" s="26">
        <f t="shared" si="43"/>
        <v>85.93125143299433</v>
      </c>
      <c r="S65" s="26">
        <f t="shared" si="43"/>
        <v>120.73365216050206</v>
      </c>
      <c r="T65" s="26">
        <f t="shared" si="43"/>
        <v>569.89292699476607</v>
      </c>
      <c r="U65" s="26">
        <f t="shared" si="43"/>
        <v>670.0607792748342</v>
      </c>
      <c r="V65" s="26">
        <f t="shared" si="43"/>
        <v>688.48240693786602</v>
      </c>
      <c r="W65" s="26">
        <f t="shared" si="43"/>
        <v>327.7316567343704</v>
      </c>
      <c r="X65" s="26">
        <f t="shared" si="43"/>
        <v>91.415258324254054</v>
      </c>
      <c r="Y65" s="26">
        <f t="shared" si="43"/>
        <v>162.65489009626589</v>
      </c>
      <c r="Z65" s="26">
        <f t="shared" si="43"/>
        <v>197.11204321575423</v>
      </c>
      <c r="AA65" s="26">
        <f t="shared" si="43"/>
        <v>240.58646024321342</v>
      </c>
      <c r="AB65" s="26">
        <f t="shared" si="43"/>
        <v>192.08821671449707</v>
      </c>
      <c r="AC65" s="26">
        <f t="shared" si="43"/>
        <v>149.63984025856192</v>
      </c>
      <c r="AD65" s="26">
        <f t="shared" si="43"/>
        <v>92.231616465074154</v>
      </c>
      <c r="AE65" s="26">
        <f t="shared" si="43"/>
        <v>139.44661132363728</v>
      </c>
      <c r="AF65" s="26">
        <f t="shared" si="43"/>
        <v>615.60156657927905</v>
      </c>
      <c r="AG65" s="26">
        <f t="shared" si="43"/>
        <v>670.0607792748342</v>
      </c>
      <c r="AH65" s="26">
        <f t="shared" si="43"/>
        <v>688.48240693786602</v>
      </c>
      <c r="AI65" s="26">
        <f t="shared" si="43"/>
        <v>327.7316567343704</v>
      </c>
      <c r="AJ65" s="26">
        <f t="shared" si="43"/>
        <v>91.415258324254054</v>
      </c>
      <c r="AK65" s="26">
        <f t="shared" si="43"/>
        <v>162.65489009626589</v>
      </c>
      <c r="AL65" s="26">
        <f t="shared" si="43"/>
        <v>197.11204321575423</v>
      </c>
      <c r="AM65" s="26">
        <f t="shared" si="43"/>
        <v>240.58646024321342</v>
      </c>
    </row>
    <row r="66" spans="1:41" ht="15.5" x14ac:dyDescent="0.35">
      <c r="A66" s="648"/>
      <c r="B66" s="13" t="str">
        <f t="shared" si="35"/>
        <v>Lighting</v>
      </c>
      <c r="C66" s="26">
        <f t="shared" si="37"/>
        <v>0</v>
      </c>
      <c r="D66" s="26">
        <f t="shared" ref="D66:AM66" si="44">((D12*0.5)+C30-D48)*D85*D100*D$2</f>
        <v>0</v>
      </c>
      <c r="E66" s="26">
        <f t="shared" si="44"/>
        <v>2.9598538906783496</v>
      </c>
      <c r="F66" s="26">
        <f t="shared" si="44"/>
        <v>5.9626786070067599</v>
      </c>
      <c r="G66" s="26">
        <f t="shared" si="44"/>
        <v>48.098356157166293</v>
      </c>
      <c r="H66" s="26">
        <f t="shared" si="44"/>
        <v>165.12137216070545</v>
      </c>
      <c r="I66" s="26">
        <f t="shared" si="44"/>
        <v>311.69999540740292</v>
      </c>
      <c r="J66" s="26">
        <f t="shared" si="44"/>
        <v>303.36067746932792</v>
      </c>
      <c r="K66" s="26">
        <f t="shared" si="44"/>
        <v>316.12928069765462</v>
      </c>
      <c r="L66" s="26">
        <f t="shared" si="44"/>
        <v>267.5130564241133</v>
      </c>
      <c r="M66" s="26">
        <f t="shared" si="44"/>
        <v>212.39983784425098</v>
      </c>
      <c r="N66" s="26">
        <f t="shared" si="44"/>
        <v>218.48343263176633</v>
      </c>
      <c r="O66" s="26">
        <f t="shared" si="44"/>
        <v>227.8647623896405</v>
      </c>
      <c r="P66" s="26">
        <f t="shared" si="44"/>
        <v>171.48776531042961</v>
      </c>
      <c r="Q66" s="26">
        <f t="shared" si="44"/>
        <v>193.78958905484765</v>
      </c>
      <c r="R66" s="26">
        <f t="shared" si="44"/>
        <v>195.19629677618127</v>
      </c>
      <c r="S66" s="26">
        <f t="shared" si="44"/>
        <v>256.44421623948392</v>
      </c>
      <c r="T66" s="26">
        <f t="shared" si="44"/>
        <v>352.79312840774043</v>
      </c>
      <c r="U66" s="26">
        <f t="shared" si="44"/>
        <v>-2233.0994625379453</v>
      </c>
      <c r="V66" s="26">
        <f t="shared" si="44"/>
        <v>-1748.2890659629543</v>
      </c>
      <c r="W66" s="26">
        <f t="shared" si="44"/>
        <v>-1791.4169299878863</v>
      </c>
      <c r="X66" s="26">
        <f t="shared" si="44"/>
        <v>-1404.7303865233221</v>
      </c>
      <c r="Y66" s="26">
        <f t="shared" si="44"/>
        <v>-932.72226155041164</v>
      </c>
      <c r="Z66" s="26">
        <f t="shared" si="44"/>
        <v>-912.60039607652527</v>
      </c>
      <c r="AA66" s="26">
        <f t="shared" si="44"/>
        <v>-1029.852053902013</v>
      </c>
      <c r="AB66" s="26">
        <f t="shared" si="44"/>
        <v>-750.21886897185232</v>
      </c>
      <c r="AC66" s="26">
        <f t="shared" si="44"/>
        <v>-855.36800461673977</v>
      </c>
      <c r="AD66" s="26">
        <f t="shared" si="44"/>
        <v>-1013.0315404876236</v>
      </c>
      <c r="AE66" s="26">
        <f t="shared" si="44"/>
        <v>-1374.3006319635649</v>
      </c>
      <c r="AF66" s="26">
        <f t="shared" si="44"/>
        <v>-1808.985333723389</v>
      </c>
      <c r="AG66" s="26">
        <f t="shared" si="44"/>
        <v>-2233.0994625379453</v>
      </c>
      <c r="AH66" s="26">
        <f t="shared" si="44"/>
        <v>-1748.2890659629543</v>
      </c>
      <c r="AI66" s="26">
        <f t="shared" si="44"/>
        <v>-1791.4169299878863</v>
      </c>
      <c r="AJ66" s="26">
        <f t="shared" si="44"/>
        <v>-1404.7303865233221</v>
      </c>
      <c r="AK66" s="26">
        <f t="shared" si="44"/>
        <v>-932.72226155041164</v>
      </c>
      <c r="AL66" s="26">
        <f t="shared" si="44"/>
        <v>-912.60039607652527</v>
      </c>
      <c r="AM66" s="26">
        <f t="shared" si="44"/>
        <v>-1029.852053902013</v>
      </c>
    </row>
    <row r="67" spans="1:41" ht="15.5" x14ac:dyDescent="0.35">
      <c r="A67" s="648"/>
      <c r="B67" s="13" t="str">
        <f t="shared" si="35"/>
        <v>Miscellaneous</v>
      </c>
      <c r="C67" s="26">
        <f t="shared" si="37"/>
        <v>0</v>
      </c>
      <c r="D67" s="26">
        <f t="shared" ref="D67:AM67" si="45">((D13*0.5)+C31-D49)*D86*D101*D$2</f>
        <v>0</v>
      </c>
      <c r="E67" s="26">
        <f t="shared" si="45"/>
        <v>0</v>
      </c>
      <c r="F67" s="26">
        <f t="shared" si="45"/>
        <v>0</v>
      </c>
      <c r="G67" s="26">
        <f t="shared" si="45"/>
        <v>96.080043631066644</v>
      </c>
      <c r="H67" s="26">
        <f t="shared" si="45"/>
        <v>308.87667055523491</v>
      </c>
      <c r="I67" s="26">
        <f t="shared" si="45"/>
        <v>314.47531132746997</v>
      </c>
      <c r="J67" s="26">
        <f t="shared" si="45"/>
        <v>325.43176626150137</v>
      </c>
      <c r="K67" s="26">
        <f t="shared" si="45"/>
        <v>991.71650845089709</v>
      </c>
      <c r="L67" s="26">
        <f t="shared" si="45"/>
        <v>1098.6073834185204</v>
      </c>
      <c r="M67" s="26">
        <f t="shared" si="45"/>
        <v>1004.0346697844261</v>
      </c>
      <c r="N67" s="26">
        <f t="shared" si="45"/>
        <v>1169.2352892911538</v>
      </c>
      <c r="O67" s="26">
        <f t="shared" si="45"/>
        <v>1232.1200368244263</v>
      </c>
      <c r="P67" s="26">
        <f t="shared" si="45"/>
        <v>1120.248034214394</v>
      </c>
      <c r="Q67" s="26">
        <f t="shared" si="45"/>
        <v>1286.7256897326974</v>
      </c>
      <c r="R67" s="26">
        <f t="shared" si="45"/>
        <v>1172.4599797514395</v>
      </c>
      <c r="S67" s="26">
        <f t="shared" si="45"/>
        <v>1356.7207907144973</v>
      </c>
      <c r="T67" s="26">
        <f t="shared" si="45"/>
        <v>2180.7827352685558</v>
      </c>
      <c r="U67" s="26">
        <f t="shared" si="45"/>
        <v>2382.8617051996443</v>
      </c>
      <c r="V67" s="26">
        <f t="shared" si="45"/>
        <v>2337.5165803528998</v>
      </c>
      <c r="W67" s="26">
        <f t="shared" si="45"/>
        <v>2262.994373101214</v>
      </c>
      <c r="X67" s="26">
        <f t="shared" si="45"/>
        <v>1510.112384201067</v>
      </c>
      <c r="Y67" s="26">
        <f t="shared" si="45"/>
        <v>1261.2070559111651</v>
      </c>
      <c r="Z67" s="26">
        <f t="shared" si="45"/>
        <v>1186.8247563664534</v>
      </c>
      <c r="AA67" s="26">
        <f t="shared" si="45"/>
        <v>1170.1776676093937</v>
      </c>
      <c r="AB67" s="26">
        <f t="shared" si="45"/>
        <v>1030.0749444138562</v>
      </c>
      <c r="AC67" s="26">
        <f t="shared" si="45"/>
        <v>1193.9327658533421</v>
      </c>
      <c r="AD67" s="26">
        <f t="shared" si="45"/>
        <v>1254.4163445560976</v>
      </c>
      <c r="AE67" s="26">
        <f t="shared" si="45"/>
        <v>1498.2005392224503</v>
      </c>
      <c r="AF67" s="26">
        <f t="shared" si="45"/>
        <v>2331.7662726785511</v>
      </c>
      <c r="AG67" s="26">
        <f t="shared" si="45"/>
        <v>2382.8617051996443</v>
      </c>
      <c r="AH67" s="26">
        <f t="shared" si="45"/>
        <v>2337.5165803528998</v>
      </c>
      <c r="AI67" s="26">
        <f t="shared" si="45"/>
        <v>2262.994373101214</v>
      </c>
      <c r="AJ67" s="26">
        <f t="shared" si="45"/>
        <v>1510.112384201067</v>
      </c>
      <c r="AK67" s="26">
        <f t="shared" si="45"/>
        <v>1261.2070559111651</v>
      </c>
      <c r="AL67" s="26">
        <f t="shared" si="45"/>
        <v>1186.8247563664534</v>
      </c>
      <c r="AM67" s="26">
        <f t="shared" si="45"/>
        <v>1170.1776676093937</v>
      </c>
    </row>
    <row r="68" spans="1:41" ht="15.75" customHeight="1" x14ac:dyDescent="0.35">
      <c r="A68" s="648"/>
      <c r="B68" s="13" t="str">
        <f t="shared" si="35"/>
        <v>Motors</v>
      </c>
      <c r="C68" s="26">
        <f t="shared" si="37"/>
        <v>0</v>
      </c>
      <c r="D68" s="26">
        <f t="shared" ref="D68:AM68" si="46">((D14*0.5)+C32-D50)*D87*D102*D$2</f>
        <v>0</v>
      </c>
      <c r="E68" s="26">
        <f t="shared" si="46"/>
        <v>0</v>
      </c>
      <c r="F68" s="26">
        <f t="shared" si="46"/>
        <v>0</v>
      </c>
      <c r="G68" s="26">
        <f t="shared" si="46"/>
        <v>0</v>
      </c>
      <c r="H68" s="26">
        <f t="shared" si="46"/>
        <v>0</v>
      </c>
      <c r="I68" s="26">
        <f t="shared" si="46"/>
        <v>245.0608805178984</v>
      </c>
      <c r="J68" s="26">
        <f t="shared" si="46"/>
        <v>507.1978137291191</v>
      </c>
      <c r="K68" s="26">
        <f t="shared" si="46"/>
        <v>499.15448700948349</v>
      </c>
      <c r="L68" s="26">
        <f t="shared" si="46"/>
        <v>329.71820141029821</v>
      </c>
      <c r="M68" s="26">
        <f t="shared" si="46"/>
        <v>301.33468104390937</v>
      </c>
      <c r="N68" s="26">
        <f t="shared" si="46"/>
        <v>297.43662231667338</v>
      </c>
      <c r="O68" s="26">
        <f t="shared" si="46"/>
        <v>271.98387483928781</v>
      </c>
      <c r="P68" s="26">
        <f t="shared" si="46"/>
        <v>247.28873163365606</v>
      </c>
      <c r="Q68" s="26">
        <f t="shared" si="46"/>
        <v>284.03777918484076</v>
      </c>
      <c r="R68" s="26">
        <f t="shared" si="46"/>
        <v>258.81423794444015</v>
      </c>
      <c r="S68" s="26">
        <f t="shared" si="46"/>
        <v>299.48882146629171</v>
      </c>
      <c r="T68" s="26">
        <f t="shared" si="46"/>
        <v>481.39606596259193</v>
      </c>
      <c r="U68" s="26">
        <f t="shared" si="46"/>
        <v>-12.934522433476554</v>
      </c>
      <c r="V68" s="26">
        <f t="shared" si="46"/>
        <v>-12.688382452587534</v>
      </c>
      <c r="W68" s="26">
        <f t="shared" si="46"/>
        <v>-12.283864993858911</v>
      </c>
      <c r="X68" s="26">
        <f t="shared" si="46"/>
        <v>-8.197111258239369</v>
      </c>
      <c r="Y68" s="26">
        <f t="shared" si="46"/>
        <v>-6.8460166707723857</v>
      </c>
      <c r="Z68" s="26">
        <f t="shared" si="46"/>
        <v>-6.4422586515741918</v>
      </c>
      <c r="AA68" s="26">
        <f t="shared" si="46"/>
        <v>-6.3518958149435933</v>
      </c>
      <c r="AB68" s="26">
        <f t="shared" si="46"/>
        <v>-5.591397707894612</v>
      </c>
      <c r="AC68" s="26">
        <f t="shared" si="46"/>
        <v>-6.480841968417506</v>
      </c>
      <c r="AD68" s="26">
        <f t="shared" si="46"/>
        <v>-6.8091556946738923</v>
      </c>
      <c r="AE68" s="26">
        <f t="shared" si="46"/>
        <v>-8.1324520185680917</v>
      </c>
      <c r="AF68" s="26">
        <f t="shared" si="46"/>
        <v>-12.657168940090793</v>
      </c>
      <c r="AG68" s="26">
        <f t="shared" si="46"/>
        <v>-12.934522433476554</v>
      </c>
      <c r="AH68" s="26">
        <f t="shared" si="46"/>
        <v>-12.688382452587534</v>
      </c>
      <c r="AI68" s="26">
        <f t="shared" si="46"/>
        <v>-12.283864993858911</v>
      </c>
      <c r="AJ68" s="26">
        <f t="shared" si="46"/>
        <v>-8.197111258239369</v>
      </c>
      <c r="AK68" s="26">
        <f t="shared" si="46"/>
        <v>-6.8460166707723857</v>
      </c>
      <c r="AL68" s="26">
        <f t="shared" si="46"/>
        <v>-6.4422586515741918</v>
      </c>
      <c r="AM68" s="26">
        <f t="shared" si="46"/>
        <v>-6.3518958149435933</v>
      </c>
    </row>
    <row r="69" spans="1:41" ht="15.5" x14ac:dyDescent="0.35">
      <c r="A69" s="648"/>
      <c r="B69" s="13" t="str">
        <f t="shared" si="35"/>
        <v>Process</v>
      </c>
      <c r="C69" s="26">
        <f t="shared" si="37"/>
        <v>0</v>
      </c>
      <c r="D69" s="26">
        <f t="shared" ref="D69:AM69" si="47">((D15*0.5)+C33-D51)*D88*D103*D$2</f>
        <v>0</v>
      </c>
      <c r="E69" s="26">
        <f t="shared" si="47"/>
        <v>0</v>
      </c>
      <c r="F69" s="26">
        <f t="shared" si="47"/>
        <v>0</v>
      </c>
      <c r="G69" s="26">
        <f t="shared" si="47"/>
        <v>0</v>
      </c>
      <c r="H69" s="26">
        <f t="shared" si="47"/>
        <v>0</v>
      </c>
      <c r="I69" s="26">
        <f t="shared" si="47"/>
        <v>0</v>
      </c>
      <c r="J69" s="26">
        <f t="shared" si="47"/>
        <v>0</v>
      </c>
      <c r="K69" s="26">
        <f t="shared" si="47"/>
        <v>0</v>
      </c>
      <c r="L69" s="26">
        <f t="shared" si="47"/>
        <v>0</v>
      </c>
      <c r="M69" s="26">
        <f t="shared" si="47"/>
        <v>0</v>
      </c>
      <c r="N69" s="26">
        <f t="shared" si="47"/>
        <v>157.78908768956998</v>
      </c>
      <c r="O69" s="26">
        <f t="shared" si="47"/>
        <v>288.5729883758143</v>
      </c>
      <c r="P69" s="26">
        <f t="shared" si="47"/>
        <v>262.37161420453765</v>
      </c>
      <c r="Q69" s="26">
        <f t="shared" si="47"/>
        <v>301.3620965560246</v>
      </c>
      <c r="R69" s="26">
        <f t="shared" si="47"/>
        <v>274.6000957665882</v>
      </c>
      <c r="S69" s="26">
        <f t="shared" si="47"/>
        <v>317.75554431947745</v>
      </c>
      <c r="T69" s="26">
        <f t="shared" si="47"/>
        <v>510.75785808725152</v>
      </c>
      <c r="U69" s="26">
        <f t="shared" si="47"/>
        <v>558.08647096430207</v>
      </c>
      <c r="V69" s="26">
        <f t="shared" si="47"/>
        <v>547.46625719111751</v>
      </c>
      <c r="W69" s="26">
        <f t="shared" si="47"/>
        <v>530.01252264881884</v>
      </c>
      <c r="X69" s="26">
        <f t="shared" si="47"/>
        <v>353.68115968259741</v>
      </c>
      <c r="Y69" s="26">
        <f t="shared" si="47"/>
        <v>295.38541555006748</v>
      </c>
      <c r="Z69" s="26">
        <f t="shared" si="47"/>
        <v>277.96444858226783</v>
      </c>
      <c r="AA69" s="26">
        <f t="shared" si="47"/>
        <v>274.0655588582087</v>
      </c>
      <c r="AB69" s="26">
        <f t="shared" si="47"/>
        <v>241.25230990210318</v>
      </c>
      <c r="AC69" s="26">
        <f t="shared" si="47"/>
        <v>279.62920483793397</v>
      </c>
      <c r="AD69" s="26">
        <f t="shared" si="47"/>
        <v>293.79497321461128</v>
      </c>
      <c r="AE69" s="26">
        <f t="shared" si="47"/>
        <v>350.89130431151824</v>
      </c>
      <c r="AF69" s="26">
        <f t="shared" si="47"/>
        <v>546.11948624342313</v>
      </c>
      <c r="AG69" s="26">
        <f t="shared" si="47"/>
        <v>558.08647096430207</v>
      </c>
      <c r="AH69" s="26">
        <f t="shared" si="47"/>
        <v>547.46625719111751</v>
      </c>
      <c r="AI69" s="26">
        <f t="shared" si="47"/>
        <v>530.01252264881884</v>
      </c>
      <c r="AJ69" s="26">
        <f t="shared" si="47"/>
        <v>353.68115968259741</v>
      </c>
      <c r="AK69" s="26">
        <f t="shared" si="47"/>
        <v>295.38541555006748</v>
      </c>
      <c r="AL69" s="26">
        <f t="shared" si="47"/>
        <v>277.96444858226783</v>
      </c>
      <c r="AM69" s="26">
        <f t="shared" si="47"/>
        <v>274.0655588582087</v>
      </c>
    </row>
    <row r="70" spans="1:41" ht="15.5" x14ac:dyDescent="0.35">
      <c r="A70" s="648"/>
      <c r="B70" s="13" t="str">
        <f t="shared" si="35"/>
        <v>Refrigeration</v>
      </c>
      <c r="C70" s="26">
        <f t="shared" si="37"/>
        <v>0</v>
      </c>
      <c r="D70" s="26">
        <f t="shared" ref="D70:AM70" si="48">((D16*0.5)+C34-D52)*D89*D104*D$2</f>
        <v>0</v>
      </c>
      <c r="E70" s="26">
        <f t="shared" si="48"/>
        <v>0</v>
      </c>
      <c r="F70" s="26">
        <f t="shared" si="48"/>
        <v>0</v>
      </c>
      <c r="G70" s="26">
        <f t="shared" si="48"/>
        <v>0</v>
      </c>
      <c r="H70" s="26">
        <f t="shared" si="48"/>
        <v>0</v>
      </c>
      <c r="I70" s="26">
        <f t="shared" si="48"/>
        <v>0</v>
      </c>
      <c r="J70" s="26">
        <f t="shared" si="48"/>
        <v>0</v>
      </c>
      <c r="K70" s="26">
        <f t="shared" si="48"/>
        <v>0</v>
      </c>
      <c r="L70" s="26">
        <f t="shared" si="48"/>
        <v>0</v>
      </c>
      <c r="M70" s="26">
        <f t="shared" si="48"/>
        <v>0</v>
      </c>
      <c r="N70" s="26">
        <f t="shared" si="48"/>
        <v>0</v>
      </c>
      <c r="O70" s="26">
        <f t="shared" si="48"/>
        <v>0</v>
      </c>
      <c r="P70" s="26">
        <f t="shared" si="48"/>
        <v>0</v>
      </c>
      <c r="Q70" s="26">
        <f t="shared" si="48"/>
        <v>0</v>
      </c>
      <c r="R70" s="26">
        <f t="shared" si="48"/>
        <v>0</v>
      </c>
      <c r="S70" s="26">
        <f t="shared" si="48"/>
        <v>0</v>
      </c>
      <c r="T70" s="26">
        <f t="shared" si="48"/>
        <v>0</v>
      </c>
      <c r="U70" s="26">
        <f t="shared" si="48"/>
        <v>0</v>
      </c>
      <c r="V70" s="26">
        <f t="shared" si="48"/>
        <v>0</v>
      </c>
      <c r="W70" s="26">
        <f t="shared" si="48"/>
        <v>0</v>
      </c>
      <c r="X70" s="26">
        <f t="shared" si="48"/>
        <v>0</v>
      </c>
      <c r="Y70" s="26">
        <f t="shared" si="48"/>
        <v>0</v>
      </c>
      <c r="Z70" s="26">
        <f t="shared" si="48"/>
        <v>0</v>
      </c>
      <c r="AA70" s="26">
        <f t="shared" si="48"/>
        <v>0</v>
      </c>
      <c r="AB70" s="26">
        <f t="shared" si="48"/>
        <v>0</v>
      </c>
      <c r="AC70" s="26">
        <f t="shared" si="48"/>
        <v>0</v>
      </c>
      <c r="AD70" s="26">
        <f t="shared" si="48"/>
        <v>0</v>
      </c>
      <c r="AE70" s="26">
        <f t="shared" si="48"/>
        <v>0</v>
      </c>
      <c r="AF70" s="26">
        <f t="shared" si="48"/>
        <v>0</v>
      </c>
      <c r="AG70" s="26">
        <f t="shared" si="48"/>
        <v>0</v>
      </c>
      <c r="AH70" s="26">
        <f t="shared" si="48"/>
        <v>0</v>
      </c>
      <c r="AI70" s="26">
        <f t="shared" si="48"/>
        <v>0</v>
      </c>
      <c r="AJ70" s="26">
        <f t="shared" si="48"/>
        <v>0</v>
      </c>
      <c r="AK70" s="26">
        <f t="shared" si="48"/>
        <v>0</v>
      </c>
      <c r="AL70" s="26">
        <f t="shared" si="48"/>
        <v>0</v>
      </c>
      <c r="AM70" s="26">
        <f t="shared" si="48"/>
        <v>0</v>
      </c>
    </row>
    <row r="71" spans="1:41" ht="15.5" x14ac:dyDescent="0.35">
      <c r="A71" s="648"/>
      <c r="B71" s="13" t="str">
        <f t="shared" si="35"/>
        <v>Water Heating</v>
      </c>
      <c r="C71" s="26">
        <f t="shared" si="37"/>
        <v>0</v>
      </c>
      <c r="D71" s="26">
        <f t="shared" ref="D71:AM71" si="49">((D17*0.5)+C35-D53)*D90*D105*D$2</f>
        <v>0</v>
      </c>
      <c r="E71" s="26">
        <f t="shared" si="49"/>
        <v>0</v>
      </c>
      <c r="F71" s="26">
        <f t="shared" si="49"/>
        <v>0</v>
      </c>
      <c r="G71" s="26">
        <f t="shared" si="49"/>
        <v>0</v>
      </c>
      <c r="H71" s="26">
        <f t="shared" si="49"/>
        <v>0</v>
      </c>
      <c r="I71" s="26">
        <f t="shared" si="49"/>
        <v>0</v>
      </c>
      <c r="J71" s="26">
        <f t="shared" si="49"/>
        <v>0</v>
      </c>
      <c r="K71" s="26">
        <f t="shared" si="49"/>
        <v>0</v>
      </c>
      <c r="L71" s="26">
        <f t="shared" si="49"/>
        <v>0</v>
      </c>
      <c r="M71" s="26">
        <f t="shared" si="49"/>
        <v>0</v>
      </c>
      <c r="N71" s="26">
        <f t="shared" si="49"/>
        <v>0</v>
      </c>
      <c r="O71" s="26">
        <f t="shared" si="49"/>
        <v>0</v>
      </c>
      <c r="P71" s="26">
        <f t="shared" si="49"/>
        <v>0</v>
      </c>
      <c r="Q71" s="26">
        <f t="shared" si="49"/>
        <v>0</v>
      </c>
      <c r="R71" s="26">
        <f t="shared" si="49"/>
        <v>0</v>
      </c>
      <c r="S71" s="26">
        <f t="shared" si="49"/>
        <v>0</v>
      </c>
      <c r="T71" s="26">
        <f t="shared" si="49"/>
        <v>0</v>
      </c>
      <c r="U71" s="26">
        <f t="shared" si="49"/>
        <v>0</v>
      </c>
      <c r="V71" s="26">
        <f t="shared" si="49"/>
        <v>0</v>
      </c>
      <c r="W71" s="26">
        <f t="shared" si="49"/>
        <v>0</v>
      </c>
      <c r="X71" s="26">
        <f t="shared" si="49"/>
        <v>0</v>
      </c>
      <c r="Y71" s="26">
        <f t="shared" si="49"/>
        <v>0</v>
      </c>
      <c r="Z71" s="26">
        <f t="shared" si="49"/>
        <v>0</v>
      </c>
      <c r="AA71" s="26">
        <f t="shared" si="49"/>
        <v>0</v>
      </c>
      <c r="AB71" s="26">
        <f t="shared" si="49"/>
        <v>0</v>
      </c>
      <c r="AC71" s="26">
        <f t="shared" si="49"/>
        <v>0</v>
      </c>
      <c r="AD71" s="26">
        <f t="shared" si="49"/>
        <v>0</v>
      </c>
      <c r="AE71" s="26">
        <f t="shared" si="49"/>
        <v>0</v>
      </c>
      <c r="AF71" s="26">
        <f t="shared" si="49"/>
        <v>0</v>
      </c>
      <c r="AG71" s="26">
        <f t="shared" si="49"/>
        <v>0</v>
      </c>
      <c r="AH71" s="26">
        <f t="shared" si="49"/>
        <v>0</v>
      </c>
      <c r="AI71" s="26">
        <f t="shared" si="49"/>
        <v>0</v>
      </c>
      <c r="AJ71" s="26">
        <f t="shared" si="49"/>
        <v>0</v>
      </c>
      <c r="AK71" s="26">
        <f t="shared" si="49"/>
        <v>0</v>
      </c>
      <c r="AL71" s="26">
        <f t="shared" si="49"/>
        <v>0</v>
      </c>
      <c r="AM71" s="26">
        <f t="shared" si="49"/>
        <v>0</v>
      </c>
    </row>
    <row r="72" spans="1:41" ht="15.75" customHeight="1" x14ac:dyDescent="0.35">
      <c r="A72" s="648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5">
      <c r="A73" s="648"/>
      <c r="B73" s="237" t="s">
        <v>26</v>
      </c>
      <c r="C73" s="26">
        <f>SUM(C59:C72)</f>
        <v>0</v>
      </c>
      <c r="D73" s="26">
        <f>SUM(D59:D72)</f>
        <v>0</v>
      </c>
      <c r="E73" s="26">
        <f t="shared" ref="E73:AM73" si="50">SUM(E59:E72)</f>
        <v>474.33489504893583</v>
      </c>
      <c r="F73" s="26">
        <f t="shared" si="50"/>
        <v>864.99327949064195</v>
      </c>
      <c r="G73" s="26">
        <f t="shared" si="50"/>
        <v>1152.6698423830499</v>
      </c>
      <c r="H73" s="26">
        <f t="shared" si="50"/>
        <v>3487.456017920832</v>
      </c>
      <c r="I73" s="26">
        <f t="shared" si="50"/>
        <v>7748.5683357161915</v>
      </c>
      <c r="J73" s="26">
        <f t="shared" si="50"/>
        <v>10888.893493452862</v>
      </c>
      <c r="K73" s="26">
        <f t="shared" si="50"/>
        <v>7309.8782336046061</v>
      </c>
      <c r="L73" s="26">
        <f t="shared" si="50"/>
        <v>3107.6480028847427</v>
      </c>
      <c r="M73" s="26">
        <f t="shared" si="50"/>
        <v>2617.2296104015854</v>
      </c>
      <c r="N73" s="26">
        <f t="shared" si="50"/>
        <v>2976.9598632967518</v>
      </c>
      <c r="O73" s="26">
        <f t="shared" si="50"/>
        <v>3219.3610268036277</v>
      </c>
      <c r="P73" s="26">
        <f t="shared" si="50"/>
        <v>2873.4025597802165</v>
      </c>
      <c r="Q73" s="26">
        <f t="shared" si="50"/>
        <v>3470.661985203441</v>
      </c>
      <c r="R73" s="26">
        <f t="shared" si="50"/>
        <v>4090.5423792510232</v>
      </c>
      <c r="S73" s="26">
        <f t="shared" si="50"/>
        <v>8812.5503828108303</v>
      </c>
      <c r="T73" s="26">
        <f t="shared" si="50"/>
        <v>36423.607816528383</v>
      </c>
      <c r="U73" s="26">
        <f t="shared" si="50"/>
        <v>19157.483914346129</v>
      </c>
      <c r="V73" s="26">
        <f t="shared" si="50"/>
        <v>20075.298932151309</v>
      </c>
      <c r="W73" s="26">
        <f t="shared" si="50"/>
        <v>9858.4476620130699</v>
      </c>
      <c r="X73" s="26">
        <f t="shared" si="50"/>
        <v>1172.9019534989427</v>
      </c>
      <c r="Y73" s="26">
        <f t="shared" si="50"/>
        <v>906.90317160353288</v>
      </c>
      <c r="Z73" s="26">
        <f t="shared" si="50"/>
        <v>766.5131902369933</v>
      </c>
      <c r="AA73" s="26">
        <f t="shared" si="50"/>
        <v>676.88308595201238</v>
      </c>
      <c r="AB73" s="26">
        <f t="shared" si="50"/>
        <v>732.37228770952265</v>
      </c>
      <c r="AC73" s="26">
        <f t="shared" si="50"/>
        <v>905.60206218099097</v>
      </c>
      <c r="AD73" s="26">
        <f t="shared" si="50"/>
        <v>1279.8334058537159</v>
      </c>
      <c r="AE73" s="26">
        <f t="shared" si="50"/>
        <v>3805.7169770193095</v>
      </c>
      <c r="AF73" s="26">
        <f t="shared" si="50"/>
        <v>17966.667863544524</v>
      </c>
      <c r="AG73" s="26">
        <f t="shared" si="50"/>
        <v>19157.483914346129</v>
      </c>
      <c r="AH73" s="26">
        <f t="shared" si="50"/>
        <v>20075.298932151309</v>
      </c>
      <c r="AI73" s="26">
        <f t="shared" si="50"/>
        <v>9858.4476620130699</v>
      </c>
      <c r="AJ73" s="26">
        <f t="shared" si="50"/>
        <v>1172.9019534989427</v>
      </c>
      <c r="AK73" s="26">
        <f t="shared" si="50"/>
        <v>906.90317160353288</v>
      </c>
      <c r="AL73" s="26">
        <f t="shared" si="50"/>
        <v>766.5131902369933</v>
      </c>
      <c r="AM73" s="26">
        <f t="shared" si="50"/>
        <v>676.88308595201238</v>
      </c>
    </row>
    <row r="74" spans="1:41" ht="16.5" customHeight="1" thickBot="1" x14ac:dyDescent="0.4">
      <c r="A74" s="649"/>
      <c r="B74" s="138" t="s">
        <v>27</v>
      </c>
      <c r="C74" s="27">
        <f>C73</f>
        <v>0</v>
      </c>
      <c r="D74" s="27">
        <f>C74+D73</f>
        <v>0</v>
      </c>
      <c r="E74" s="27">
        <f t="shared" ref="E74:AM74" si="51">D74+E73</f>
        <v>474.33489504893583</v>
      </c>
      <c r="F74" s="27">
        <f t="shared" si="51"/>
        <v>1339.3281745395777</v>
      </c>
      <c r="G74" s="27">
        <f t="shared" si="51"/>
        <v>2491.9980169226274</v>
      </c>
      <c r="H74" s="27">
        <f t="shared" si="51"/>
        <v>5979.4540348434593</v>
      </c>
      <c r="I74" s="27">
        <f t="shared" si="51"/>
        <v>13728.022370559651</v>
      </c>
      <c r="J74" s="27">
        <f t="shared" si="51"/>
        <v>24616.915864012513</v>
      </c>
      <c r="K74" s="27">
        <f t="shared" si="51"/>
        <v>31926.794097617119</v>
      </c>
      <c r="L74" s="27">
        <f t="shared" si="51"/>
        <v>35034.442100501859</v>
      </c>
      <c r="M74" s="27">
        <f t="shared" si="51"/>
        <v>37651.671710903443</v>
      </c>
      <c r="N74" s="27">
        <f t="shared" si="51"/>
        <v>40628.631574200197</v>
      </c>
      <c r="O74" s="27">
        <f t="shared" si="51"/>
        <v>43847.992601003825</v>
      </c>
      <c r="P74" s="27">
        <f t="shared" si="51"/>
        <v>46721.395160784043</v>
      </c>
      <c r="Q74" s="27">
        <f t="shared" si="51"/>
        <v>50192.057145987485</v>
      </c>
      <c r="R74" s="27">
        <f t="shared" si="51"/>
        <v>54282.599525238511</v>
      </c>
      <c r="S74" s="27">
        <f t="shared" si="51"/>
        <v>63095.149908049338</v>
      </c>
      <c r="T74" s="27">
        <f t="shared" si="51"/>
        <v>99518.757724577721</v>
      </c>
      <c r="U74" s="27">
        <f t="shared" si="51"/>
        <v>118676.24163892385</v>
      </c>
      <c r="V74" s="27">
        <f t="shared" si="51"/>
        <v>138751.54057107517</v>
      </c>
      <c r="W74" s="27">
        <f t="shared" si="51"/>
        <v>148609.98823308822</v>
      </c>
      <c r="X74" s="27">
        <f t="shared" si="51"/>
        <v>149782.89018658717</v>
      </c>
      <c r="Y74" s="27">
        <f t="shared" si="51"/>
        <v>150689.79335819071</v>
      </c>
      <c r="Z74" s="27">
        <f t="shared" si="51"/>
        <v>151456.3065484277</v>
      </c>
      <c r="AA74" s="27">
        <f t="shared" si="51"/>
        <v>152133.18963437973</v>
      </c>
      <c r="AB74" s="27">
        <f t="shared" si="51"/>
        <v>152865.56192208925</v>
      </c>
      <c r="AC74" s="27">
        <f t="shared" si="51"/>
        <v>153771.16398427024</v>
      </c>
      <c r="AD74" s="27">
        <f t="shared" si="51"/>
        <v>155050.99739012396</v>
      </c>
      <c r="AE74" s="27">
        <f t="shared" si="51"/>
        <v>158856.71436714326</v>
      </c>
      <c r="AF74" s="27">
        <f t="shared" si="51"/>
        <v>176823.38223068777</v>
      </c>
      <c r="AG74" s="27">
        <f t="shared" si="51"/>
        <v>195980.86614503391</v>
      </c>
      <c r="AH74" s="27">
        <f t="shared" si="51"/>
        <v>216056.16507718523</v>
      </c>
      <c r="AI74" s="27">
        <f t="shared" si="51"/>
        <v>225914.61273919829</v>
      </c>
      <c r="AJ74" s="27">
        <f t="shared" si="51"/>
        <v>227087.51469269724</v>
      </c>
      <c r="AK74" s="27">
        <f t="shared" si="51"/>
        <v>227994.41786430078</v>
      </c>
      <c r="AL74" s="27">
        <f t="shared" si="51"/>
        <v>228760.93105453777</v>
      </c>
      <c r="AM74" s="27">
        <f t="shared" si="51"/>
        <v>229437.81414048979</v>
      </c>
    </row>
    <row r="75" spans="1:41" x14ac:dyDescent="0.35">
      <c r="A75" s="8"/>
      <c r="B75" s="33"/>
      <c r="C75" s="207"/>
      <c r="D75" s="208"/>
      <c r="E75" s="207"/>
      <c r="F75" s="208"/>
      <c r="G75" s="207"/>
      <c r="H75" s="208"/>
      <c r="I75" s="207"/>
      <c r="J75" s="208"/>
      <c r="K75" s="207"/>
      <c r="L75" s="208"/>
      <c r="M75" s="207"/>
      <c r="N75" s="208"/>
      <c r="O75" s="207"/>
      <c r="P75" s="208"/>
      <c r="Q75" s="207"/>
      <c r="R75" s="208"/>
      <c r="S75" s="207"/>
      <c r="T75" s="208"/>
      <c r="U75" s="207"/>
      <c r="V75" s="208"/>
      <c r="W75" s="207"/>
      <c r="X75" s="208"/>
      <c r="Y75" s="207"/>
      <c r="Z75" s="208"/>
      <c r="AA75" s="207"/>
      <c r="AB75" s="208"/>
      <c r="AC75" s="207"/>
      <c r="AD75" s="208"/>
      <c r="AE75" s="207"/>
      <c r="AF75" s="208"/>
      <c r="AG75" s="207"/>
      <c r="AH75" s="208"/>
      <c r="AI75" s="207"/>
      <c r="AJ75" s="208"/>
      <c r="AK75" s="207"/>
      <c r="AL75" s="208"/>
      <c r="AM75" s="207"/>
    </row>
    <row r="76" spans="1:41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93"/>
    </row>
    <row r="77" spans="1:41" ht="16" thickBot="1" x14ac:dyDescent="0.4">
      <c r="A77" s="677" t="s">
        <v>12</v>
      </c>
      <c r="B77" s="17" t="s">
        <v>12</v>
      </c>
      <c r="C77" s="146">
        <f>C$4</f>
        <v>44562</v>
      </c>
      <c r="D77" s="146">
        <f t="shared" ref="D77:AM77" si="52">D$4</f>
        <v>44593</v>
      </c>
      <c r="E77" s="146">
        <f t="shared" si="52"/>
        <v>44621</v>
      </c>
      <c r="F77" s="146">
        <f t="shared" si="52"/>
        <v>44652</v>
      </c>
      <c r="G77" s="146">
        <f t="shared" si="52"/>
        <v>44682</v>
      </c>
      <c r="H77" s="146">
        <f t="shared" si="52"/>
        <v>44713</v>
      </c>
      <c r="I77" s="146">
        <f t="shared" si="52"/>
        <v>44743</v>
      </c>
      <c r="J77" s="146">
        <f t="shared" si="52"/>
        <v>44774</v>
      </c>
      <c r="K77" s="146">
        <f t="shared" si="52"/>
        <v>44805</v>
      </c>
      <c r="L77" s="146">
        <f t="shared" si="52"/>
        <v>44835</v>
      </c>
      <c r="M77" s="146">
        <f t="shared" si="52"/>
        <v>44866</v>
      </c>
      <c r="N77" s="146">
        <f t="shared" si="52"/>
        <v>44896</v>
      </c>
      <c r="O77" s="146">
        <f t="shared" si="52"/>
        <v>44927</v>
      </c>
      <c r="P77" s="146">
        <f t="shared" si="52"/>
        <v>44958</v>
      </c>
      <c r="Q77" s="146">
        <f t="shared" si="52"/>
        <v>44986</v>
      </c>
      <c r="R77" s="146">
        <f t="shared" si="52"/>
        <v>45017</v>
      </c>
      <c r="S77" s="146">
        <f t="shared" si="52"/>
        <v>45047</v>
      </c>
      <c r="T77" s="146">
        <f t="shared" si="52"/>
        <v>45078</v>
      </c>
      <c r="U77" s="146">
        <f t="shared" si="52"/>
        <v>45108</v>
      </c>
      <c r="V77" s="146">
        <f t="shared" si="52"/>
        <v>45139</v>
      </c>
      <c r="W77" s="146">
        <f t="shared" si="52"/>
        <v>45170</v>
      </c>
      <c r="X77" s="146">
        <f t="shared" si="52"/>
        <v>45200</v>
      </c>
      <c r="Y77" s="146">
        <f t="shared" si="52"/>
        <v>45231</v>
      </c>
      <c r="Z77" s="146">
        <f t="shared" si="52"/>
        <v>45261</v>
      </c>
      <c r="AA77" s="146">
        <f t="shared" si="52"/>
        <v>45292</v>
      </c>
      <c r="AB77" s="146">
        <f t="shared" si="52"/>
        <v>45323</v>
      </c>
      <c r="AC77" s="146">
        <f t="shared" si="52"/>
        <v>45352</v>
      </c>
      <c r="AD77" s="146">
        <f t="shared" si="52"/>
        <v>45383</v>
      </c>
      <c r="AE77" s="146">
        <f t="shared" si="52"/>
        <v>45413</v>
      </c>
      <c r="AF77" s="146">
        <f t="shared" si="52"/>
        <v>45444</v>
      </c>
      <c r="AG77" s="146">
        <f t="shared" si="52"/>
        <v>45474</v>
      </c>
      <c r="AH77" s="146">
        <f t="shared" si="52"/>
        <v>45505</v>
      </c>
      <c r="AI77" s="146">
        <f t="shared" si="52"/>
        <v>45536</v>
      </c>
      <c r="AJ77" s="146">
        <f t="shared" si="52"/>
        <v>45566</v>
      </c>
      <c r="AK77" s="146">
        <f t="shared" si="52"/>
        <v>45597</v>
      </c>
      <c r="AL77" s="146">
        <f t="shared" si="52"/>
        <v>45627</v>
      </c>
      <c r="AM77" s="146">
        <f t="shared" si="52"/>
        <v>45658</v>
      </c>
      <c r="AO77" s="195" t="s">
        <v>181</v>
      </c>
    </row>
    <row r="78" spans="1:41" ht="15.75" customHeight="1" x14ac:dyDescent="0.35">
      <c r="A78" s="678"/>
      <c r="B78" s="13" t="str">
        <f>B59</f>
        <v>Air Comp</v>
      </c>
      <c r="C78" s="302">
        <f>'2M - SGS'!C78</f>
        <v>8.5109000000000004E-2</v>
      </c>
      <c r="D78" s="302">
        <f>'2M - SGS'!D78</f>
        <v>7.7715000000000006E-2</v>
      </c>
      <c r="E78" s="302">
        <f>'2M - SGS'!E78</f>
        <v>8.6136000000000004E-2</v>
      </c>
      <c r="F78" s="302">
        <f>'2M - SGS'!F78</f>
        <v>7.9796000000000006E-2</v>
      </c>
      <c r="G78" s="302">
        <f>'2M - SGS'!G78</f>
        <v>8.5334999999999994E-2</v>
      </c>
      <c r="H78" s="302">
        <f>'2M - SGS'!H78</f>
        <v>8.1994999999999998E-2</v>
      </c>
      <c r="I78" s="302">
        <f>'2M - SGS'!I78</f>
        <v>8.4098999999999993E-2</v>
      </c>
      <c r="J78" s="302">
        <f>'2M - SGS'!J78</f>
        <v>8.4198999999999996E-2</v>
      </c>
      <c r="K78" s="302">
        <f>'2M - SGS'!K78</f>
        <v>8.2512000000000002E-2</v>
      </c>
      <c r="L78" s="302">
        <f>'2M - SGS'!L78</f>
        <v>8.5277000000000006E-2</v>
      </c>
      <c r="M78" s="302">
        <f>'2M - SGS'!M78</f>
        <v>8.2588999999999996E-2</v>
      </c>
      <c r="N78" s="302">
        <f>'2M - SGS'!N78</f>
        <v>8.5237999999999994E-2</v>
      </c>
      <c r="O78" s="302">
        <f>'2M - SGS'!O78</f>
        <v>8.5109000000000004E-2</v>
      </c>
      <c r="P78" s="302">
        <f>'2M - SGS'!P78</f>
        <v>7.7715000000000006E-2</v>
      </c>
      <c r="Q78" s="302">
        <f>'2M - SGS'!Q78</f>
        <v>8.6136000000000004E-2</v>
      </c>
      <c r="R78" s="302">
        <f>'2M - SGS'!R78</f>
        <v>7.9796000000000006E-2</v>
      </c>
      <c r="S78" s="302">
        <f>'2M - SGS'!S78</f>
        <v>8.5334999999999994E-2</v>
      </c>
      <c r="T78" s="302">
        <f>'2M - SGS'!T78</f>
        <v>8.1994999999999998E-2</v>
      </c>
      <c r="U78" s="302">
        <f>'2M - SGS'!U78</f>
        <v>8.4098999999999993E-2</v>
      </c>
      <c r="V78" s="302">
        <f>'2M - SGS'!V78</f>
        <v>8.4198999999999996E-2</v>
      </c>
      <c r="W78" s="302">
        <f>'2M - SGS'!W78</f>
        <v>8.2512000000000002E-2</v>
      </c>
      <c r="X78" s="302">
        <f>'2M - SGS'!X78</f>
        <v>8.5277000000000006E-2</v>
      </c>
      <c r="Y78" s="302">
        <f>'2M - SGS'!Y78</f>
        <v>8.2588999999999996E-2</v>
      </c>
      <c r="Z78" s="302">
        <f>'2M - SGS'!Z78</f>
        <v>8.5237999999999994E-2</v>
      </c>
      <c r="AA78" s="302">
        <f>'2M - SGS'!AA78</f>
        <v>8.5109000000000004E-2</v>
      </c>
      <c r="AB78" s="302">
        <f>'2M - SGS'!AB78</f>
        <v>7.7715000000000006E-2</v>
      </c>
      <c r="AC78" s="302">
        <f>'2M - SGS'!AC78</f>
        <v>8.6136000000000004E-2</v>
      </c>
      <c r="AD78" s="302">
        <f>'2M - SGS'!AD78</f>
        <v>7.9796000000000006E-2</v>
      </c>
      <c r="AE78" s="302">
        <f>'2M - SGS'!AE78</f>
        <v>8.5334999999999994E-2</v>
      </c>
      <c r="AF78" s="302">
        <f>'2M - SGS'!AF78</f>
        <v>8.1994999999999998E-2</v>
      </c>
      <c r="AG78" s="302">
        <f>'2M - SGS'!AG78</f>
        <v>8.4098999999999993E-2</v>
      </c>
      <c r="AH78" s="302">
        <f>'2M - SGS'!AH78</f>
        <v>8.4198999999999996E-2</v>
      </c>
      <c r="AI78" s="302">
        <f>'2M - SGS'!AI78</f>
        <v>8.2512000000000002E-2</v>
      </c>
      <c r="AJ78" s="302">
        <f>'2M - SGS'!AJ78</f>
        <v>8.5277000000000006E-2</v>
      </c>
      <c r="AK78" s="302">
        <f>'2M - SGS'!AK78</f>
        <v>8.2588999999999996E-2</v>
      </c>
      <c r="AL78" s="302">
        <f>'2M - SGS'!AL78</f>
        <v>8.5237999999999994E-2</v>
      </c>
      <c r="AM78" s="302">
        <f>'2M - SGS'!AM78</f>
        <v>8.5109000000000004E-2</v>
      </c>
      <c r="AO78" s="209">
        <f t="shared" ref="AO78:AO90" si="53">SUM(C78:N78)</f>
        <v>1.0000000000000002</v>
      </c>
    </row>
    <row r="79" spans="1:41" ht="15.5" x14ac:dyDescent="0.35">
      <c r="A79" s="678"/>
      <c r="B79" s="13" t="str">
        <f t="shared" ref="B79:B90" si="54">B60</f>
        <v>Building Shell</v>
      </c>
      <c r="C79" s="302">
        <f>'2M - SGS'!C79</f>
        <v>0.107824</v>
      </c>
      <c r="D79" s="302">
        <f>'2M - SGS'!D79</f>
        <v>9.1051999999999994E-2</v>
      </c>
      <c r="E79" s="302">
        <f>'2M - SGS'!E79</f>
        <v>7.1135000000000004E-2</v>
      </c>
      <c r="F79" s="302">
        <f>'2M - SGS'!F79</f>
        <v>4.1179E-2</v>
      </c>
      <c r="G79" s="302">
        <f>'2M - SGS'!G79</f>
        <v>4.4423999999999998E-2</v>
      </c>
      <c r="H79" s="302">
        <f>'2M - SGS'!H79</f>
        <v>0.106128</v>
      </c>
      <c r="I79" s="302">
        <f>'2M - SGS'!I79</f>
        <v>0.14288100000000001</v>
      </c>
      <c r="J79" s="302">
        <f>'2M - SGS'!J79</f>
        <v>0.133494</v>
      </c>
      <c r="K79" s="302">
        <f>'2M - SGS'!K79</f>
        <v>5.781E-2</v>
      </c>
      <c r="L79" s="302">
        <f>'2M - SGS'!L79</f>
        <v>3.8018000000000003E-2</v>
      </c>
      <c r="M79" s="302">
        <f>'2M - SGS'!M79</f>
        <v>6.2103999999999999E-2</v>
      </c>
      <c r="N79" s="302">
        <f>'2M - SGS'!N79</f>
        <v>0.10395</v>
      </c>
      <c r="O79" s="302">
        <f>'2M - SGS'!O79</f>
        <v>0.107824</v>
      </c>
      <c r="P79" s="302">
        <f>'2M - SGS'!P79</f>
        <v>9.1051999999999994E-2</v>
      </c>
      <c r="Q79" s="302">
        <f>'2M - SGS'!Q79</f>
        <v>7.1135000000000004E-2</v>
      </c>
      <c r="R79" s="302">
        <f>'2M - SGS'!R79</f>
        <v>4.1179E-2</v>
      </c>
      <c r="S79" s="302">
        <f>'2M - SGS'!S79</f>
        <v>4.4423999999999998E-2</v>
      </c>
      <c r="T79" s="302">
        <f>'2M - SGS'!T79</f>
        <v>0.106128</v>
      </c>
      <c r="U79" s="302">
        <f>'2M - SGS'!U79</f>
        <v>0.14288100000000001</v>
      </c>
      <c r="V79" s="302">
        <f>'2M - SGS'!V79</f>
        <v>0.133494</v>
      </c>
      <c r="W79" s="302">
        <f>'2M - SGS'!W79</f>
        <v>5.781E-2</v>
      </c>
      <c r="X79" s="302">
        <f>'2M - SGS'!X79</f>
        <v>3.8018000000000003E-2</v>
      </c>
      <c r="Y79" s="302">
        <f>'2M - SGS'!Y79</f>
        <v>6.2103999999999999E-2</v>
      </c>
      <c r="Z79" s="302">
        <f>'2M - SGS'!Z79</f>
        <v>0.10395</v>
      </c>
      <c r="AA79" s="302">
        <f>'2M - SGS'!AA79</f>
        <v>0.107824</v>
      </c>
      <c r="AB79" s="302">
        <f>'2M - SGS'!AB79</f>
        <v>9.1051999999999994E-2</v>
      </c>
      <c r="AC79" s="302">
        <f>'2M - SGS'!AC79</f>
        <v>7.1135000000000004E-2</v>
      </c>
      <c r="AD79" s="302">
        <f>'2M - SGS'!AD79</f>
        <v>4.1179E-2</v>
      </c>
      <c r="AE79" s="302">
        <f>'2M - SGS'!AE79</f>
        <v>4.4423999999999998E-2</v>
      </c>
      <c r="AF79" s="302">
        <f>'2M - SGS'!AF79</f>
        <v>0.106128</v>
      </c>
      <c r="AG79" s="302">
        <f>'2M - SGS'!AG79</f>
        <v>0.14288100000000001</v>
      </c>
      <c r="AH79" s="302">
        <f>'2M - SGS'!AH79</f>
        <v>0.133494</v>
      </c>
      <c r="AI79" s="302">
        <f>'2M - SGS'!AI79</f>
        <v>5.781E-2</v>
      </c>
      <c r="AJ79" s="302">
        <f>'2M - SGS'!AJ79</f>
        <v>3.8018000000000003E-2</v>
      </c>
      <c r="AK79" s="302">
        <f>'2M - SGS'!AK79</f>
        <v>6.2103999999999999E-2</v>
      </c>
      <c r="AL79" s="302">
        <f>'2M - SGS'!AL79</f>
        <v>0.10395</v>
      </c>
      <c r="AM79" s="302">
        <f>'2M - SGS'!AM79</f>
        <v>0.107824</v>
      </c>
      <c r="AO79" s="209">
        <f t="shared" si="53"/>
        <v>0.99999900000000008</v>
      </c>
    </row>
    <row r="80" spans="1:41" ht="15.5" x14ac:dyDescent="0.35">
      <c r="A80" s="678"/>
      <c r="B80" s="13" t="str">
        <f t="shared" si="54"/>
        <v>Cooking</v>
      </c>
      <c r="C80" s="302">
        <f>'2M - SGS'!C80</f>
        <v>8.6096000000000006E-2</v>
      </c>
      <c r="D80" s="302">
        <f>'2M - SGS'!D80</f>
        <v>7.8608999999999998E-2</v>
      </c>
      <c r="E80" s="302">
        <f>'2M - SGS'!E80</f>
        <v>8.1547999999999995E-2</v>
      </c>
      <c r="F80" s="302">
        <f>'2M - SGS'!F80</f>
        <v>7.2947999999999999E-2</v>
      </c>
      <c r="G80" s="302">
        <f>'2M - SGS'!G80</f>
        <v>8.6277000000000006E-2</v>
      </c>
      <c r="H80" s="302">
        <f>'2M - SGS'!H80</f>
        <v>8.3294000000000007E-2</v>
      </c>
      <c r="I80" s="302">
        <f>'2M - SGS'!I80</f>
        <v>8.5859000000000005E-2</v>
      </c>
      <c r="J80" s="302">
        <f>'2M - SGS'!J80</f>
        <v>8.5885000000000003E-2</v>
      </c>
      <c r="K80" s="302">
        <f>'2M - SGS'!K80</f>
        <v>8.3474999999999994E-2</v>
      </c>
      <c r="L80" s="302">
        <f>'2M - SGS'!L80</f>
        <v>8.6262000000000005E-2</v>
      </c>
      <c r="M80" s="302">
        <f>'2M - SGS'!M80</f>
        <v>8.3496000000000001E-2</v>
      </c>
      <c r="N80" s="302">
        <f>'2M - SGS'!N80</f>
        <v>8.6250999999999994E-2</v>
      </c>
      <c r="O80" s="302">
        <f>'2M - SGS'!O80</f>
        <v>8.6096000000000006E-2</v>
      </c>
      <c r="P80" s="302">
        <f>'2M - SGS'!P80</f>
        <v>7.8608999999999998E-2</v>
      </c>
      <c r="Q80" s="302">
        <f>'2M - SGS'!Q80</f>
        <v>8.1547999999999995E-2</v>
      </c>
      <c r="R80" s="302">
        <f>'2M - SGS'!R80</f>
        <v>7.2947999999999999E-2</v>
      </c>
      <c r="S80" s="302">
        <f>'2M - SGS'!S80</f>
        <v>8.6277000000000006E-2</v>
      </c>
      <c r="T80" s="302">
        <f>'2M - SGS'!T80</f>
        <v>8.3294000000000007E-2</v>
      </c>
      <c r="U80" s="302">
        <f>'2M - SGS'!U80</f>
        <v>8.5859000000000005E-2</v>
      </c>
      <c r="V80" s="302">
        <f>'2M - SGS'!V80</f>
        <v>8.5885000000000003E-2</v>
      </c>
      <c r="W80" s="302">
        <f>'2M - SGS'!W80</f>
        <v>8.3474999999999994E-2</v>
      </c>
      <c r="X80" s="302">
        <f>'2M - SGS'!X80</f>
        <v>8.6262000000000005E-2</v>
      </c>
      <c r="Y80" s="302">
        <f>'2M - SGS'!Y80</f>
        <v>8.3496000000000001E-2</v>
      </c>
      <c r="Z80" s="302">
        <f>'2M - SGS'!Z80</f>
        <v>8.6250999999999994E-2</v>
      </c>
      <c r="AA80" s="302">
        <f>'2M - SGS'!AA80</f>
        <v>8.6096000000000006E-2</v>
      </c>
      <c r="AB80" s="302">
        <f>'2M - SGS'!AB80</f>
        <v>7.8608999999999998E-2</v>
      </c>
      <c r="AC80" s="302">
        <f>'2M - SGS'!AC80</f>
        <v>8.1547999999999995E-2</v>
      </c>
      <c r="AD80" s="302">
        <f>'2M - SGS'!AD80</f>
        <v>7.2947999999999999E-2</v>
      </c>
      <c r="AE80" s="302">
        <f>'2M - SGS'!AE80</f>
        <v>8.6277000000000006E-2</v>
      </c>
      <c r="AF80" s="302">
        <f>'2M - SGS'!AF80</f>
        <v>8.3294000000000007E-2</v>
      </c>
      <c r="AG80" s="302">
        <f>'2M - SGS'!AG80</f>
        <v>8.5859000000000005E-2</v>
      </c>
      <c r="AH80" s="302">
        <f>'2M - SGS'!AH80</f>
        <v>8.5885000000000003E-2</v>
      </c>
      <c r="AI80" s="302">
        <f>'2M - SGS'!AI80</f>
        <v>8.3474999999999994E-2</v>
      </c>
      <c r="AJ80" s="302">
        <f>'2M - SGS'!AJ80</f>
        <v>8.6262000000000005E-2</v>
      </c>
      <c r="AK80" s="302">
        <f>'2M - SGS'!AK80</f>
        <v>8.3496000000000001E-2</v>
      </c>
      <c r="AL80" s="302">
        <f>'2M - SGS'!AL80</f>
        <v>8.6250999999999994E-2</v>
      </c>
      <c r="AM80" s="302">
        <f>'2M - SGS'!AM80</f>
        <v>8.6096000000000006E-2</v>
      </c>
      <c r="AO80" s="209">
        <f t="shared" si="53"/>
        <v>0.99999999999999989</v>
      </c>
    </row>
    <row r="81" spans="1:41" ht="15.5" x14ac:dyDescent="0.35">
      <c r="A81" s="678"/>
      <c r="B81" s="13" t="str">
        <f t="shared" si="54"/>
        <v>Cooling</v>
      </c>
      <c r="C81" s="302">
        <f>'2M - SGS'!C81</f>
        <v>6.0000000000000002E-6</v>
      </c>
      <c r="D81" s="302">
        <f>'2M - SGS'!D81</f>
        <v>2.4699999999999999E-4</v>
      </c>
      <c r="E81" s="302">
        <f>'2M - SGS'!E81</f>
        <v>7.2360000000000002E-3</v>
      </c>
      <c r="F81" s="302">
        <f>'2M - SGS'!F81</f>
        <v>2.1690999999999998E-2</v>
      </c>
      <c r="G81" s="302">
        <f>'2M - SGS'!G81</f>
        <v>6.2979999999999994E-2</v>
      </c>
      <c r="H81" s="302">
        <f>'2M - SGS'!H81</f>
        <v>0.21317</v>
      </c>
      <c r="I81" s="302">
        <f>'2M - SGS'!I81</f>
        <v>0.29002899999999998</v>
      </c>
      <c r="J81" s="302">
        <f>'2M - SGS'!J81</f>
        <v>0.270206</v>
      </c>
      <c r="K81" s="302">
        <f>'2M - SGS'!K81</f>
        <v>0.108695</v>
      </c>
      <c r="L81" s="302">
        <f>'2M - SGS'!L81</f>
        <v>1.9643000000000001E-2</v>
      </c>
      <c r="M81" s="302">
        <f>'2M - SGS'!M81</f>
        <v>6.0299999999999998E-3</v>
      </c>
      <c r="N81" s="302">
        <f>'2M - SGS'!N81</f>
        <v>6.3999999999999997E-5</v>
      </c>
      <c r="O81" s="302">
        <f>'2M - SGS'!O81</f>
        <v>6.0000000000000002E-6</v>
      </c>
      <c r="P81" s="302">
        <f>'2M - SGS'!P81</f>
        <v>2.4699999999999999E-4</v>
      </c>
      <c r="Q81" s="302">
        <f>'2M - SGS'!Q81</f>
        <v>7.2360000000000002E-3</v>
      </c>
      <c r="R81" s="302">
        <f>'2M - SGS'!R81</f>
        <v>2.1690999999999998E-2</v>
      </c>
      <c r="S81" s="302">
        <f>'2M - SGS'!S81</f>
        <v>6.2979999999999994E-2</v>
      </c>
      <c r="T81" s="302">
        <f>'2M - SGS'!T81</f>
        <v>0.21317</v>
      </c>
      <c r="U81" s="302">
        <f>'2M - SGS'!U81</f>
        <v>0.29002899999999998</v>
      </c>
      <c r="V81" s="302">
        <f>'2M - SGS'!V81</f>
        <v>0.270206</v>
      </c>
      <c r="W81" s="302">
        <f>'2M - SGS'!W81</f>
        <v>0.108695</v>
      </c>
      <c r="X81" s="302">
        <f>'2M - SGS'!X81</f>
        <v>1.9643000000000001E-2</v>
      </c>
      <c r="Y81" s="302">
        <f>'2M - SGS'!Y81</f>
        <v>6.0299999999999998E-3</v>
      </c>
      <c r="Z81" s="302">
        <f>'2M - SGS'!Z81</f>
        <v>6.3999999999999997E-5</v>
      </c>
      <c r="AA81" s="302">
        <f>'2M - SGS'!AA81</f>
        <v>6.0000000000000002E-6</v>
      </c>
      <c r="AB81" s="302">
        <f>'2M - SGS'!AB81</f>
        <v>2.4699999999999999E-4</v>
      </c>
      <c r="AC81" s="302">
        <f>'2M - SGS'!AC81</f>
        <v>7.2360000000000002E-3</v>
      </c>
      <c r="AD81" s="302">
        <f>'2M - SGS'!AD81</f>
        <v>2.1690999999999998E-2</v>
      </c>
      <c r="AE81" s="302">
        <f>'2M - SGS'!AE81</f>
        <v>6.2979999999999994E-2</v>
      </c>
      <c r="AF81" s="302">
        <f>'2M - SGS'!AF81</f>
        <v>0.21317</v>
      </c>
      <c r="AG81" s="302">
        <f>'2M - SGS'!AG81</f>
        <v>0.29002899999999998</v>
      </c>
      <c r="AH81" s="302">
        <f>'2M - SGS'!AH81</f>
        <v>0.270206</v>
      </c>
      <c r="AI81" s="302">
        <f>'2M - SGS'!AI81</f>
        <v>0.108695</v>
      </c>
      <c r="AJ81" s="302">
        <f>'2M - SGS'!AJ81</f>
        <v>1.9643000000000001E-2</v>
      </c>
      <c r="AK81" s="302">
        <f>'2M - SGS'!AK81</f>
        <v>6.0299999999999998E-3</v>
      </c>
      <c r="AL81" s="302">
        <f>'2M - SGS'!AL81</f>
        <v>6.3999999999999997E-5</v>
      </c>
      <c r="AM81" s="302">
        <f>'2M - SGS'!AM81</f>
        <v>6.0000000000000002E-6</v>
      </c>
      <c r="AO81" s="209">
        <f t="shared" si="53"/>
        <v>0.9999969999999998</v>
      </c>
    </row>
    <row r="82" spans="1:41" ht="15.5" x14ac:dyDescent="0.35">
      <c r="A82" s="678"/>
      <c r="B82" s="13" t="str">
        <f t="shared" si="54"/>
        <v>Ext Lighting</v>
      </c>
      <c r="C82" s="302">
        <f>'2M - SGS'!C82</f>
        <v>0.106265</v>
      </c>
      <c r="D82" s="302">
        <f>'2M - SGS'!D82</f>
        <v>8.2161999999999999E-2</v>
      </c>
      <c r="E82" s="302">
        <f>'2M - SGS'!E82</f>
        <v>7.0887000000000006E-2</v>
      </c>
      <c r="F82" s="302">
        <f>'2M - SGS'!F82</f>
        <v>6.8145999999999998E-2</v>
      </c>
      <c r="G82" s="302">
        <f>'2M - SGS'!G82</f>
        <v>8.1852999999999995E-2</v>
      </c>
      <c r="H82" s="302">
        <f>'2M - SGS'!H82</f>
        <v>6.7163E-2</v>
      </c>
      <c r="I82" s="302">
        <f>'2M - SGS'!I82</f>
        <v>8.6751999999999996E-2</v>
      </c>
      <c r="J82" s="302">
        <f>'2M - SGS'!J82</f>
        <v>6.9401000000000004E-2</v>
      </c>
      <c r="K82" s="302">
        <f>'2M - SGS'!K82</f>
        <v>8.2907999999999996E-2</v>
      </c>
      <c r="L82" s="302">
        <f>'2M - SGS'!L82</f>
        <v>0.100507</v>
      </c>
      <c r="M82" s="302">
        <f>'2M - SGS'!M82</f>
        <v>8.7251999999999996E-2</v>
      </c>
      <c r="N82" s="302">
        <f>'2M - SGS'!N82</f>
        <v>9.6703999999999998E-2</v>
      </c>
      <c r="O82" s="302">
        <f>'2M - SGS'!O82</f>
        <v>0.106265</v>
      </c>
      <c r="P82" s="302">
        <f>'2M - SGS'!P82</f>
        <v>8.2161999999999999E-2</v>
      </c>
      <c r="Q82" s="302">
        <f>'2M - SGS'!Q82</f>
        <v>7.0887000000000006E-2</v>
      </c>
      <c r="R82" s="302">
        <f>'2M - SGS'!R82</f>
        <v>6.8145999999999998E-2</v>
      </c>
      <c r="S82" s="302">
        <f>'2M - SGS'!S82</f>
        <v>8.1852999999999995E-2</v>
      </c>
      <c r="T82" s="302">
        <f>'2M - SGS'!T82</f>
        <v>6.7163E-2</v>
      </c>
      <c r="U82" s="302">
        <f>'2M - SGS'!U82</f>
        <v>8.6751999999999996E-2</v>
      </c>
      <c r="V82" s="302">
        <f>'2M - SGS'!V82</f>
        <v>6.9401000000000004E-2</v>
      </c>
      <c r="W82" s="302">
        <f>'2M - SGS'!W82</f>
        <v>8.2907999999999996E-2</v>
      </c>
      <c r="X82" s="302">
        <f>'2M - SGS'!X82</f>
        <v>0.100507</v>
      </c>
      <c r="Y82" s="302">
        <f>'2M - SGS'!Y82</f>
        <v>8.7251999999999996E-2</v>
      </c>
      <c r="Z82" s="302">
        <f>'2M - SGS'!Z82</f>
        <v>9.6703999999999998E-2</v>
      </c>
      <c r="AA82" s="302">
        <f>'2M - SGS'!AA82</f>
        <v>0.106265</v>
      </c>
      <c r="AB82" s="302">
        <f>'2M - SGS'!AB82</f>
        <v>8.2161999999999999E-2</v>
      </c>
      <c r="AC82" s="302">
        <f>'2M - SGS'!AC82</f>
        <v>7.0887000000000006E-2</v>
      </c>
      <c r="AD82" s="302">
        <f>'2M - SGS'!AD82</f>
        <v>6.8145999999999998E-2</v>
      </c>
      <c r="AE82" s="302">
        <f>'2M - SGS'!AE82</f>
        <v>8.1852999999999995E-2</v>
      </c>
      <c r="AF82" s="302">
        <f>'2M - SGS'!AF82</f>
        <v>6.7163E-2</v>
      </c>
      <c r="AG82" s="302">
        <f>'2M - SGS'!AG82</f>
        <v>8.6751999999999996E-2</v>
      </c>
      <c r="AH82" s="302">
        <f>'2M - SGS'!AH82</f>
        <v>6.9401000000000004E-2</v>
      </c>
      <c r="AI82" s="302">
        <f>'2M - SGS'!AI82</f>
        <v>8.2907999999999996E-2</v>
      </c>
      <c r="AJ82" s="302">
        <f>'2M - SGS'!AJ82</f>
        <v>0.100507</v>
      </c>
      <c r="AK82" s="302">
        <f>'2M - SGS'!AK82</f>
        <v>8.7251999999999996E-2</v>
      </c>
      <c r="AL82" s="302">
        <f>'2M - SGS'!AL82</f>
        <v>9.6703999999999998E-2</v>
      </c>
      <c r="AM82" s="302">
        <f>'2M - SGS'!AM82</f>
        <v>0.106265</v>
      </c>
      <c r="AO82" s="209">
        <f t="shared" si="53"/>
        <v>1</v>
      </c>
    </row>
    <row r="83" spans="1:41" ht="15.5" x14ac:dyDescent="0.35">
      <c r="A83" s="678"/>
      <c r="B83" s="13" t="str">
        <f t="shared" si="54"/>
        <v>Heating</v>
      </c>
      <c r="C83" s="302">
        <f>'2M - SGS'!C83</f>
        <v>0.210397</v>
      </c>
      <c r="D83" s="302">
        <f>'2M - SGS'!D83</f>
        <v>0.17743600000000001</v>
      </c>
      <c r="E83" s="302">
        <f>'2M - SGS'!E83</f>
        <v>0.13192400000000001</v>
      </c>
      <c r="F83" s="302">
        <f>'2M - SGS'!F83</f>
        <v>5.9718E-2</v>
      </c>
      <c r="G83" s="302">
        <f>'2M - SGS'!G83</f>
        <v>2.6769000000000001E-2</v>
      </c>
      <c r="H83" s="302">
        <f>'2M - SGS'!H83</f>
        <v>4.2950000000000002E-3</v>
      </c>
      <c r="I83" s="302">
        <f>'2M - SGS'!I83</f>
        <v>2.895E-3</v>
      </c>
      <c r="J83" s="302">
        <f>'2M - SGS'!J83</f>
        <v>3.4320000000000002E-3</v>
      </c>
      <c r="K83" s="302">
        <f>'2M - SGS'!K83</f>
        <v>9.4020000000000006E-3</v>
      </c>
      <c r="L83" s="302">
        <f>'2M - SGS'!L83</f>
        <v>5.5496999999999998E-2</v>
      </c>
      <c r="M83" s="302">
        <f>'2M - SGS'!M83</f>
        <v>0.115452</v>
      </c>
      <c r="N83" s="302">
        <f>'2M - SGS'!N83</f>
        <v>0.20278099999999999</v>
      </c>
      <c r="O83" s="302">
        <f>'2M - SGS'!O83</f>
        <v>0.210397</v>
      </c>
      <c r="P83" s="302">
        <f>'2M - SGS'!P83</f>
        <v>0.17743600000000001</v>
      </c>
      <c r="Q83" s="302">
        <f>'2M - SGS'!Q83</f>
        <v>0.13192400000000001</v>
      </c>
      <c r="R83" s="302">
        <f>'2M - SGS'!R83</f>
        <v>5.9718E-2</v>
      </c>
      <c r="S83" s="302">
        <f>'2M - SGS'!S83</f>
        <v>2.6769000000000001E-2</v>
      </c>
      <c r="T83" s="302">
        <f>'2M - SGS'!T83</f>
        <v>4.2950000000000002E-3</v>
      </c>
      <c r="U83" s="302">
        <f>'2M - SGS'!U83</f>
        <v>2.895E-3</v>
      </c>
      <c r="V83" s="302">
        <f>'2M - SGS'!V83</f>
        <v>3.4320000000000002E-3</v>
      </c>
      <c r="W83" s="302">
        <f>'2M - SGS'!W83</f>
        <v>9.4020000000000006E-3</v>
      </c>
      <c r="X83" s="302">
        <f>'2M - SGS'!X83</f>
        <v>5.5496999999999998E-2</v>
      </c>
      <c r="Y83" s="302">
        <f>'2M - SGS'!Y83</f>
        <v>0.115452</v>
      </c>
      <c r="Z83" s="302">
        <f>'2M - SGS'!Z83</f>
        <v>0.20278099999999999</v>
      </c>
      <c r="AA83" s="302">
        <f>'2M - SGS'!AA83</f>
        <v>0.210397</v>
      </c>
      <c r="AB83" s="302">
        <f>'2M - SGS'!AB83</f>
        <v>0.17743600000000001</v>
      </c>
      <c r="AC83" s="302">
        <f>'2M - SGS'!AC83</f>
        <v>0.13192400000000001</v>
      </c>
      <c r="AD83" s="302">
        <f>'2M - SGS'!AD83</f>
        <v>5.9718E-2</v>
      </c>
      <c r="AE83" s="302">
        <f>'2M - SGS'!AE83</f>
        <v>2.6769000000000001E-2</v>
      </c>
      <c r="AF83" s="302">
        <f>'2M - SGS'!AF83</f>
        <v>4.2950000000000002E-3</v>
      </c>
      <c r="AG83" s="302">
        <f>'2M - SGS'!AG83</f>
        <v>2.895E-3</v>
      </c>
      <c r="AH83" s="302">
        <f>'2M - SGS'!AH83</f>
        <v>3.4320000000000002E-3</v>
      </c>
      <c r="AI83" s="302">
        <f>'2M - SGS'!AI83</f>
        <v>9.4020000000000006E-3</v>
      </c>
      <c r="AJ83" s="302">
        <f>'2M - SGS'!AJ83</f>
        <v>5.5496999999999998E-2</v>
      </c>
      <c r="AK83" s="302">
        <f>'2M - SGS'!AK83</f>
        <v>0.115452</v>
      </c>
      <c r="AL83" s="302">
        <f>'2M - SGS'!AL83</f>
        <v>0.20278099999999999</v>
      </c>
      <c r="AM83" s="302">
        <f>'2M - SGS'!AM83</f>
        <v>0.210397</v>
      </c>
      <c r="AO83" s="209">
        <f t="shared" si="53"/>
        <v>0.99999800000000016</v>
      </c>
    </row>
    <row r="84" spans="1:41" ht="15.5" x14ac:dyDescent="0.35">
      <c r="A84" s="678"/>
      <c r="B84" s="13" t="str">
        <f t="shared" si="54"/>
        <v>HVAC</v>
      </c>
      <c r="C84" s="302">
        <f>'2M - SGS'!C84</f>
        <v>0.107824</v>
      </c>
      <c r="D84" s="302">
        <f>'2M - SGS'!D84</f>
        <v>9.1051999999999994E-2</v>
      </c>
      <c r="E84" s="302">
        <f>'2M - SGS'!E84</f>
        <v>7.1135000000000004E-2</v>
      </c>
      <c r="F84" s="302">
        <f>'2M - SGS'!F84</f>
        <v>4.1179E-2</v>
      </c>
      <c r="G84" s="302">
        <f>'2M - SGS'!G84</f>
        <v>4.4423999999999998E-2</v>
      </c>
      <c r="H84" s="302">
        <f>'2M - SGS'!H84</f>
        <v>0.106128</v>
      </c>
      <c r="I84" s="302">
        <f>'2M - SGS'!I84</f>
        <v>0.14288100000000001</v>
      </c>
      <c r="J84" s="302">
        <f>'2M - SGS'!J84</f>
        <v>0.133494</v>
      </c>
      <c r="K84" s="302">
        <f>'2M - SGS'!K84</f>
        <v>5.781E-2</v>
      </c>
      <c r="L84" s="302">
        <f>'2M - SGS'!L84</f>
        <v>3.8018000000000003E-2</v>
      </c>
      <c r="M84" s="302">
        <f>'2M - SGS'!M84</f>
        <v>6.2103999999999999E-2</v>
      </c>
      <c r="N84" s="302">
        <f>'2M - SGS'!N84</f>
        <v>0.10395</v>
      </c>
      <c r="O84" s="302">
        <f>'2M - SGS'!O84</f>
        <v>0.107824</v>
      </c>
      <c r="P84" s="302">
        <f>'2M - SGS'!P84</f>
        <v>9.1051999999999994E-2</v>
      </c>
      <c r="Q84" s="302">
        <f>'2M - SGS'!Q84</f>
        <v>7.1135000000000004E-2</v>
      </c>
      <c r="R84" s="302">
        <f>'2M - SGS'!R84</f>
        <v>4.1179E-2</v>
      </c>
      <c r="S84" s="302">
        <f>'2M - SGS'!S84</f>
        <v>4.4423999999999998E-2</v>
      </c>
      <c r="T84" s="302">
        <f>'2M - SGS'!T84</f>
        <v>0.106128</v>
      </c>
      <c r="U84" s="302">
        <f>'2M - SGS'!U84</f>
        <v>0.14288100000000001</v>
      </c>
      <c r="V84" s="302">
        <f>'2M - SGS'!V84</f>
        <v>0.133494</v>
      </c>
      <c r="W84" s="302">
        <f>'2M - SGS'!W84</f>
        <v>5.781E-2</v>
      </c>
      <c r="X84" s="302">
        <f>'2M - SGS'!X84</f>
        <v>3.8018000000000003E-2</v>
      </c>
      <c r="Y84" s="302">
        <f>'2M - SGS'!Y84</f>
        <v>6.2103999999999999E-2</v>
      </c>
      <c r="Z84" s="302">
        <f>'2M - SGS'!Z84</f>
        <v>0.10395</v>
      </c>
      <c r="AA84" s="302">
        <f>'2M - SGS'!AA84</f>
        <v>0.107824</v>
      </c>
      <c r="AB84" s="302">
        <f>'2M - SGS'!AB84</f>
        <v>9.1051999999999994E-2</v>
      </c>
      <c r="AC84" s="302">
        <f>'2M - SGS'!AC84</f>
        <v>7.1135000000000004E-2</v>
      </c>
      <c r="AD84" s="302">
        <f>'2M - SGS'!AD84</f>
        <v>4.1179E-2</v>
      </c>
      <c r="AE84" s="302">
        <f>'2M - SGS'!AE84</f>
        <v>4.4423999999999998E-2</v>
      </c>
      <c r="AF84" s="302">
        <f>'2M - SGS'!AF84</f>
        <v>0.106128</v>
      </c>
      <c r="AG84" s="302">
        <f>'2M - SGS'!AG84</f>
        <v>0.14288100000000001</v>
      </c>
      <c r="AH84" s="302">
        <f>'2M - SGS'!AH84</f>
        <v>0.133494</v>
      </c>
      <c r="AI84" s="302">
        <f>'2M - SGS'!AI84</f>
        <v>5.781E-2</v>
      </c>
      <c r="AJ84" s="302">
        <f>'2M - SGS'!AJ84</f>
        <v>3.8018000000000003E-2</v>
      </c>
      <c r="AK84" s="302">
        <f>'2M - SGS'!AK84</f>
        <v>6.2103999999999999E-2</v>
      </c>
      <c r="AL84" s="302">
        <f>'2M - SGS'!AL84</f>
        <v>0.10395</v>
      </c>
      <c r="AM84" s="302">
        <f>'2M - SGS'!AM84</f>
        <v>0.107824</v>
      </c>
      <c r="AO84" s="209">
        <f t="shared" si="53"/>
        <v>0.99999900000000008</v>
      </c>
    </row>
    <row r="85" spans="1:41" ht="15.5" x14ac:dyDescent="0.35">
      <c r="A85" s="678"/>
      <c r="B85" s="13" t="str">
        <f t="shared" si="54"/>
        <v>Lighting</v>
      </c>
      <c r="C85" s="302">
        <f>'2M - SGS'!C85</f>
        <v>9.3563999999999994E-2</v>
      </c>
      <c r="D85" s="302">
        <f>'2M - SGS'!D85</f>
        <v>7.2162000000000004E-2</v>
      </c>
      <c r="E85" s="302">
        <f>'2M - SGS'!E85</f>
        <v>7.8372999999999998E-2</v>
      </c>
      <c r="F85" s="302">
        <f>'2M - SGS'!F85</f>
        <v>7.6534000000000005E-2</v>
      </c>
      <c r="G85" s="302">
        <f>'2M - SGS'!G85</f>
        <v>9.4246999999999997E-2</v>
      </c>
      <c r="H85" s="302">
        <f>'2M - SGS'!H85</f>
        <v>7.5599E-2</v>
      </c>
      <c r="I85" s="302">
        <f>'2M - SGS'!I85</f>
        <v>9.6199999999999994E-2</v>
      </c>
      <c r="J85" s="302">
        <f>'2M - SGS'!J85</f>
        <v>7.7077999999999994E-2</v>
      </c>
      <c r="K85" s="302">
        <f>'2M - SGS'!K85</f>
        <v>8.1374000000000002E-2</v>
      </c>
      <c r="L85" s="302">
        <f>'2M - SGS'!L85</f>
        <v>9.4072000000000003E-2</v>
      </c>
      <c r="M85" s="302">
        <f>'2M - SGS'!M85</f>
        <v>7.6706999999999997E-2</v>
      </c>
      <c r="N85" s="302">
        <f>'2M - SGS'!N85</f>
        <v>8.4089999999999998E-2</v>
      </c>
      <c r="O85" s="302">
        <f>'2M - SGS'!O85</f>
        <v>9.3563999999999994E-2</v>
      </c>
      <c r="P85" s="302">
        <f>'2M - SGS'!P85</f>
        <v>7.2162000000000004E-2</v>
      </c>
      <c r="Q85" s="302">
        <f>'2M - SGS'!Q85</f>
        <v>7.8372999999999998E-2</v>
      </c>
      <c r="R85" s="302">
        <f>'2M - SGS'!R85</f>
        <v>7.6534000000000005E-2</v>
      </c>
      <c r="S85" s="302">
        <f>'2M - SGS'!S85</f>
        <v>9.4246999999999997E-2</v>
      </c>
      <c r="T85" s="302">
        <f>'2M - SGS'!T85</f>
        <v>7.5599E-2</v>
      </c>
      <c r="U85" s="302">
        <f>'2M - SGS'!U85</f>
        <v>9.6199999999999994E-2</v>
      </c>
      <c r="V85" s="302">
        <f>'2M - SGS'!V85</f>
        <v>7.7077999999999994E-2</v>
      </c>
      <c r="W85" s="302">
        <f>'2M - SGS'!W85</f>
        <v>8.1374000000000002E-2</v>
      </c>
      <c r="X85" s="302">
        <f>'2M - SGS'!X85</f>
        <v>9.4072000000000003E-2</v>
      </c>
      <c r="Y85" s="302">
        <f>'2M - SGS'!Y85</f>
        <v>7.6706999999999997E-2</v>
      </c>
      <c r="Z85" s="302">
        <f>'2M - SGS'!Z85</f>
        <v>8.4089999999999998E-2</v>
      </c>
      <c r="AA85" s="302">
        <f>'2M - SGS'!AA85</f>
        <v>9.3563999999999994E-2</v>
      </c>
      <c r="AB85" s="302">
        <f>'2M - SGS'!AB85</f>
        <v>7.2162000000000004E-2</v>
      </c>
      <c r="AC85" s="302">
        <f>'2M - SGS'!AC85</f>
        <v>7.8372999999999998E-2</v>
      </c>
      <c r="AD85" s="302">
        <f>'2M - SGS'!AD85</f>
        <v>7.6534000000000005E-2</v>
      </c>
      <c r="AE85" s="302">
        <f>'2M - SGS'!AE85</f>
        <v>9.4246999999999997E-2</v>
      </c>
      <c r="AF85" s="302">
        <f>'2M - SGS'!AF85</f>
        <v>7.5599E-2</v>
      </c>
      <c r="AG85" s="302">
        <f>'2M - SGS'!AG85</f>
        <v>9.6199999999999994E-2</v>
      </c>
      <c r="AH85" s="302">
        <f>'2M - SGS'!AH85</f>
        <v>7.7077999999999994E-2</v>
      </c>
      <c r="AI85" s="302">
        <f>'2M - SGS'!AI85</f>
        <v>8.1374000000000002E-2</v>
      </c>
      <c r="AJ85" s="302">
        <f>'2M - SGS'!AJ85</f>
        <v>9.4072000000000003E-2</v>
      </c>
      <c r="AK85" s="302">
        <f>'2M - SGS'!AK85</f>
        <v>7.6706999999999997E-2</v>
      </c>
      <c r="AL85" s="302">
        <f>'2M - SGS'!AL85</f>
        <v>8.4089999999999998E-2</v>
      </c>
      <c r="AM85" s="302">
        <f>'2M - SGS'!AM85</f>
        <v>9.3563999999999994E-2</v>
      </c>
      <c r="AO85" s="209">
        <f t="shared" si="53"/>
        <v>1</v>
      </c>
    </row>
    <row r="86" spans="1:41" ht="15.5" x14ac:dyDescent="0.35">
      <c r="A86" s="678"/>
      <c r="B86" s="13" t="str">
        <f t="shared" si="54"/>
        <v>Miscellaneous</v>
      </c>
      <c r="C86" s="302">
        <f>'2M - SGS'!C86</f>
        <v>8.5109000000000004E-2</v>
      </c>
      <c r="D86" s="302">
        <f>'2M - SGS'!D86</f>
        <v>7.7715000000000006E-2</v>
      </c>
      <c r="E86" s="302">
        <f>'2M - SGS'!E86</f>
        <v>8.6136000000000004E-2</v>
      </c>
      <c r="F86" s="302">
        <f>'2M - SGS'!F86</f>
        <v>7.9796000000000006E-2</v>
      </c>
      <c r="G86" s="302">
        <f>'2M - SGS'!G86</f>
        <v>8.5334999999999994E-2</v>
      </c>
      <c r="H86" s="302">
        <f>'2M - SGS'!H86</f>
        <v>8.1994999999999998E-2</v>
      </c>
      <c r="I86" s="302">
        <f>'2M - SGS'!I86</f>
        <v>8.4098999999999993E-2</v>
      </c>
      <c r="J86" s="302">
        <f>'2M - SGS'!J86</f>
        <v>8.4198999999999996E-2</v>
      </c>
      <c r="K86" s="302">
        <f>'2M - SGS'!K86</f>
        <v>8.2512000000000002E-2</v>
      </c>
      <c r="L86" s="302">
        <f>'2M - SGS'!L86</f>
        <v>8.5277000000000006E-2</v>
      </c>
      <c r="M86" s="302">
        <f>'2M - SGS'!M86</f>
        <v>8.2588999999999996E-2</v>
      </c>
      <c r="N86" s="302">
        <f>'2M - SGS'!N86</f>
        <v>8.5237999999999994E-2</v>
      </c>
      <c r="O86" s="302">
        <f>'2M - SGS'!O86</f>
        <v>8.5109000000000004E-2</v>
      </c>
      <c r="P86" s="302">
        <f>'2M - SGS'!P86</f>
        <v>7.7715000000000006E-2</v>
      </c>
      <c r="Q86" s="302">
        <f>'2M - SGS'!Q86</f>
        <v>8.6136000000000004E-2</v>
      </c>
      <c r="R86" s="302">
        <f>'2M - SGS'!R86</f>
        <v>7.9796000000000006E-2</v>
      </c>
      <c r="S86" s="302">
        <f>'2M - SGS'!S86</f>
        <v>8.5334999999999994E-2</v>
      </c>
      <c r="T86" s="302">
        <f>'2M - SGS'!T86</f>
        <v>8.1994999999999998E-2</v>
      </c>
      <c r="U86" s="302">
        <f>'2M - SGS'!U86</f>
        <v>8.4098999999999993E-2</v>
      </c>
      <c r="V86" s="302">
        <f>'2M - SGS'!V86</f>
        <v>8.4198999999999996E-2</v>
      </c>
      <c r="W86" s="302">
        <f>'2M - SGS'!W86</f>
        <v>8.2512000000000002E-2</v>
      </c>
      <c r="X86" s="302">
        <f>'2M - SGS'!X86</f>
        <v>8.5277000000000006E-2</v>
      </c>
      <c r="Y86" s="302">
        <f>'2M - SGS'!Y86</f>
        <v>8.2588999999999996E-2</v>
      </c>
      <c r="Z86" s="302">
        <f>'2M - SGS'!Z86</f>
        <v>8.5237999999999994E-2</v>
      </c>
      <c r="AA86" s="302">
        <f>'2M - SGS'!AA86</f>
        <v>8.5109000000000004E-2</v>
      </c>
      <c r="AB86" s="302">
        <f>'2M - SGS'!AB86</f>
        <v>7.7715000000000006E-2</v>
      </c>
      <c r="AC86" s="302">
        <f>'2M - SGS'!AC86</f>
        <v>8.6136000000000004E-2</v>
      </c>
      <c r="AD86" s="302">
        <f>'2M - SGS'!AD86</f>
        <v>7.9796000000000006E-2</v>
      </c>
      <c r="AE86" s="302">
        <f>'2M - SGS'!AE86</f>
        <v>8.5334999999999994E-2</v>
      </c>
      <c r="AF86" s="302">
        <f>'2M - SGS'!AF86</f>
        <v>8.1994999999999998E-2</v>
      </c>
      <c r="AG86" s="302">
        <f>'2M - SGS'!AG86</f>
        <v>8.4098999999999993E-2</v>
      </c>
      <c r="AH86" s="302">
        <f>'2M - SGS'!AH86</f>
        <v>8.4198999999999996E-2</v>
      </c>
      <c r="AI86" s="302">
        <f>'2M - SGS'!AI86</f>
        <v>8.2512000000000002E-2</v>
      </c>
      <c r="AJ86" s="302">
        <f>'2M - SGS'!AJ86</f>
        <v>8.5277000000000006E-2</v>
      </c>
      <c r="AK86" s="302">
        <f>'2M - SGS'!AK86</f>
        <v>8.2588999999999996E-2</v>
      </c>
      <c r="AL86" s="302">
        <f>'2M - SGS'!AL86</f>
        <v>8.5237999999999994E-2</v>
      </c>
      <c r="AM86" s="302">
        <f>'2M - SGS'!AM86</f>
        <v>8.5109000000000004E-2</v>
      </c>
      <c r="AO86" s="209">
        <f t="shared" si="53"/>
        <v>1.0000000000000002</v>
      </c>
    </row>
    <row r="87" spans="1:41" ht="15.5" x14ac:dyDescent="0.35">
      <c r="A87" s="678"/>
      <c r="B87" s="13" t="str">
        <f t="shared" si="54"/>
        <v>Motors</v>
      </c>
      <c r="C87" s="302">
        <f>'2M - SGS'!C87</f>
        <v>8.5109000000000004E-2</v>
      </c>
      <c r="D87" s="302">
        <f>'2M - SGS'!D87</f>
        <v>7.7715000000000006E-2</v>
      </c>
      <c r="E87" s="302">
        <f>'2M - SGS'!E87</f>
        <v>8.6136000000000004E-2</v>
      </c>
      <c r="F87" s="302">
        <f>'2M - SGS'!F87</f>
        <v>7.9796000000000006E-2</v>
      </c>
      <c r="G87" s="302">
        <f>'2M - SGS'!G87</f>
        <v>8.5334999999999994E-2</v>
      </c>
      <c r="H87" s="302">
        <f>'2M - SGS'!H87</f>
        <v>8.1994999999999998E-2</v>
      </c>
      <c r="I87" s="302">
        <f>'2M - SGS'!I87</f>
        <v>8.4098999999999993E-2</v>
      </c>
      <c r="J87" s="302">
        <f>'2M - SGS'!J87</f>
        <v>8.4198999999999996E-2</v>
      </c>
      <c r="K87" s="302">
        <f>'2M - SGS'!K87</f>
        <v>8.2512000000000002E-2</v>
      </c>
      <c r="L87" s="302">
        <f>'2M - SGS'!L87</f>
        <v>8.5277000000000006E-2</v>
      </c>
      <c r="M87" s="302">
        <f>'2M - SGS'!M87</f>
        <v>8.2588999999999996E-2</v>
      </c>
      <c r="N87" s="302">
        <f>'2M - SGS'!N87</f>
        <v>8.5237999999999994E-2</v>
      </c>
      <c r="O87" s="302">
        <f>'2M - SGS'!O87</f>
        <v>8.5109000000000004E-2</v>
      </c>
      <c r="P87" s="302">
        <f>'2M - SGS'!P87</f>
        <v>7.7715000000000006E-2</v>
      </c>
      <c r="Q87" s="302">
        <f>'2M - SGS'!Q87</f>
        <v>8.6136000000000004E-2</v>
      </c>
      <c r="R87" s="302">
        <f>'2M - SGS'!R87</f>
        <v>7.9796000000000006E-2</v>
      </c>
      <c r="S87" s="302">
        <f>'2M - SGS'!S87</f>
        <v>8.5334999999999994E-2</v>
      </c>
      <c r="T87" s="302">
        <f>'2M - SGS'!T87</f>
        <v>8.1994999999999998E-2</v>
      </c>
      <c r="U87" s="302">
        <f>'2M - SGS'!U87</f>
        <v>8.4098999999999993E-2</v>
      </c>
      <c r="V87" s="302">
        <f>'2M - SGS'!V87</f>
        <v>8.4198999999999996E-2</v>
      </c>
      <c r="W87" s="302">
        <f>'2M - SGS'!W87</f>
        <v>8.2512000000000002E-2</v>
      </c>
      <c r="X87" s="302">
        <f>'2M - SGS'!X87</f>
        <v>8.5277000000000006E-2</v>
      </c>
      <c r="Y87" s="302">
        <f>'2M - SGS'!Y87</f>
        <v>8.2588999999999996E-2</v>
      </c>
      <c r="Z87" s="302">
        <f>'2M - SGS'!Z87</f>
        <v>8.5237999999999994E-2</v>
      </c>
      <c r="AA87" s="302">
        <f>'2M - SGS'!AA87</f>
        <v>8.5109000000000004E-2</v>
      </c>
      <c r="AB87" s="302">
        <f>'2M - SGS'!AB87</f>
        <v>7.7715000000000006E-2</v>
      </c>
      <c r="AC87" s="302">
        <f>'2M - SGS'!AC87</f>
        <v>8.6136000000000004E-2</v>
      </c>
      <c r="AD87" s="302">
        <f>'2M - SGS'!AD87</f>
        <v>7.9796000000000006E-2</v>
      </c>
      <c r="AE87" s="302">
        <f>'2M - SGS'!AE87</f>
        <v>8.5334999999999994E-2</v>
      </c>
      <c r="AF87" s="302">
        <f>'2M - SGS'!AF87</f>
        <v>8.1994999999999998E-2</v>
      </c>
      <c r="AG87" s="302">
        <f>'2M - SGS'!AG87</f>
        <v>8.4098999999999993E-2</v>
      </c>
      <c r="AH87" s="302">
        <f>'2M - SGS'!AH87</f>
        <v>8.4198999999999996E-2</v>
      </c>
      <c r="AI87" s="302">
        <f>'2M - SGS'!AI87</f>
        <v>8.2512000000000002E-2</v>
      </c>
      <c r="AJ87" s="302">
        <f>'2M - SGS'!AJ87</f>
        <v>8.5277000000000006E-2</v>
      </c>
      <c r="AK87" s="302">
        <f>'2M - SGS'!AK87</f>
        <v>8.2588999999999996E-2</v>
      </c>
      <c r="AL87" s="302">
        <f>'2M - SGS'!AL87</f>
        <v>8.5237999999999994E-2</v>
      </c>
      <c r="AM87" s="302">
        <f>'2M - SGS'!AM87</f>
        <v>8.5109000000000004E-2</v>
      </c>
      <c r="AO87" s="209">
        <f t="shared" si="53"/>
        <v>1.0000000000000002</v>
      </c>
    </row>
    <row r="88" spans="1:41" ht="15.5" x14ac:dyDescent="0.35">
      <c r="A88" s="678"/>
      <c r="B88" s="13" t="str">
        <f t="shared" si="54"/>
        <v>Process</v>
      </c>
      <c r="C88" s="302">
        <f>'2M - SGS'!C88</f>
        <v>8.5109000000000004E-2</v>
      </c>
      <c r="D88" s="302">
        <f>'2M - SGS'!D88</f>
        <v>7.7715000000000006E-2</v>
      </c>
      <c r="E88" s="302">
        <f>'2M - SGS'!E88</f>
        <v>8.6136000000000004E-2</v>
      </c>
      <c r="F88" s="302">
        <f>'2M - SGS'!F88</f>
        <v>7.9796000000000006E-2</v>
      </c>
      <c r="G88" s="302">
        <f>'2M - SGS'!G88</f>
        <v>8.5334999999999994E-2</v>
      </c>
      <c r="H88" s="302">
        <f>'2M - SGS'!H88</f>
        <v>8.1994999999999998E-2</v>
      </c>
      <c r="I88" s="302">
        <f>'2M - SGS'!I88</f>
        <v>8.4098999999999993E-2</v>
      </c>
      <c r="J88" s="302">
        <f>'2M - SGS'!J88</f>
        <v>8.4198999999999996E-2</v>
      </c>
      <c r="K88" s="302">
        <f>'2M - SGS'!K88</f>
        <v>8.2512000000000002E-2</v>
      </c>
      <c r="L88" s="302">
        <f>'2M - SGS'!L88</f>
        <v>8.5277000000000006E-2</v>
      </c>
      <c r="M88" s="302">
        <f>'2M - SGS'!M88</f>
        <v>8.2588999999999996E-2</v>
      </c>
      <c r="N88" s="302">
        <f>'2M - SGS'!N88</f>
        <v>8.5237999999999994E-2</v>
      </c>
      <c r="O88" s="302">
        <f>'2M - SGS'!O88</f>
        <v>8.5109000000000004E-2</v>
      </c>
      <c r="P88" s="302">
        <f>'2M - SGS'!P88</f>
        <v>7.7715000000000006E-2</v>
      </c>
      <c r="Q88" s="302">
        <f>'2M - SGS'!Q88</f>
        <v>8.6136000000000004E-2</v>
      </c>
      <c r="R88" s="302">
        <f>'2M - SGS'!R88</f>
        <v>7.9796000000000006E-2</v>
      </c>
      <c r="S88" s="302">
        <f>'2M - SGS'!S88</f>
        <v>8.5334999999999994E-2</v>
      </c>
      <c r="T88" s="302">
        <f>'2M - SGS'!T88</f>
        <v>8.1994999999999998E-2</v>
      </c>
      <c r="U88" s="302">
        <f>'2M - SGS'!U88</f>
        <v>8.4098999999999993E-2</v>
      </c>
      <c r="V88" s="302">
        <f>'2M - SGS'!V88</f>
        <v>8.4198999999999996E-2</v>
      </c>
      <c r="W88" s="302">
        <f>'2M - SGS'!W88</f>
        <v>8.2512000000000002E-2</v>
      </c>
      <c r="X88" s="302">
        <f>'2M - SGS'!X88</f>
        <v>8.5277000000000006E-2</v>
      </c>
      <c r="Y88" s="302">
        <f>'2M - SGS'!Y88</f>
        <v>8.2588999999999996E-2</v>
      </c>
      <c r="Z88" s="302">
        <f>'2M - SGS'!Z88</f>
        <v>8.5237999999999994E-2</v>
      </c>
      <c r="AA88" s="302">
        <f>'2M - SGS'!AA88</f>
        <v>8.5109000000000004E-2</v>
      </c>
      <c r="AB88" s="302">
        <f>'2M - SGS'!AB88</f>
        <v>7.7715000000000006E-2</v>
      </c>
      <c r="AC88" s="302">
        <f>'2M - SGS'!AC88</f>
        <v>8.6136000000000004E-2</v>
      </c>
      <c r="AD88" s="302">
        <f>'2M - SGS'!AD88</f>
        <v>7.9796000000000006E-2</v>
      </c>
      <c r="AE88" s="302">
        <f>'2M - SGS'!AE88</f>
        <v>8.5334999999999994E-2</v>
      </c>
      <c r="AF88" s="302">
        <f>'2M - SGS'!AF88</f>
        <v>8.1994999999999998E-2</v>
      </c>
      <c r="AG88" s="302">
        <f>'2M - SGS'!AG88</f>
        <v>8.4098999999999993E-2</v>
      </c>
      <c r="AH88" s="302">
        <f>'2M - SGS'!AH88</f>
        <v>8.4198999999999996E-2</v>
      </c>
      <c r="AI88" s="302">
        <f>'2M - SGS'!AI88</f>
        <v>8.2512000000000002E-2</v>
      </c>
      <c r="AJ88" s="302">
        <f>'2M - SGS'!AJ88</f>
        <v>8.5277000000000006E-2</v>
      </c>
      <c r="AK88" s="302">
        <f>'2M - SGS'!AK88</f>
        <v>8.2588999999999996E-2</v>
      </c>
      <c r="AL88" s="302">
        <f>'2M - SGS'!AL88</f>
        <v>8.5237999999999994E-2</v>
      </c>
      <c r="AM88" s="302">
        <f>'2M - SGS'!AM88</f>
        <v>8.5109000000000004E-2</v>
      </c>
      <c r="AO88" s="209">
        <f t="shared" si="53"/>
        <v>1.0000000000000002</v>
      </c>
    </row>
    <row r="89" spans="1:41" ht="15.5" x14ac:dyDescent="0.35">
      <c r="A89" s="678"/>
      <c r="B89" s="13" t="str">
        <f t="shared" si="54"/>
        <v>Refrigeration</v>
      </c>
      <c r="C89" s="302">
        <f>'2M - SGS'!C89</f>
        <v>8.3486000000000005E-2</v>
      </c>
      <c r="D89" s="302">
        <f>'2M - SGS'!D89</f>
        <v>7.6158000000000003E-2</v>
      </c>
      <c r="E89" s="302">
        <f>'2M - SGS'!E89</f>
        <v>8.3346000000000003E-2</v>
      </c>
      <c r="F89" s="302">
        <f>'2M - SGS'!F89</f>
        <v>8.0782999999999994E-2</v>
      </c>
      <c r="G89" s="302">
        <f>'2M - SGS'!G89</f>
        <v>8.5133E-2</v>
      </c>
      <c r="H89" s="302">
        <f>'2M - SGS'!H89</f>
        <v>8.4294999999999995E-2</v>
      </c>
      <c r="I89" s="302">
        <f>'2M - SGS'!I89</f>
        <v>8.7456999999999993E-2</v>
      </c>
      <c r="J89" s="302">
        <f>'2M - SGS'!J89</f>
        <v>8.7230000000000002E-2</v>
      </c>
      <c r="K89" s="302">
        <f>'2M - SGS'!K89</f>
        <v>8.3319000000000004E-2</v>
      </c>
      <c r="L89" s="302">
        <f>'2M - SGS'!L89</f>
        <v>8.4562999999999999E-2</v>
      </c>
      <c r="M89" s="302">
        <f>'2M - SGS'!M89</f>
        <v>8.1112000000000004E-2</v>
      </c>
      <c r="N89" s="302">
        <f>'2M - SGS'!N89</f>
        <v>8.3118999999999998E-2</v>
      </c>
      <c r="O89" s="302">
        <f>'2M - SGS'!O89</f>
        <v>8.3486000000000005E-2</v>
      </c>
      <c r="P89" s="302">
        <f>'2M - SGS'!P89</f>
        <v>7.6158000000000003E-2</v>
      </c>
      <c r="Q89" s="302">
        <f>'2M - SGS'!Q89</f>
        <v>8.3346000000000003E-2</v>
      </c>
      <c r="R89" s="302">
        <f>'2M - SGS'!R89</f>
        <v>8.0782999999999994E-2</v>
      </c>
      <c r="S89" s="302">
        <f>'2M - SGS'!S89</f>
        <v>8.5133E-2</v>
      </c>
      <c r="T89" s="302">
        <f>'2M - SGS'!T89</f>
        <v>8.4294999999999995E-2</v>
      </c>
      <c r="U89" s="302">
        <f>'2M - SGS'!U89</f>
        <v>8.7456999999999993E-2</v>
      </c>
      <c r="V89" s="302">
        <f>'2M - SGS'!V89</f>
        <v>8.7230000000000002E-2</v>
      </c>
      <c r="W89" s="302">
        <f>'2M - SGS'!W89</f>
        <v>8.3319000000000004E-2</v>
      </c>
      <c r="X89" s="302">
        <f>'2M - SGS'!X89</f>
        <v>8.4562999999999999E-2</v>
      </c>
      <c r="Y89" s="302">
        <f>'2M - SGS'!Y89</f>
        <v>8.1112000000000004E-2</v>
      </c>
      <c r="Z89" s="302">
        <f>'2M - SGS'!Z89</f>
        <v>8.3118999999999998E-2</v>
      </c>
      <c r="AA89" s="302">
        <f>'2M - SGS'!AA89</f>
        <v>8.3486000000000005E-2</v>
      </c>
      <c r="AB89" s="302">
        <f>'2M - SGS'!AB89</f>
        <v>7.6158000000000003E-2</v>
      </c>
      <c r="AC89" s="302">
        <f>'2M - SGS'!AC89</f>
        <v>8.3346000000000003E-2</v>
      </c>
      <c r="AD89" s="302">
        <f>'2M - SGS'!AD89</f>
        <v>8.0782999999999994E-2</v>
      </c>
      <c r="AE89" s="302">
        <f>'2M - SGS'!AE89</f>
        <v>8.5133E-2</v>
      </c>
      <c r="AF89" s="302">
        <f>'2M - SGS'!AF89</f>
        <v>8.4294999999999995E-2</v>
      </c>
      <c r="AG89" s="302">
        <f>'2M - SGS'!AG89</f>
        <v>8.7456999999999993E-2</v>
      </c>
      <c r="AH89" s="302">
        <f>'2M - SGS'!AH89</f>
        <v>8.7230000000000002E-2</v>
      </c>
      <c r="AI89" s="302">
        <f>'2M - SGS'!AI89</f>
        <v>8.3319000000000004E-2</v>
      </c>
      <c r="AJ89" s="302">
        <f>'2M - SGS'!AJ89</f>
        <v>8.4562999999999999E-2</v>
      </c>
      <c r="AK89" s="302">
        <f>'2M - SGS'!AK89</f>
        <v>8.1112000000000004E-2</v>
      </c>
      <c r="AL89" s="302">
        <f>'2M - SGS'!AL89</f>
        <v>8.3118999999999998E-2</v>
      </c>
      <c r="AM89" s="302">
        <f>'2M - SGS'!AM89</f>
        <v>8.3486000000000005E-2</v>
      </c>
      <c r="AO89" s="209">
        <f t="shared" si="53"/>
        <v>1.0000010000000001</v>
      </c>
    </row>
    <row r="90" spans="1:41" ht="16" thickBot="1" x14ac:dyDescent="0.4">
      <c r="A90" s="679"/>
      <c r="B90" s="14" t="str">
        <f t="shared" si="54"/>
        <v>Water Heating</v>
      </c>
      <c r="C90" s="303">
        <f>'2M - SGS'!C90</f>
        <v>0.108255</v>
      </c>
      <c r="D90" s="303">
        <f>'2M - SGS'!D90</f>
        <v>9.1078000000000006E-2</v>
      </c>
      <c r="E90" s="303">
        <f>'2M - SGS'!E90</f>
        <v>8.5239999999999996E-2</v>
      </c>
      <c r="F90" s="303">
        <f>'2M - SGS'!F90</f>
        <v>7.2980000000000003E-2</v>
      </c>
      <c r="G90" s="303">
        <f>'2M - SGS'!G90</f>
        <v>7.9849000000000003E-2</v>
      </c>
      <c r="H90" s="303">
        <f>'2M - SGS'!H90</f>
        <v>7.2720999999999994E-2</v>
      </c>
      <c r="I90" s="303">
        <f>'2M - SGS'!I90</f>
        <v>7.4929999999999997E-2</v>
      </c>
      <c r="J90" s="303">
        <f>'2M - SGS'!J90</f>
        <v>7.5861999999999999E-2</v>
      </c>
      <c r="K90" s="303">
        <f>'2M - SGS'!K90</f>
        <v>7.5733999999999996E-2</v>
      </c>
      <c r="L90" s="303">
        <f>'2M - SGS'!L90</f>
        <v>8.2808000000000007E-2</v>
      </c>
      <c r="M90" s="303">
        <f>'2M - SGS'!M90</f>
        <v>8.6345000000000005E-2</v>
      </c>
      <c r="N90" s="303">
        <f>'2M - SGS'!N90</f>
        <v>9.4200000000000006E-2</v>
      </c>
      <c r="O90" s="303">
        <f>'2M - SGS'!O90</f>
        <v>0.108255</v>
      </c>
      <c r="P90" s="303">
        <f>'2M - SGS'!P90</f>
        <v>9.1078000000000006E-2</v>
      </c>
      <c r="Q90" s="303">
        <f>'2M - SGS'!Q90</f>
        <v>8.5239999999999996E-2</v>
      </c>
      <c r="R90" s="303">
        <f>'2M - SGS'!R90</f>
        <v>7.2980000000000003E-2</v>
      </c>
      <c r="S90" s="303">
        <f>'2M - SGS'!S90</f>
        <v>7.9849000000000003E-2</v>
      </c>
      <c r="T90" s="303">
        <f>'2M - SGS'!T90</f>
        <v>7.2720999999999994E-2</v>
      </c>
      <c r="U90" s="303">
        <f>'2M - SGS'!U90</f>
        <v>7.4929999999999997E-2</v>
      </c>
      <c r="V90" s="303">
        <f>'2M - SGS'!V90</f>
        <v>7.5861999999999999E-2</v>
      </c>
      <c r="W90" s="303">
        <f>'2M - SGS'!W90</f>
        <v>7.5733999999999996E-2</v>
      </c>
      <c r="X90" s="303">
        <f>'2M - SGS'!X90</f>
        <v>8.2808000000000007E-2</v>
      </c>
      <c r="Y90" s="303">
        <f>'2M - SGS'!Y90</f>
        <v>8.6345000000000005E-2</v>
      </c>
      <c r="Z90" s="303">
        <f>'2M - SGS'!Z90</f>
        <v>9.4200000000000006E-2</v>
      </c>
      <c r="AA90" s="303">
        <f>'2M - SGS'!AA90</f>
        <v>0.108255</v>
      </c>
      <c r="AB90" s="303">
        <f>'2M - SGS'!AB90</f>
        <v>9.1078000000000006E-2</v>
      </c>
      <c r="AC90" s="303">
        <f>'2M - SGS'!AC90</f>
        <v>8.5239999999999996E-2</v>
      </c>
      <c r="AD90" s="303">
        <f>'2M - SGS'!AD90</f>
        <v>7.2980000000000003E-2</v>
      </c>
      <c r="AE90" s="303">
        <f>'2M - SGS'!AE90</f>
        <v>7.9849000000000003E-2</v>
      </c>
      <c r="AF90" s="303">
        <f>'2M - SGS'!AF90</f>
        <v>7.2720999999999994E-2</v>
      </c>
      <c r="AG90" s="303">
        <f>'2M - SGS'!AG90</f>
        <v>7.4929999999999997E-2</v>
      </c>
      <c r="AH90" s="303">
        <f>'2M - SGS'!AH90</f>
        <v>7.5861999999999999E-2</v>
      </c>
      <c r="AI90" s="303">
        <f>'2M - SGS'!AI90</f>
        <v>7.5733999999999996E-2</v>
      </c>
      <c r="AJ90" s="303">
        <f>'2M - SGS'!AJ90</f>
        <v>8.2808000000000007E-2</v>
      </c>
      <c r="AK90" s="303">
        <f>'2M - SGS'!AK90</f>
        <v>8.6345000000000005E-2</v>
      </c>
      <c r="AL90" s="303">
        <f>'2M - SGS'!AL90</f>
        <v>9.4200000000000006E-2</v>
      </c>
      <c r="AM90" s="303">
        <f>'2M - SGS'!AM90</f>
        <v>0.108255</v>
      </c>
      <c r="AO90" s="209">
        <f t="shared" si="53"/>
        <v>1.0000020000000001</v>
      </c>
    </row>
    <row r="91" spans="1:41" ht="15" thickBot="1" x14ac:dyDescent="0.4">
      <c r="AO91" s="195" t="s">
        <v>185</v>
      </c>
    </row>
    <row r="92" spans="1:41" ht="15" customHeight="1" thickBot="1" x14ac:dyDescent="0.4">
      <c r="A92" s="653" t="s">
        <v>28</v>
      </c>
      <c r="B92" s="258" t="s">
        <v>33</v>
      </c>
      <c r="C92" s="146">
        <f>C$4</f>
        <v>44562</v>
      </c>
      <c r="D92" s="146">
        <f t="shared" ref="D92:AM92" si="55">D$4</f>
        <v>44593</v>
      </c>
      <c r="E92" s="146">
        <f t="shared" si="55"/>
        <v>44621</v>
      </c>
      <c r="F92" s="146">
        <f t="shared" si="55"/>
        <v>44652</v>
      </c>
      <c r="G92" s="146">
        <f t="shared" si="55"/>
        <v>44682</v>
      </c>
      <c r="H92" s="146">
        <f t="shared" si="55"/>
        <v>44713</v>
      </c>
      <c r="I92" s="146">
        <f t="shared" si="55"/>
        <v>44743</v>
      </c>
      <c r="J92" s="146">
        <f t="shared" si="55"/>
        <v>44774</v>
      </c>
      <c r="K92" s="146">
        <f t="shared" si="55"/>
        <v>44805</v>
      </c>
      <c r="L92" s="146">
        <f t="shared" si="55"/>
        <v>44835</v>
      </c>
      <c r="M92" s="146">
        <f t="shared" si="55"/>
        <v>44866</v>
      </c>
      <c r="N92" s="146">
        <f t="shared" si="55"/>
        <v>44896</v>
      </c>
      <c r="O92" s="146">
        <f t="shared" si="55"/>
        <v>44927</v>
      </c>
      <c r="P92" s="146">
        <f t="shared" si="55"/>
        <v>44958</v>
      </c>
      <c r="Q92" s="146">
        <f t="shared" si="55"/>
        <v>44986</v>
      </c>
      <c r="R92" s="146">
        <f t="shared" si="55"/>
        <v>45017</v>
      </c>
      <c r="S92" s="146">
        <f t="shared" si="55"/>
        <v>45047</v>
      </c>
      <c r="T92" s="146">
        <f t="shared" si="55"/>
        <v>45078</v>
      </c>
      <c r="U92" s="146">
        <f t="shared" si="55"/>
        <v>45108</v>
      </c>
      <c r="V92" s="146">
        <f t="shared" si="55"/>
        <v>45139</v>
      </c>
      <c r="W92" s="146">
        <f t="shared" si="55"/>
        <v>45170</v>
      </c>
      <c r="X92" s="146">
        <f t="shared" si="55"/>
        <v>45200</v>
      </c>
      <c r="Y92" s="146">
        <f t="shared" si="55"/>
        <v>45231</v>
      </c>
      <c r="Z92" s="146">
        <f t="shared" si="55"/>
        <v>45261</v>
      </c>
      <c r="AA92" s="146">
        <f t="shared" si="55"/>
        <v>45292</v>
      </c>
      <c r="AB92" s="146">
        <f t="shared" si="55"/>
        <v>45323</v>
      </c>
      <c r="AC92" s="146">
        <f t="shared" si="55"/>
        <v>45352</v>
      </c>
      <c r="AD92" s="146">
        <f t="shared" si="55"/>
        <v>45383</v>
      </c>
      <c r="AE92" s="146">
        <f t="shared" si="55"/>
        <v>45413</v>
      </c>
      <c r="AF92" s="146">
        <f t="shared" si="55"/>
        <v>45444</v>
      </c>
      <c r="AG92" s="146">
        <f t="shared" si="55"/>
        <v>45474</v>
      </c>
      <c r="AH92" s="146">
        <f t="shared" si="55"/>
        <v>45505</v>
      </c>
      <c r="AI92" s="146">
        <f t="shared" si="55"/>
        <v>45536</v>
      </c>
      <c r="AJ92" s="146">
        <f t="shared" si="55"/>
        <v>45566</v>
      </c>
      <c r="AK92" s="146">
        <f t="shared" si="55"/>
        <v>45597</v>
      </c>
      <c r="AL92" s="146">
        <f t="shared" si="55"/>
        <v>45627</v>
      </c>
      <c r="AM92" s="146">
        <f t="shared" si="55"/>
        <v>45658</v>
      </c>
    </row>
    <row r="93" spans="1:41" ht="15.75" customHeight="1" x14ac:dyDescent="0.35">
      <c r="A93" s="654"/>
      <c r="B93" s="11" t="s">
        <v>20</v>
      </c>
      <c r="C93" s="290">
        <v>2.6759000000000002E-2</v>
      </c>
      <c r="D93" s="290">
        <v>2.7252999999999999E-2</v>
      </c>
      <c r="E93" s="360">
        <v>3.0048999999999999E-2</v>
      </c>
      <c r="F93" s="360">
        <v>2.9555999999999999E-2</v>
      </c>
      <c r="G93" s="360">
        <v>3.1981000000000002E-2</v>
      </c>
      <c r="H93" s="360">
        <v>5.3499999999999999E-2</v>
      </c>
      <c r="I93" s="360">
        <v>5.3107000000000001E-2</v>
      </c>
      <c r="J93" s="360">
        <v>5.4892000000000003E-2</v>
      </c>
      <c r="K93" s="360">
        <v>5.5126000000000001E-2</v>
      </c>
      <c r="L93" s="360">
        <v>3.5233E-2</v>
      </c>
      <c r="M93" s="360">
        <v>3.3248E-2</v>
      </c>
      <c r="N93" s="360">
        <v>3.1798E-2</v>
      </c>
      <c r="O93" s="360">
        <v>2.9121000000000001E-2</v>
      </c>
      <c r="P93" s="360">
        <v>2.8996000000000001E-2</v>
      </c>
      <c r="Q93" s="360">
        <v>3.0048999999999999E-2</v>
      </c>
      <c r="R93" s="360">
        <v>2.9555999999999999E-2</v>
      </c>
      <c r="S93" s="360">
        <v>3.1981000000000002E-2</v>
      </c>
      <c r="T93" s="360">
        <v>5.3499999999999999E-2</v>
      </c>
      <c r="U93" s="455">
        <v>5.6994999999999997E-2</v>
      </c>
      <c r="V93" s="455">
        <v>5.5843999999999998E-2</v>
      </c>
      <c r="W93" s="455">
        <v>5.5169000000000003E-2</v>
      </c>
      <c r="X93" s="455">
        <v>3.5621E-2</v>
      </c>
      <c r="Y93" s="455">
        <v>3.0717999999999999E-2</v>
      </c>
      <c r="Z93" s="455">
        <v>2.8008000000000002E-2</v>
      </c>
      <c r="AA93" s="455">
        <v>2.7657000000000001E-2</v>
      </c>
      <c r="AB93" s="455">
        <v>2.6662000000000002E-2</v>
      </c>
      <c r="AC93" s="455">
        <v>2.7882000000000001E-2</v>
      </c>
      <c r="AD93" s="455">
        <v>3.1621999999999997E-2</v>
      </c>
      <c r="AE93" s="455">
        <v>3.5316E-2</v>
      </c>
      <c r="AF93" s="455">
        <v>5.7203999999999998E-2</v>
      </c>
      <c r="AG93" s="455">
        <v>5.6994999999999997E-2</v>
      </c>
      <c r="AH93" s="455">
        <v>5.5843999999999998E-2</v>
      </c>
      <c r="AI93" s="455">
        <v>5.5169000000000003E-2</v>
      </c>
      <c r="AJ93" s="455">
        <v>3.5621E-2</v>
      </c>
      <c r="AK93" s="455">
        <v>3.0717999999999999E-2</v>
      </c>
      <c r="AL93" s="455">
        <v>2.8008000000000002E-2</v>
      </c>
      <c r="AM93" s="455">
        <v>2.7657000000000001E-2</v>
      </c>
      <c r="AO93" s="195" t="s">
        <v>186</v>
      </c>
    </row>
    <row r="94" spans="1:41" x14ac:dyDescent="0.35">
      <c r="A94" s="654"/>
      <c r="B94" s="11" t="s">
        <v>0</v>
      </c>
      <c r="C94" s="290">
        <v>3.1730000000000001E-2</v>
      </c>
      <c r="D94" s="290">
        <v>3.2064000000000002E-2</v>
      </c>
      <c r="E94" s="360">
        <v>3.2818E-2</v>
      </c>
      <c r="F94" s="360">
        <v>3.0006000000000001E-2</v>
      </c>
      <c r="G94" s="360">
        <v>3.9079000000000003E-2</v>
      </c>
      <c r="H94" s="360">
        <v>7.7214000000000005E-2</v>
      </c>
      <c r="I94" s="360">
        <v>6.2258000000000001E-2</v>
      </c>
      <c r="J94" s="360">
        <v>7.2376999999999997E-2</v>
      </c>
      <c r="K94" s="360">
        <v>8.0799999999999997E-2</v>
      </c>
      <c r="L94" s="360">
        <v>3.4236999999999997E-2</v>
      </c>
      <c r="M94" s="360">
        <v>4.1384999999999998E-2</v>
      </c>
      <c r="N94" s="360">
        <v>3.073E-2</v>
      </c>
      <c r="O94" s="360">
        <v>3.4140999999999998E-2</v>
      </c>
      <c r="P94" s="360">
        <v>3.3355000000000003E-2</v>
      </c>
      <c r="Q94" s="360">
        <v>3.2818E-2</v>
      </c>
      <c r="R94" s="360">
        <v>3.0006000000000001E-2</v>
      </c>
      <c r="S94" s="360">
        <v>3.9079000000000003E-2</v>
      </c>
      <c r="T94" s="360">
        <v>7.7214000000000005E-2</v>
      </c>
      <c r="U94" s="455">
        <v>6.7433000000000007E-2</v>
      </c>
      <c r="V94" s="455">
        <v>7.4159000000000003E-2</v>
      </c>
      <c r="W94" s="455">
        <v>8.1517000000000006E-2</v>
      </c>
      <c r="X94" s="455">
        <v>3.4575000000000002E-2</v>
      </c>
      <c r="Y94" s="455">
        <v>3.7659999999999999E-2</v>
      </c>
      <c r="Z94" s="455">
        <v>2.7265999999999999E-2</v>
      </c>
      <c r="AA94" s="455">
        <v>3.2084000000000001E-2</v>
      </c>
      <c r="AB94" s="455">
        <v>3.0335000000000001E-2</v>
      </c>
      <c r="AC94" s="455">
        <v>3.0248000000000001E-2</v>
      </c>
      <c r="AD94" s="455">
        <v>3.2205999999999999E-2</v>
      </c>
      <c r="AE94" s="455">
        <v>4.5136000000000003E-2</v>
      </c>
      <c r="AF94" s="455">
        <v>8.3406999999999995E-2</v>
      </c>
      <c r="AG94" s="455">
        <v>6.7433000000000007E-2</v>
      </c>
      <c r="AH94" s="455">
        <v>7.4159000000000003E-2</v>
      </c>
      <c r="AI94" s="455">
        <v>8.1517000000000006E-2</v>
      </c>
      <c r="AJ94" s="455">
        <v>3.4575000000000002E-2</v>
      </c>
      <c r="AK94" s="455">
        <v>3.7659999999999999E-2</v>
      </c>
      <c r="AL94" s="455">
        <v>2.7265999999999999E-2</v>
      </c>
      <c r="AM94" s="455">
        <v>3.2084000000000001E-2</v>
      </c>
      <c r="AO94" s="195" t="s">
        <v>193</v>
      </c>
    </row>
    <row r="95" spans="1:41" x14ac:dyDescent="0.35">
      <c r="A95" s="654"/>
      <c r="B95" s="11" t="s">
        <v>21</v>
      </c>
      <c r="C95" s="290">
        <v>2.6424E-2</v>
      </c>
      <c r="D95" s="290">
        <v>2.6935000000000001E-2</v>
      </c>
      <c r="E95" s="360">
        <v>3.2619000000000002E-2</v>
      </c>
      <c r="F95" s="360">
        <v>3.2872999999999999E-2</v>
      </c>
      <c r="G95" s="360">
        <v>3.3993000000000002E-2</v>
      </c>
      <c r="H95" s="360">
        <v>6.0467E-2</v>
      </c>
      <c r="I95" s="360">
        <v>5.3039999999999997E-2</v>
      </c>
      <c r="J95" s="360">
        <v>5.8611999999999997E-2</v>
      </c>
      <c r="K95" s="360">
        <v>6.1330999999999997E-2</v>
      </c>
      <c r="L95" s="360">
        <v>3.8234999999999998E-2</v>
      </c>
      <c r="M95" s="360">
        <v>3.3286999999999997E-2</v>
      </c>
      <c r="N95" s="360">
        <v>3.3828999999999998E-2</v>
      </c>
      <c r="O95" s="360">
        <v>2.8787E-2</v>
      </c>
      <c r="P95" s="360">
        <v>2.8711E-2</v>
      </c>
      <c r="Q95" s="360">
        <v>3.2619000000000002E-2</v>
      </c>
      <c r="R95" s="360">
        <v>3.2872999999999999E-2</v>
      </c>
      <c r="S95" s="360">
        <v>3.3993000000000002E-2</v>
      </c>
      <c r="T95" s="360">
        <v>6.0467E-2</v>
      </c>
      <c r="U95" s="455">
        <v>5.6918000000000003E-2</v>
      </c>
      <c r="V95" s="455">
        <v>5.9726000000000001E-2</v>
      </c>
      <c r="W95" s="455">
        <v>6.1537000000000001E-2</v>
      </c>
      <c r="X95" s="455">
        <v>3.8774999999999997E-2</v>
      </c>
      <c r="Y95" s="455">
        <v>3.0751000000000001E-2</v>
      </c>
      <c r="Z95" s="455">
        <v>2.9420000000000002E-2</v>
      </c>
      <c r="AA95" s="455">
        <v>2.7354E-2</v>
      </c>
      <c r="AB95" s="455">
        <v>2.6422000000000001E-2</v>
      </c>
      <c r="AC95" s="455">
        <v>3.0078000000000001E-2</v>
      </c>
      <c r="AD95" s="455">
        <v>3.5929999999999997E-2</v>
      </c>
      <c r="AE95" s="455">
        <v>3.8129000000000003E-2</v>
      </c>
      <c r="AF95" s="455">
        <v>6.5105999999999997E-2</v>
      </c>
      <c r="AG95" s="455">
        <v>5.6918000000000003E-2</v>
      </c>
      <c r="AH95" s="455">
        <v>5.9726000000000001E-2</v>
      </c>
      <c r="AI95" s="455">
        <v>6.1537000000000001E-2</v>
      </c>
      <c r="AJ95" s="455">
        <v>3.8774999999999997E-2</v>
      </c>
      <c r="AK95" s="455">
        <v>3.0751000000000001E-2</v>
      </c>
      <c r="AL95" s="455">
        <v>2.9420000000000002E-2</v>
      </c>
      <c r="AM95" s="455">
        <v>2.7354E-2</v>
      </c>
      <c r="AO95" s="195" t="s">
        <v>233</v>
      </c>
    </row>
    <row r="96" spans="1:41" x14ac:dyDescent="0.35">
      <c r="A96" s="654"/>
      <c r="B96" s="11" t="s">
        <v>1</v>
      </c>
      <c r="C96" s="290">
        <v>1.8069000000000002E-2</v>
      </c>
      <c r="D96" s="290">
        <v>1.8069000000000002E-2</v>
      </c>
      <c r="E96" s="360">
        <v>2.0648E-2</v>
      </c>
      <c r="F96" s="360">
        <v>3.0578999999999999E-2</v>
      </c>
      <c r="G96" s="360">
        <v>4.6979E-2</v>
      </c>
      <c r="H96" s="360">
        <v>7.8361E-2</v>
      </c>
      <c r="I96" s="360">
        <v>6.2687000000000007E-2</v>
      </c>
      <c r="J96" s="360">
        <v>7.3023000000000005E-2</v>
      </c>
      <c r="K96" s="360">
        <v>8.6083000000000007E-2</v>
      </c>
      <c r="L96" s="360">
        <v>3.4047000000000001E-2</v>
      </c>
      <c r="M96" s="360">
        <v>2.0648E-2</v>
      </c>
      <c r="N96" s="360">
        <v>2.0648E-2</v>
      </c>
      <c r="O96" s="360">
        <v>2.0648E-2</v>
      </c>
      <c r="P96" s="360">
        <v>2.0648E-2</v>
      </c>
      <c r="Q96" s="360">
        <v>2.0648E-2</v>
      </c>
      <c r="R96" s="360">
        <v>3.0578999999999999E-2</v>
      </c>
      <c r="S96" s="360">
        <v>4.6979E-2</v>
      </c>
      <c r="T96" s="360">
        <v>7.8361E-2</v>
      </c>
      <c r="U96" s="455">
        <v>6.7922999999999997E-2</v>
      </c>
      <c r="V96" s="455">
        <v>7.4856000000000006E-2</v>
      </c>
      <c r="W96" s="455">
        <v>8.6939000000000002E-2</v>
      </c>
      <c r="X96" s="455">
        <v>3.4375000000000003E-2</v>
      </c>
      <c r="Y96" s="455">
        <v>1.9984999999999999E-2</v>
      </c>
      <c r="Z96" s="455">
        <v>1.9984999999999999E-2</v>
      </c>
      <c r="AA96" s="455">
        <v>1.9984999999999999E-2</v>
      </c>
      <c r="AB96" s="455">
        <v>1.9984999999999999E-2</v>
      </c>
      <c r="AC96" s="455">
        <v>1.9984999999999999E-2</v>
      </c>
      <c r="AD96" s="455">
        <v>3.295E-2</v>
      </c>
      <c r="AE96" s="455">
        <v>5.6022000000000002E-2</v>
      </c>
      <c r="AF96" s="455">
        <v>8.4661E-2</v>
      </c>
      <c r="AG96" s="455">
        <v>6.7922999999999997E-2</v>
      </c>
      <c r="AH96" s="455">
        <v>7.4856000000000006E-2</v>
      </c>
      <c r="AI96" s="455">
        <v>8.6939000000000002E-2</v>
      </c>
      <c r="AJ96" s="455">
        <v>3.4375000000000003E-2</v>
      </c>
      <c r="AK96" s="455">
        <v>1.9984999999999999E-2</v>
      </c>
      <c r="AL96" s="455">
        <v>1.9984999999999999E-2</v>
      </c>
      <c r="AM96" s="455">
        <v>1.9984999999999999E-2</v>
      </c>
    </row>
    <row r="97" spans="1:39" x14ac:dyDescent="0.35">
      <c r="A97" s="654"/>
      <c r="B97" s="11" t="s">
        <v>22</v>
      </c>
      <c r="C97" s="290">
        <v>1.9696999999999999E-2</v>
      </c>
      <c r="D97" s="290">
        <v>1.9747000000000001E-2</v>
      </c>
      <c r="E97" s="360">
        <v>2.0892999999999998E-2</v>
      </c>
      <c r="F97" s="360">
        <v>2.1996999999999999E-2</v>
      </c>
      <c r="G97" s="360">
        <v>2.0916000000000001E-2</v>
      </c>
      <c r="H97" s="360">
        <v>2.3053000000000001E-2</v>
      </c>
      <c r="I97" s="360">
        <v>2.2516000000000001E-2</v>
      </c>
      <c r="J97" s="360">
        <v>2.3172000000000002E-2</v>
      </c>
      <c r="K97" s="360">
        <v>2.3123999999999999E-2</v>
      </c>
      <c r="L97" s="360">
        <v>2.0895E-2</v>
      </c>
      <c r="M97" s="360">
        <v>2.0674999999999999E-2</v>
      </c>
      <c r="N97" s="360">
        <v>2.0853E-2</v>
      </c>
      <c r="O97" s="360">
        <v>2.2197000000000001E-2</v>
      </c>
      <c r="P97" s="360">
        <v>2.2082999999999998E-2</v>
      </c>
      <c r="Q97" s="360">
        <v>2.0892999999999998E-2</v>
      </c>
      <c r="R97" s="360">
        <v>2.1996999999999999E-2</v>
      </c>
      <c r="S97" s="360">
        <v>2.0916000000000001E-2</v>
      </c>
      <c r="T97" s="360">
        <v>2.3053000000000001E-2</v>
      </c>
      <c r="U97" s="455">
        <v>2.2068000000000001E-2</v>
      </c>
      <c r="V97" s="455">
        <v>2.2741000000000001E-2</v>
      </c>
      <c r="W97" s="455">
        <v>2.2655999999999999E-2</v>
      </c>
      <c r="X97" s="455">
        <v>2.0244000000000002E-2</v>
      </c>
      <c r="Y97" s="455">
        <v>2.0007E-2</v>
      </c>
      <c r="Z97" s="455">
        <v>2.0132000000000001E-2</v>
      </c>
      <c r="AA97" s="455">
        <v>2.1387E-2</v>
      </c>
      <c r="AB97" s="455">
        <v>2.1129999999999999E-2</v>
      </c>
      <c r="AC97" s="455">
        <v>2.0184000000000001E-2</v>
      </c>
      <c r="AD97" s="455">
        <v>2.1802999999999999E-2</v>
      </c>
      <c r="AE97" s="455">
        <v>2.0313000000000001E-2</v>
      </c>
      <c r="AF97" s="455">
        <v>2.2671E-2</v>
      </c>
      <c r="AG97" s="455">
        <v>2.2068000000000001E-2</v>
      </c>
      <c r="AH97" s="455">
        <v>2.2741000000000001E-2</v>
      </c>
      <c r="AI97" s="455">
        <v>2.2655999999999999E-2</v>
      </c>
      <c r="AJ97" s="455">
        <v>2.0244000000000002E-2</v>
      </c>
      <c r="AK97" s="455">
        <v>2.0007E-2</v>
      </c>
      <c r="AL97" s="455">
        <v>2.0132000000000001E-2</v>
      </c>
      <c r="AM97" s="455">
        <v>2.1387E-2</v>
      </c>
    </row>
    <row r="98" spans="1:39" x14ac:dyDescent="0.35">
      <c r="A98" s="654"/>
      <c r="B98" s="11" t="s">
        <v>9</v>
      </c>
      <c r="C98" s="290">
        <v>3.1731000000000002E-2</v>
      </c>
      <c r="D98" s="290">
        <v>3.2084000000000001E-2</v>
      </c>
      <c r="E98" s="360">
        <v>3.3221000000000001E-2</v>
      </c>
      <c r="F98" s="360">
        <v>3.3128999999999999E-2</v>
      </c>
      <c r="G98" s="360">
        <v>3.0651000000000001E-2</v>
      </c>
      <c r="H98" s="360">
        <v>2.2435E-2</v>
      </c>
      <c r="I98" s="360">
        <v>2.2435E-2</v>
      </c>
      <c r="J98" s="360">
        <v>2.2435E-2</v>
      </c>
      <c r="K98" s="360">
        <v>5.8249000000000002E-2</v>
      </c>
      <c r="L98" s="360">
        <v>3.6738E-2</v>
      </c>
      <c r="M98" s="360">
        <v>4.2414E-2</v>
      </c>
      <c r="N98" s="360">
        <v>3.0734999999999998E-2</v>
      </c>
      <c r="O98" s="360">
        <v>3.4140999999999998E-2</v>
      </c>
      <c r="P98" s="360">
        <v>3.3374000000000001E-2</v>
      </c>
      <c r="Q98" s="360">
        <v>3.3221000000000001E-2</v>
      </c>
      <c r="R98" s="360">
        <v>3.3128999999999999E-2</v>
      </c>
      <c r="S98" s="360">
        <v>3.0651000000000001E-2</v>
      </c>
      <c r="T98" s="360">
        <v>2.2435E-2</v>
      </c>
      <c r="U98" s="455">
        <v>2.1971999999999998E-2</v>
      </c>
      <c r="V98" s="455">
        <v>2.1971999999999998E-2</v>
      </c>
      <c r="W98" s="455">
        <v>5.8374000000000002E-2</v>
      </c>
      <c r="X98" s="455">
        <v>3.7201999999999999E-2</v>
      </c>
      <c r="Y98" s="455">
        <v>3.8538000000000003E-2</v>
      </c>
      <c r="Z98" s="455">
        <v>2.7269000000000002E-2</v>
      </c>
      <c r="AA98" s="455">
        <v>3.2084000000000001E-2</v>
      </c>
      <c r="AB98" s="455">
        <v>3.0349999999999999E-2</v>
      </c>
      <c r="AC98" s="455">
        <v>3.0592000000000001E-2</v>
      </c>
      <c r="AD98" s="455">
        <v>3.6262000000000003E-2</v>
      </c>
      <c r="AE98" s="455">
        <v>3.3402000000000001E-2</v>
      </c>
      <c r="AF98" s="455">
        <v>2.1971999999999998E-2</v>
      </c>
      <c r="AG98" s="455">
        <v>2.1971999999999998E-2</v>
      </c>
      <c r="AH98" s="455">
        <v>2.1971999999999998E-2</v>
      </c>
      <c r="AI98" s="455">
        <v>5.8374000000000002E-2</v>
      </c>
      <c r="AJ98" s="455">
        <v>3.7201999999999999E-2</v>
      </c>
      <c r="AK98" s="455">
        <v>3.8538000000000003E-2</v>
      </c>
      <c r="AL98" s="455">
        <v>2.7269000000000002E-2</v>
      </c>
      <c r="AM98" s="455">
        <v>3.2084000000000001E-2</v>
      </c>
    </row>
    <row r="99" spans="1:39" x14ac:dyDescent="0.35">
      <c r="A99" s="654"/>
      <c r="B99" s="11" t="s">
        <v>3</v>
      </c>
      <c r="C99" s="290">
        <v>3.1730000000000001E-2</v>
      </c>
      <c r="D99" s="290">
        <v>3.2064000000000002E-2</v>
      </c>
      <c r="E99" s="360">
        <v>3.2818E-2</v>
      </c>
      <c r="F99" s="360">
        <v>3.0006000000000001E-2</v>
      </c>
      <c r="G99" s="360">
        <v>3.9079000000000003E-2</v>
      </c>
      <c r="H99" s="360">
        <v>7.7214000000000005E-2</v>
      </c>
      <c r="I99" s="360">
        <v>6.2258000000000001E-2</v>
      </c>
      <c r="J99" s="360">
        <v>7.2376999999999997E-2</v>
      </c>
      <c r="K99" s="360">
        <v>8.0799999999999997E-2</v>
      </c>
      <c r="L99" s="360">
        <v>3.4236999999999997E-2</v>
      </c>
      <c r="M99" s="360">
        <v>4.1384999999999998E-2</v>
      </c>
      <c r="N99" s="360">
        <v>3.073E-2</v>
      </c>
      <c r="O99" s="360">
        <v>3.4140999999999998E-2</v>
      </c>
      <c r="P99" s="360">
        <v>3.3355000000000003E-2</v>
      </c>
      <c r="Q99" s="360">
        <v>3.2818E-2</v>
      </c>
      <c r="R99" s="360">
        <v>3.0006000000000001E-2</v>
      </c>
      <c r="S99" s="360">
        <v>3.9079000000000003E-2</v>
      </c>
      <c r="T99" s="360">
        <v>7.7214000000000005E-2</v>
      </c>
      <c r="U99" s="455">
        <v>6.7433000000000007E-2</v>
      </c>
      <c r="V99" s="455">
        <v>7.4159000000000003E-2</v>
      </c>
      <c r="W99" s="455">
        <v>8.1517000000000006E-2</v>
      </c>
      <c r="X99" s="455">
        <v>3.4575000000000002E-2</v>
      </c>
      <c r="Y99" s="455">
        <v>3.7659999999999999E-2</v>
      </c>
      <c r="Z99" s="455">
        <v>2.7265999999999999E-2</v>
      </c>
      <c r="AA99" s="455">
        <v>3.2084000000000001E-2</v>
      </c>
      <c r="AB99" s="455">
        <v>3.0335000000000001E-2</v>
      </c>
      <c r="AC99" s="455">
        <v>3.0248000000000001E-2</v>
      </c>
      <c r="AD99" s="455">
        <v>3.2205999999999999E-2</v>
      </c>
      <c r="AE99" s="455">
        <v>4.5136000000000003E-2</v>
      </c>
      <c r="AF99" s="455">
        <v>8.3406999999999995E-2</v>
      </c>
      <c r="AG99" s="455">
        <v>6.7433000000000007E-2</v>
      </c>
      <c r="AH99" s="455">
        <v>7.4159000000000003E-2</v>
      </c>
      <c r="AI99" s="455">
        <v>8.1517000000000006E-2</v>
      </c>
      <c r="AJ99" s="455">
        <v>3.4575000000000002E-2</v>
      </c>
      <c r="AK99" s="455">
        <v>3.7659999999999999E-2</v>
      </c>
      <c r="AL99" s="455">
        <v>2.7265999999999999E-2</v>
      </c>
      <c r="AM99" s="455">
        <v>3.2084000000000001E-2</v>
      </c>
    </row>
    <row r="100" spans="1:39" x14ac:dyDescent="0.35">
      <c r="A100" s="654"/>
      <c r="B100" s="11" t="s">
        <v>4</v>
      </c>
      <c r="C100" s="290">
        <v>2.8287E-2</v>
      </c>
      <c r="D100" s="290">
        <v>2.8268999999999999E-2</v>
      </c>
      <c r="E100" s="360">
        <v>3.1116999999999999E-2</v>
      </c>
      <c r="F100" s="360">
        <v>3.2096E-2</v>
      </c>
      <c r="G100" s="360">
        <v>3.4242000000000002E-2</v>
      </c>
      <c r="H100" s="360">
        <v>5.8727000000000001E-2</v>
      </c>
      <c r="I100" s="360">
        <v>5.6832000000000001E-2</v>
      </c>
      <c r="J100" s="360">
        <v>5.8723999999999998E-2</v>
      </c>
      <c r="K100" s="360">
        <v>5.7965000000000003E-2</v>
      </c>
      <c r="L100" s="360">
        <v>3.8825999999999999E-2</v>
      </c>
      <c r="M100" s="360">
        <v>3.4846000000000002E-2</v>
      </c>
      <c r="N100" s="360">
        <v>3.2696999999999997E-2</v>
      </c>
      <c r="O100" s="360">
        <v>3.0648000000000002E-2</v>
      </c>
      <c r="P100" s="360">
        <v>2.9905999999999999E-2</v>
      </c>
      <c r="Q100" s="360">
        <v>3.1116999999999999E-2</v>
      </c>
      <c r="R100" s="360">
        <v>3.2096E-2</v>
      </c>
      <c r="S100" s="360">
        <v>3.4242000000000002E-2</v>
      </c>
      <c r="T100" s="360">
        <v>5.8727000000000001E-2</v>
      </c>
      <c r="U100" s="455">
        <v>6.1244E-2</v>
      </c>
      <c r="V100" s="455">
        <v>5.9843E-2</v>
      </c>
      <c r="W100" s="455">
        <v>5.8082000000000002E-2</v>
      </c>
      <c r="X100" s="455">
        <v>3.9397000000000001E-2</v>
      </c>
      <c r="Y100" s="455">
        <v>3.2080999999999998E-2</v>
      </c>
      <c r="Z100" s="455">
        <v>2.8632999999999999E-2</v>
      </c>
      <c r="AA100" s="455">
        <v>2.904E-2</v>
      </c>
      <c r="AB100" s="455">
        <v>2.7428999999999999E-2</v>
      </c>
      <c r="AC100" s="455">
        <v>2.8795000000000001E-2</v>
      </c>
      <c r="AD100" s="455">
        <v>3.4922000000000002E-2</v>
      </c>
      <c r="AE100" s="455">
        <v>3.8471999999999999E-2</v>
      </c>
      <c r="AF100" s="455">
        <v>6.3131999999999994E-2</v>
      </c>
      <c r="AG100" s="455">
        <v>6.1244E-2</v>
      </c>
      <c r="AH100" s="455">
        <v>5.9843E-2</v>
      </c>
      <c r="AI100" s="455">
        <v>5.8082000000000002E-2</v>
      </c>
      <c r="AJ100" s="455">
        <v>3.9397000000000001E-2</v>
      </c>
      <c r="AK100" s="455">
        <v>3.2080999999999998E-2</v>
      </c>
      <c r="AL100" s="455">
        <v>2.8632999999999999E-2</v>
      </c>
      <c r="AM100" s="455">
        <v>2.904E-2</v>
      </c>
    </row>
    <row r="101" spans="1:39" x14ac:dyDescent="0.35">
      <c r="A101" s="654"/>
      <c r="B101" s="11" t="s">
        <v>5</v>
      </c>
      <c r="C101" s="290">
        <v>2.6759000000000002E-2</v>
      </c>
      <c r="D101" s="290">
        <v>2.7252999999999999E-2</v>
      </c>
      <c r="E101" s="360">
        <v>3.0048999999999999E-2</v>
      </c>
      <c r="F101" s="360">
        <v>2.9555999999999999E-2</v>
      </c>
      <c r="G101" s="360">
        <v>3.1981000000000002E-2</v>
      </c>
      <c r="H101" s="360">
        <v>5.3499999999999999E-2</v>
      </c>
      <c r="I101" s="360">
        <v>5.3107000000000001E-2</v>
      </c>
      <c r="J101" s="360">
        <v>5.4892000000000003E-2</v>
      </c>
      <c r="K101" s="360">
        <v>5.5126000000000001E-2</v>
      </c>
      <c r="L101" s="360">
        <v>3.5233E-2</v>
      </c>
      <c r="M101" s="360">
        <v>3.3248E-2</v>
      </c>
      <c r="N101" s="360">
        <v>3.1798E-2</v>
      </c>
      <c r="O101" s="360">
        <v>2.9121000000000001E-2</v>
      </c>
      <c r="P101" s="360">
        <v>2.8996000000000001E-2</v>
      </c>
      <c r="Q101" s="360">
        <v>3.0048999999999999E-2</v>
      </c>
      <c r="R101" s="360">
        <v>2.9555999999999999E-2</v>
      </c>
      <c r="S101" s="360">
        <v>3.1981000000000002E-2</v>
      </c>
      <c r="T101" s="360">
        <v>5.3499999999999999E-2</v>
      </c>
      <c r="U101" s="455">
        <v>5.6994999999999997E-2</v>
      </c>
      <c r="V101" s="455">
        <v>5.5843999999999998E-2</v>
      </c>
      <c r="W101" s="455">
        <v>5.5169000000000003E-2</v>
      </c>
      <c r="X101" s="455">
        <v>3.5621E-2</v>
      </c>
      <c r="Y101" s="455">
        <v>3.0717999999999999E-2</v>
      </c>
      <c r="Z101" s="455">
        <v>2.8008000000000002E-2</v>
      </c>
      <c r="AA101" s="455">
        <v>2.7657000000000001E-2</v>
      </c>
      <c r="AB101" s="455">
        <v>2.6662000000000002E-2</v>
      </c>
      <c r="AC101" s="455">
        <v>2.7882000000000001E-2</v>
      </c>
      <c r="AD101" s="455">
        <v>3.1621999999999997E-2</v>
      </c>
      <c r="AE101" s="455">
        <v>3.5316E-2</v>
      </c>
      <c r="AF101" s="455">
        <v>5.7203999999999998E-2</v>
      </c>
      <c r="AG101" s="455">
        <v>5.6994999999999997E-2</v>
      </c>
      <c r="AH101" s="455">
        <v>5.5843999999999998E-2</v>
      </c>
      <c r="AI101" s="455">
        <v>5.5169000000000003E-2</v>
      </c>
      <c r="AJ101" s="455">
        <v>3.5621E-2</v>
      </c>
      <c r="AK101" s="455">
        <v>3.0717999999999999E-2</v>
      </c>
      <c r="AL101" s="455">
        <v>2.8008000000000002E-2</v>
      </c>
      <c r="AM101" s="455">
        <v>2.7657000000000001E-2</v>
      </c>
    </row>
    <row r="102" spans="1:39" x14ac:dyDescent="0.35">
      <c r="A102" s="654"/>
      <c r="B102" s="11" t="s">
        <v>23</v>
      </c>
      <c r="C102" s="290">
        <v>2.6759000000000002E-2</v>
      </c>
      <c r="D102" s="290">
        <v>2.7252999999999999E-2</v>
      </c>
      <c r="E102" s="360">
        <v>3.0048999999999999E-2</v>
      </c>
      <c r="F102" s="360">
        <v>2.9555999999999999E-2</v>
      </c>
      <c r="G102" s="360">
        <v>3.1981000000000002E-2</v>
      </c>
      <c r="H102" s="360">
        <v>5.3499999999999999E-2</v>
      </c>
      <c r="I102" s="360">
        <v>5.3107000000000001E-2</v>
      </c>
      <c r="J102" s="360">
        <v>5.4892000000000003E-2</v>
      </c>
      <c r="K102" s="360">
        <v>5.5126000000000001E-2</v>
      </c>
      <c r="L102" s="360">
        <v>3.5233E-2</v>
      </c>
      <c r="M102" s="360">
        <v>3.3248E-2</v>
      </c>
      <c r="N102" s="360">
        <v>3.1798E-2</v>
      </c>
      <c r="O102" s="360">
        <v>2.9121000000000001E-2</v>
      </c>
      <c r="P102" s="360">
        <v>2.8996000000000001E-2</v>
      </c>
      <c r="Q102" s="360">
        <v>3.0048999999999999E-2</v>
      </c>
      <c r="R102" s="360">
        <v>2.9555999999999999E-2</v>
      </c>
      <c r="S102" s="360">
        <v>3.1981000000000002E-2</v>
      </c>
      <c r="T102" s="360">
        <v>5.3499999999999999E-2</v>
      </c>
      <c r="U102" s="455">
        <v>5.6994999999999997E-2</v>
      </c>
      <c r="V102" s="455">
        <v>5.5843999999999998E-2</v>
      </c>
      <c r="W102" s="455">
        <v>5.5169000000000003E-2</v>
      </c>
      <c r="X102" s="455">
        <v>3.5621E-2</v>
      </c>
      <c r="Y102" s="455">
        <v>3.0717999999999999E-2</v>
      </c>
      <c r="Z102" s="455">
        <v>2.8008000000000002E-2</v>
      </c>
      <c r="AA102" s="455">
        <v>2.7657000000000001E-2</v>
      </c>
      <c r="AB102" s="455">
        <v>2.6662000000000002E-2</v>
      </c>
      <c r="AC102" s="455">
        <v>2.7882000000000001E-2</v>
      </c>
      <c r="AD102" s="455">
        <v>3.1621999999999997E-2</v>
      </c>
      <c r="AE102" s="455">
        <v>3.5316E-2</v>
      </c>
      <c r="AF102" s="455">
        <v>5.7203999999999998E-2</v>
      </c>
      <c r="AG102" s="455">
        <v>5.6994999999999997E-2</v>
      </c>
      <c r="AH102" s="455">
        <v>5.5843999999999998E-2</v>
      </c>
      <c r="AI102" s="455">
        <v>5.5169000000000003E-2</v>
      </c>
      <c r="AJ102" s="455">
        <v>3.5621E-2</v>
      </c>
      <c r="AK102" s="455">
        <v>3.0717999999999999E-2</v>
      </c>
      <c r="AL102" s="455">
        <v>2.8008000000000002E-2</v>
      </c>
      <c r="AM102" s="455">
        <v>2.7657000000000001E-2</v>
      </c>
    </row>
    <row r="103" spans="1:39" x14ac:dyDescent="0.35">
      <c r="A103" s="654"/>
      <c r="B103" s="11" t="s">
        <v>24</v>
      </c>
      <c r="C103" s="290">
        <v>2.6759000000000002E-2</v>
      </c>
      <c r="D103" s="290">
        <v>2.7252999999999999E-2</v>
      </c>
      <c r="E103" s="360">
        <v>3.0048999999999999E-2</v>
      </c>
      <c r="F103" s="360">
        <v>2.9555999999999999E-2</v>
      </c>
      <c r="G103" s="360">
        <v>3.1981000000000002E-2</v>
      </c>
      <c r="H103" s="360">
        <v>5.3499999999999999E-2</v>
      </c>
      <c r="I103" s="360">
        <v>5.3107000000000001E-2</v>
      </c>
      <c r="J103" s="360">
        <v>5.4892000000000003E-2</v>
      </c>
      <c r="K103" s="360">
        <v>5.5126000000000001E-2</v>
      </c>
      <c r="L103" s="360">
        <v>3.5233E-2</v>
      </c>
      <c r="M103" s="360">
        <v>3.3248E-2</v>
      </c>
      <c r="N103" s="360">
        <v>3.1798E-2</v>
      </c>
      <c r="O103" s="360">
        <v>2.9121000000000001E-2</v>
      </c>
      <c r="P103" s="360">
        <v>2.8996000000000001E-2</v>
      </c>
      <c r="Q103" s="360">
        <v>3.0048999999999999E-2</v>
      </c>
      <c r="R103" s="360">
        <v>2.9555999999999999E-2</v>
      </c>
      <c r="S103" s="360">
        <v>3.1981000000000002E-2</v>
      </c>
      <c r="T103" s="360">
        <v>5.3499999999999999E-2</v>
      </c>
      <c r="U103" s="455">
        <v>5.6994999999999997E-2</v>
      </c>
      <c r="V103" s="455">
        <v>5.5843999999999998E-2</v>
      </c>
      <c r="W103" s="455">
        <v>5.5169000000000003E-2</v>
      </c>
      <c r="X103" s="455">
        <v>3.5621E-2</v>
      </c>
      <c r="Y103" s="455">
        <v>3.0717999999999999E-2</v>
      </c>
      <c r="Z103" s="455">
        <v>2.8008000000000002E-2</v>
      </c>
      <c r="AA103" s="455">
        <v>2.7657000000000001E-2</v>
      </c>
      <c r="AB103" s="455">
        <v>2.6662000000000002E-2</v>
      </c>
      <c r="AC103" s="455">
        <v>2.7882000000000001E-2</v>
      </c>
      <c r="AD103" s="455">
        <v>3.1621999999999997E-2</v>
      </c>
      <c r="AE103" s="455">
        <v>3.5316E-2</v>
      </c>
      <c r="AF103" s="455">
        <v>5.7203999999999998E-2</v>
      </c>
      <c r="AG103" s="455">
        <v>5.6994999999999997E-2</v>
      </c>
      <c r="AH103" s="455">
        <v>5.5843999999999998E-2</v>
      </c>
      <c r="AI103" s="455">
        <v>5.5169000000000003E-2</v>
      </c>
      <c r="AJ103" s="455">
        <v>3.5621E-2</v>
      </c>
      <c r="AK103" s="455">
        <v>3.0717999999999999E-2</v>
      </c>
      <c r="AL103" s="455">
        <v>2.8008000000000002E-2</v>
      </c>
      <c r="AM103" s="455">
        <v>2.7657000000000001E-2</v>
      </c>
    </row>
    <row r="104" spans="1:39" x14ac:dyDescent="0.35">
      <c r="A104" s="654"/>
      <c r="B104" s="11" t="s">
        <v>7</v>
      </c>
      <c r="C104" s="290">
        <v>2.5267999999999999E-2</v>
      </c>
      <c r="D104" s="290">
        <v>2.5718999999999999E-2</v>
      </c>
      <c r="E104" s="360">
        <v>2.9700000000000001E-2</v>
      </c>
      <c r="F104" s="360">
        <v>2.9179E-2</v>
      </c>
      <c r="G104" s="360">
        <v>3.0497E-2</v>
      </c>
      <c r="H104" s="360">
        <v>5.0507000000000003E-2</v>
      </c>
      <c r="I104" s="360">
        <v>4.7402E-2</v>
      </c>
      <c r="J104" s="360">
        <v>5.0279999999999998E-2</v>
      </c>
      <c r="K104" s="360">
        <v>5.0914000000000001E-2</v>
      </c>
      <c r="L104" s="360">
        <v>3.3203000000000003E-2</v>
      </c>
      <c r="M104" s="360">
        <v>3.0950999999999999E-2</v>
      </c>
      <c r="N104" s="360">
        <v>3.0261E-2</v>
      </c>
      <c r="O104" s="360">
        <v>2.7629999999999998E-2</v>
      </c>
      <c r="P104" s="360">
        <v>2.7564000000000002E-2</v>
      </c>
      <c r="Q104" s="360">
        <v>2.9700000000000001E-2</v>
      </c>
      <c r="R104" s="360">
        <v>2.9179E-2</v>
      </c>
      <c r="S104" s="360">
        <v>3.0497E-2</v>
      </c>
      <c r="T104" s="360">
        <v>5.0507000000000003E-2</v>
      </c>
      <c r="U104" s="455">
        <v>5.0487999999999998E-2</v>
      </c>
      <c r="V104" s="455">
        <v>5.1031E-2</v>
      </c>
      <c r="W104" s="455">
        <v>5.0847000000000003E-2</v>
      </c>
      <c r="X104" s="455">
        <v>3.3487999999999997E-2</v>
      </c>
      <c r="Y104" s="455">
        <v>2.8757000000000001E-2</v>
      </c>
      <c r="Z104" s="455">
        <v>2.6939999999999999E-2</v>
      </c>
      <c r="AA104" s="455">
        <v>2.6307000000000001E-2</v>
      </c>
      <c r="AB104" s="455">
        <v>2.5505E-2</v>
      </c>
      <c r="AC104" s="455">
        <v>2.7584000000000001E-2</v>
      </c>
      <c r="AD104" s="455">
        <v>3.1132E-2</v>
      </c>
      <c r="AE104" s="455">
        <v>3.3181000000000002E-2</v>
      </c>
      <c r="AF104" s="455">
        <v>5.3809999999999997E-2</v>
      </c>
      <c r="AG104" s="455">
        <v>5.0487999999999998E-2</v>
      </c>
      <c r="AH104" s="455">
        <v>5.1031E-2</v>
      </c>
      <c r="AI104" s="455">
        <v>5.0847000000000003E-2</v>
      </c>
      <c r="AJ104" s="455">
        <v>3.3487999999999997E-2</v>
      </c>
      <c r="AK104" s="455">
        <v>2.8757000000000001E-2</v>
      </c>
      <c r="AL104" s="455">
        <v>2.6939999999999999E-2</v>
      </c>
      <c r="AM104" s="455">
        <v>2.6307000000000001E-2</v>
      </c>
    </row>
    <row r="105" spans="1:39" ht="15" thickBot="1" x14ac:dyDescent="0.4">
      <c r="A105" s="655"/>
      <c r="B105" s="15" t="s">
        <v>8</v>
      </c>
      <c r="C105" s="289">
        <v>2.5222999999999999E-2</v>
      </c>
      <c r="D105" s="289">
        <v>2.5690999999999999E-2</v>
      </c>
      <c r="E105" s="359">
        <v>3.1767999999999998E-2</v>
      </c>
      <c r="F105" s="359">
        <v>3.2106000000000003E-2</v>
      </c>
      <c r="G105" s="359">
        <v>3.3544999999999998E-2</v>
      </c>
      <c r="H105" s="359">
        <v>6.2475999999999997E-2</v>
      </c>
      <c r="I105" s="359">
        <v>5.0458000000000003E-2</v>
      </c>
      <c r="J105" s="359">
        <v>5.7805000000000002E-2</v>
      </c>
      <c r="K105" s="359">
        <v>5.994E-2</v>
      </c>
      <c r="L105" s="359">
        <v>3.8202E-2</v>
      </c>
      <c r="M105" s="359">
        <v>3.2143999999999999E-2</v>
      </c>
      <c r="N105" s="359">
        <v>3.3376999999999997E-2</v>
      </c>
      <c r="O105" s="359">
        <v>2.7585999999999999E-2</v>
      </c>
      <c r="P105" s="359">
        <v>2.7536999999999999E-2</v>
      </c>
      <c r="Q105" s="359">
        <v>3.1767999999999998E-2</v>
      </c>
      <c r="R105" s="359">
        <v>3.2106000000000003E-2</v>
      </c>
      <c r="S105" s="359">
        <v>3.3544999999999998E-2</v>
      </c>
      <c r="T105" s="359">
        <v>6.2475999999999997E-2</v>
      </c>
      <c r="U105" s="454">
        <v>5.3973E-2</v>
      </c>
      <c r="V105" s="454">
        <v>5.8883999999999999E-2</v>
      </c>
      <c r="W105" s="454">
        <v>6.0109999999999997E-2</v>
      </c>
      <c r="X105" s="454">
        <v>3.8740999999999998E-2</v>
      </c>
      <c r="Y105" s="454">
        <v>2.9776E-2</v>
      </c>
      <c r="Z105" s="454">
        <v>2.9106E-2</v>
      </c>
      <c r="AA105" s="454">
        <v>2.6266999999999999E-2</v>
      </c>
      <c r="AB105" s="454">
        <v>2.5484E-2</v>
      </c>
      <c r="AC105" s="454">
        <v>2.9350999999999999E-2</v>
      </c>
      <c r="AD105" s="454">
        <v>3.4934E-2</v>
      </c>
      <c r="AE105" s="454">
        <v>3.7511999999999997E-2</v>
      </c>
      <c r="AF105" s="454">
        <v>6.7308999999999994E-2</v>
      </c>
      <c r="AG105" s="454">
        <v>5.3973E-2</v>
      </c>
      <c r="AH105" s="454">
        <v>5.8883999999999999E-2</v>
      </c>
      <c r="AI105" s="454">
        <v>6.0109999999999997E-2</v>
      </c>
      <c r="AJ105" s="454">
        <v>3.8740999999999998E-2</v>
      </c>
      <c r="AK105" s="454">
        <v>2.9776E-2</v>
      </c>
      <c r="AL105" s="454">
        <v>2.9106E-2</v>
      </c>
      <c r="AM105" s="454">
        <v>2.6266999999999999E-2</v>
      </c>
    </row>
    <row r="106" spans="1:39" x14ac:dyDescent="0.35">
      <c r="E106" s="358" t="s">
        <v>232</v>
      </c>
      <c r="U106" s="453" t="s">
        <v>255</v>
      </c>
    </row>
    <row r="107" spans="1:39" ht="15" hidden="1" thickBot="1" x14ac:dyDescent="0.4">
      <c r="C107" s="681" t="s">
        <v>121</v>
      </c>
      <c r="D107" s="681"/>
      <c r="E107" s="681"/>
      <c r="F107" s="681"/>
      <c r="G107" s="681"/>
      <c r="H107" s="681"/>
      <c r="I107" s="681"/>
      <c r="J107" s="681"/>
      <c r="K107" s="681"/>
      <c r="L107" s="681"/>
      <c r="M107" s="681"/>
      <c r="N107" s="682"/>
      <c r="O107" s="680" t="s">
        <v>121</v>
      </c>
      <c r="P107" s="681"/>
      <c r="Q107" s="681"/>
      <c r="R107" s="681"/>
      <c r="S107" s="681"/>
      <c r="T107" s="681"/>
      <c r="U107" s="681"/>
      <c r="V107" s="681"/>
      <c r="W107" s="681"/>
      <c r="X107" s="681"/>
      <c r="Y107" s="681"/>
      <c r="Z107" s="681"/>
      <c r="AA107" s="680" t="s">
        <v>121</v>
      </c>
      <c r="AB107" s="681"/>
      <c r="AC107" s="681"/>
      <c r="AD107" s="681"/>
      <c r="AE107" s="681"/>
      <c r="AF107" s="681"/>
      <c r="AG107" s="681"/>
      <c r="AH107" s="681"/>
      <c r="AI107" s="681"/>
      <c r="AJ107" s="681"/>
      <c r="AK107" s="681"/>
      <c r="AL107" s="681"/>
      <c r="AM107" s="536" t="s">
        <v>121</v>
      </c>
    </row>
    <row r="108" spans="1:39" ht="15" hidden="1" thickBot="1" x14ac:dyDescent="0.4">
      <c r="A108" s="656" t="s">
        <v>120</v>
      </c>
      <c r="B108" s="662" t="s">
        <v>234</v>
      </c>
      <c r="C108" s="663"/>
      <c r="D108" s="663"/>
      <c r="E108" s="663"/>
      <c r="F108" s="663"/>
      <c r="G108" s="663"/>
      <c r="H108" s="663"/>
      <c r="I108" s="663"/>
      <c r="J108" s="663"/>
      <c r="K108" s="663"/>
      <c r="L108" s="663"/>
      <c r="M108" s="663"/>
      <c r="N108" s="676"/>
      <c r="O108" s="662" t="s">
        <v>234</v>
      </c>
      <c r="P108" s="663"/>
      <c r="Q108" s="663"/>
      <c r="R108" s="663"/>
      <c r="S108" s="663"/>
      <c r="T108" s="663"/>
      <c r="U108" s="663"/>
      <c r="V108" s="663"/>
      <c r="W108" s="663"/>
      <c r="X108" s="663"/>
      <c r="Y108" s="663"/>
      <c r="Z108" s="663"/>
      <c r="AA108" s="662" t="s">
        <v>234</v>
      </c>
      <c r="AB108" s="663"/>
      <c r="AC108" s="663"/>
      <c r="AD108" s="663"/>
      <c r="AE108" s="663"/>
      <c r="AF108" s="663"/>
      <c r="AG108" s="663"/>
      <c r="AH108" s="663"/>
      <c r="AI108" s="663"/>
      <c r="AJ108" s="663"/>
      <c r="AK108" s="663"/>
      <c r="AL108" s="663"/>
      <c r="AM108" s="533" t="s">
        <v>122</v>
      </c>
    </row>
    <row r="109" spans="1:39" ht="16" hidden="1" thickBot="1" x14ac:dyDescent="0.4">
      <c r="A109" s="658"/>
      <c r="B109" s="239" t="s">
        <v>143</v>
      </c>
      <c r="C109" s="146">
        <f>C$4</f>
        <v>44562</v>
      </c>
      <c r="D109" s="146">
        <f t="shared" ref="D109:AM109" si="56">D$4</f>
        <v>44593</v>
      </c>
      <c r="E109" s="146">
        <f t="shared" si="56"/>
        <v>44621</v>
      </c>
      <c r="F109" s="146">
        <f t="shared" si="56"/>
        <v>44652</v>
      </c>
      <c r="G109" s="146">
        <f t="shared" si="56"/>
        <v>44682</v>
      </c>
      <c r="H109" s="146">
        <f t="shared" si="56"/>
        <v>44713</v>
      </c>
      <c r="I109" s="146">
        <f t="shared" si="56"/>
        <v>44743</v>
      </c>
      <c r="J109" s="146">
        <f t="shared" si="56"/>
        <v>44774</v>
      </c>
      <c r="K109" s="146">
        <f t="shared" si="56"/>
        <v>44805</v>
      </c>
      <c r="L109" s="146">
        <f t="shared" si="56"/>
        <v>44835</v>
      </c>
      <c r="M109" s="146">
        <f t="shared" si="56"/>
        <v>44866</v>
      </c>
      <c r="N109" s="146">
        <f t="shared" si="56"/>
        <v>44896</v>
      </c>
      <c r="O109" s="146">
        <f t="shared" si="56"/>
        <v>44927</v>
      </c>
      <c r="P109" s="146">
        <f t="shared" si="56"/>
        <v>44958</v>
      </c>
      <c r="Q109" s="146">
        <f t="shared" si="56"/>
        <v>44986</v>
      </c>
      <c r="R109" s="146">
        <f t="shared" si="56"/>
        <v>45017</v>
      </c>
      <c r="S109" s="146">
        <f t="shared" si="56"/>
        <v>45047</v>
      </c>
      <c r="T109" s="146">
        <f t="shared" si="56"/>
        <v>45078</v>
      </c>
      <c r="U109" s="146">
        <f t="shared" si="56"/>
        <v>45108</v>
      </c>
      <c r="V109" s="146">
        <f t="shared" si="56"/>
        <v>45139</v>
      </c>
      <c r="W109" s="146">
        <f t="shared" si="56"/>
        <v>45170</v>
      </c>
      <c r="X109" s="146">
        <f t="shared" si="56"/>
        <v>45200</v>
      </c>
      <c r="Y109" s="146">
        <f t="shared" si="56"/>
        <v>45231</v>
      </c>
      <c r="Z109" s="146">
        <f t="shared" si="56"/>
        <v>45261</v>
      </c>
      <c r="AA109" s="146">
        <f t="shared" si="56"/>
        <v>45292</v>
      </c>
      <c r="AB109" s="146">
        <f t="shared" si="56"/>
        <v>45323</v>
      </c>
      <c r="AC109" s="146">
        <f t="shared" si="56"/>
        <v>45352</v>
      </c>
      <c r="AD109" s="146">
        <f t="shared" si="56"/>
        <v>45383</v>
      </c>
      <c r="AE109" s="146">
        <f t="shared" si="56"/>
        <v>45413</v>
      </c>
      <c r="AF109" s="146">
        <f t="shared" si="56"/>
        <v>45444</v>
      </c>
      <c r="AG109" s="146">
        <f t="shared" si="56"/>
        <v>45474</v>
      </c>
      <c r="AH109" s="146">
        <f t="shared" si="56"/>
        <v>45505</v>
      </c>
      <c r="AI109" s="146">
        <f t="shared" si="56"/>
        <v>45536</v>
      </c>
      <c r="AJ109" s="146">
        <f t="shared" si="56"/>
        <v>45566</v>
      </c>
      <c r="AK109" s="146">
        <f t="shared" si="56"/>
        <v>45597</v>
      </c>
      <c r="AL109" s="146">
        <f t="shared" si="56"/>
        <v>45627</v>
      </c>
      <c r="AM109" s="146">
        <f t="shared" si="56"/>
        <v>45658</v>
      </c>
    </row>
    <row r="110" spans="1:39" hidden="1" x14ac:dyDescent="0.35">
      <c r="A110" s="658"/>
      <c r="B110" s="240" t="s">
        <v>20</v>
      </c>
      <c r="C110" s="292">
        <v>1.8068591999999987E-2</v>
      </c>
      <c r="D110" s="292">
        <v>1.8068592000000085E-2</v>
      </c>
      <c r="E110" s="361">
        <v>2.3323293010974844E-2</v>
      </c>
      <c r="F110" s="361">
        <v>2.321311884647274E-2</v>
      </c>
      <c r="G110" s="361">
        <v>2.3731198013184747E-2</v>
      </c>
      <c r="H110" s="361">
        <v>2.8606933470298294E-2</v>
      </c>
      <c r="I110" s="361">
        <v>2.8564986216861803E-2</v>
      </c>
      <c r="J110" s="361">
        <v>2.8751866812939862E-2</v>
      </c>
      <c r="K110" s="361">
        <v>2.8775609433120838E-2</v>
      </c>
      <c r="L110" s="361">
        <v>2.4342465668949754E-2</v>
      </c>
      <c r="M110" s="361">
        <v>2.3979947761775908E-2</v>
      </c>
      <c r="N110" s="361">
        <v>2.3694199590883661E-2</v>
      </c>
      <c r="O110" s="361">
        <v>2.3113770630064437E-2</v>
      </c>
      <c r="P110" s="361">
        <v>2.308480619226886E-2</v>
      </c>
      <c r="Q110" s="361">
        <v>2.3323293010974844E-2</v>
      </c>
      <c r="R110" s="361">
        <v>2.321311884647274E-2</v>
      </c>
      <c r="S110" s="361">
        <v>2.3731198013184747E-2</v>
      </c>
      <c r="T110" s="361">
        <v>2.8606933470298294E-2</v>
      </c>
      <c r="U110" s="456">
        <v>2.9046768289494204E-2</v>
      </c>
      <c r="V110" s="456">
        <v>2.8926223071207881E-2</v>
      </c>
      <c r="W110" s="456">
        <v>2.8853811928619136E-2</v>
      </c>
      <c r="X110" s="456">
        <v>2.423934325833732E-2</v>
      </c>
      <c r="Y110" s="456">
        <v>2.3230451301046742E-2</v>
      </c>
      <c r="Z110" s="456">
        <v>2.2569877249855298E-2</v>
      </c>
      <c r="AA110" s="455">
        <v>2.2477983548236508E-2</v>
      </c>
      <c r="AB110" s="455">
        <v>2.2208460096153619E-2</v>
      </c>
      <c r="AC110" s="455">
        <v>2.2537126025125254E-2</v>
      </c>
      <c r="AD110" s="455">
        <v>2.3433158350103633E-2</v>
      </c>
      <c r="AE110" s="455">
        <v>2.4182497583924868E-2</v>
      </c>
      <c r="AF110" s="455">
        <v>2.9068192865801402E-2</v>
      </c>
      <c r="AG110" s="455">
        <v>2.9046768289494204E-2</v>
      </c>
      <c r="AH110" s="455">
        <v>2.8926223071207881E-2</v>
      </c>
      <c r="AI110" s="455">
        <v>2.8853811928619136E-2</v>
      </c>
      <c r="AJ110" s="455">
        <v>2.423934325833732E-2</v>
      </c>
      <c r="AK110" s="455">
        <v>2.3230451301046742E-2</v>
      </c>
      <c r="AL110" s="455">
        <v>2.2569877249855298E-2</v>
      </c>
      <c r="AM110" s="455">
        <v>2.2477983548236508E-2</v>
      </c>
    </row>
    <row r="111" spans="1:39" hidden="1" x14ac:dyDescent="0.35">
      <c r="A111" s="658"/>
      <c r="B111" s="240" t="s">
        <v>0</v>
      </c>
      <c r="C111" s="292">
        <v>1.8068591999999987E-2</v>
      </c>
      <c r="D111" s="292">
        <v>1.8068592000000085E-2</v>
      </c>
      <c r="E111" s="361">
        <v>2.3897068756414595E-2</v>
      </c>
      <c r="F111" s="361">
        <v>2.3313829526834466E-2</v>
      </c>
      <c r="G111" s="361">
        <v>2.4964802170357413E-2</v>
      </c>
      <c r="H111" s="361">
        <v>3.0465985850291009E-2</v>
      </c>
      <c r="I111" s="361">
        <v>2.9429483128265644E-2</v>
      </c>
      <c r="J111" s="361">
        <v>3.0170369015297571E-2</v>
      </c>
      <c r="K111" s="361">
        <v>3.0665536551498451E-2</v>
      </c>
      <c r="L111" s="361">
        <v>2.4164472689335421E-2</v>
      </c>
      <c r="M111" s="361">
        <v>2.5294903153218563E-2</v>
      </c>
      <c r="N111" s="361">
        <v>2.3471402778603406E-2</v>
      </c>
      <c r="O111" s="361">
        <v>2.4146888775834336E-2</v>
      </c>
      <c r="P111" s="361">
        <v>2.4000297678319994E-2</v>
      </c>
      <c r="Q111" s="361">
        <v>2.3897068756414595E-2</v>
      </c>
      <c r="R111" s="361">
        <v>2.3313829526834466E-2</v>
      </c>
      <c r="S111" s="361">
        <v>2.4964802170357413E-2</v>
      </c>
      <c r="T111" s="361">
        <v>3.0465985850291009E-2</v>
      </c>
      <c r="U111" s="456">
        <v>2.9984441915357631E-2</v>
      </c>
      <c r="V111" s="456">
        <v>3.0471574424974959E-2</v>
      </c>
      <c r="W111" s="456">
        <v>3.0926088288011609E-2</v>
      </c>
      <c r="X111" s="456">
        <v>2.404149729437715E-2</v>
      </c>
      <c r="Y111" s="456">
        <v>2.4601707313038429E-2</v>
      </c>
      <c r="Z111" s="456">
        <v>2.2373843244386227E-2</v>
      </c>
      <c r="AA111" s="455">
        <v>2.3533320380090969E-2</v>
      </c>
      <c r="AB111" s="455">
        <v>2.3142017932499443E-2</v>
      </c>
      <c r="AC111" s="455">
        <v>2.3121579475972376E-2</v>
      </c>
      <c r="AD111" s="455">
        <v>2.3559368865515361E-2</v>
      </c>
      <c r="AE111" s="455">
        <v>2.571424077420149E-2</v>
      </c>
      <c r="AF111" s="455">
        <v>3.103180920060215E-2</v>
      </c>
      <c r="AG111" s="455">
        <v>2.9984441915357631E-2</v>
      </c>
      <c r="AH111" s="455">
        <v>3.0471574424974959E-2</v>
      </c>
      <c r="AI111" s="455">
        <v>3.0926088288011609E-2</v>
      </c>
      <c r="AJ111" s="455">
        <v>2.404149729437715E-2</v>
      </c>
      <c r="AK111" s="455">
        <v>2.4601707313038429E-2</v>
      </c>
      <c r="AL111" s="455">
        <v>2.2373843244386227E-2</v>
      </c>
      <c r="AM111" s="455">
        <v>2.3533320380090969E-2</v>
      </c>
    </row>
    <row r="112" spans="1:39" hidden="1" x14ac:dyDescent="0.35">
      <c r="A112" s="658"/>
      <c r="B112" s="240" t="s">
        <v>21</v>
      </c>
      <c r="C112" s="292">
        <v>1.8068591999999987E-2</v>
      </c>
      <c r="D112" s="292">
        <v>1.8068592000000085E-2</v>
      </c>
      <c r="E112" s="361">
        <v>2.3858274435910272E-2</v>
      </c>
      <c r="F112" s="361">
        <v>2.39077296305596E-2</v>
      </c>
      <c r="G112" s="361">
        <v>2.4119712018997624E-2</v>
      </c>
      <c r="H112" s="361">
        <v>2.9277192076420381E-2</v>
      </c>
      <c r="I112" s="361">
        <v>2.8557701019953176E-2</v>
      </c>
      <c r="J112" s="361">
        <v>2.9111380293825227E-2</v>
      </c>
      <c r="K112" s="361">
        <v>2.9351548036595759E-2</v>
      </c>
      <c r="L112" s="361">
        <v>2.483647013594974E-2</v>
      </c>
      <c r="M112" s="361">
        <v>2.3987366067580219E-2</v>
      </c>
      <c r="N112" s="361">
        <v>2.4089378913695021E-2</v>
      </c>
      <c r="O112" s="361">
        <v>2.3035856275064787E-2</v>
      </c>
      <c r="P112" s="361">
        <v>2.3018097097034521E-2</v>
      </c>
      <c r="Q112" s="361">
        <v>2.3858274435910272E-2</v>
      </c>
      <c r="R112" s="361">
        <v>2.39077296305596E-2</v>
      </c>
      <c r="S112" s="361">
        <v>2.4119712018997624E-2</v>
      </c>
      <c r="T112" s="361">
        <v>2.9277192076420381E-2</v>
      </c>
      <c r="U112" s="456">
        <v>2.9038923506189716E-2</v>
      </c>
      <c r="V112" s="456">
        <v>2.9317788800827208E-2</v>
      </c>
      <c r="W112" s="456">
        <v>2.9486607713799903E-2</v>
      </c>
      <c r="X112" s="456">
        <v>2.4787625849823691E-2</v>
      </c>
      <c r="Y112" s="456">
        <v>2.3237877136096732E-2</v>
      </c>
      <c r="Z112" s="456">
        <v>2.2924292710072274E-2</v>
      </c>
      <c r="AA112" s="455">
        <v>2.2397351370130866E-2</v>
      </c>
      <c r="AB112" s="455">
        <v>2.2141568526452406E-2</v>
      </c>
      <c r="AC112" s="455">
        <v>2.3081583856841188E-2</v>
      </c>
      <c r="AD112" s="455">
        <v>2.4296108227819302E-2</v>
      </c>
      <c r="AE112" s="455">
        <v>2.4680979039981447E-2</v>
      </c>
      <c r="AF112" s="455">
        <v>2.9796764292535211E-2</v>
      </c>
      <c r="AG112" s="455">
        <v>2.9038923506189716E-2</v>
      </c>
      <c r="AH112" s="455">
        <v>2.9317788800827208E-2</v>
      </c>
      <c r="AI112" s="455">
        <v>2.9486607713799903E-2</v>
      </c>
      <c r="AJ112" s="455">
        <v>2.4787625849823691E-2</v>
      </c>
      <c r="AK112" s="455">
        <v>2.3237877136096732E-2</v>
      </c>
      <c r="AL112" s="455">
        <v>2.2924292710072274E-2</v>
      </c>
      <c r="AM112" s="455">
        <v>2.2397351370130866E-2</v>
      </c>
    </row>
    <row r="113" spans="1:39" hidden="1" x14ac:dyDescent="0.35">
      <c r="A113" s="658"/>
      <c r="B113" s="240" t="s">
        <v>1</v>
      </c>
      <c r="C113" s="292">
        <v>1.8068591999999987E-2</v>
      </c>
      <c r="D113" s="292">
        <v>1.8068592000000085E-2</v>
      </c>
      <c r="E113" s="361">
        <v>2.0648262403999099E-2</v>
      </c>
      <c r="F113" s="361">
        <v>2.3438898061895055E-2</v>
      </c>
      <c r="G113" s="361">
        <v>2.5988402964995303E-2</v>
      </c>
      <c r="H113" s="361">
        <v>3.053153206925488E-2</v>
      </c>
      <c r="I113" s="361">
        <v>2.9464928594527161E-2</v>
      </c>
      <c r="J113" s="361">
        <v>3.0211763272592014E-2</v>
      </c>
      <c r="K113" s="361">
        <v>3.0933268689587849E-2</v>
      </c>
      <c r="L113" s="361">
        <v>2.4129610294570381E-2</v>
      </c>
      <c r="M113" s="361">
        <v>2.0648262403999099E-2</v>
      </c>
      <c r="N113" s="361">
        <v>2.0648262403999799E-2</v>
      </c>
      <c r="O113" s="361">
        <v>2.0648262404000001E-2</v>
      </c>
      <c r="P113" s="361">
        <v>2.0648262404000101E-2</v>
      </c>
      <c r="Q113" s="361">
        <v>2.0648262403999099E-2</v>
      </c>
      <c r="R113" s="361">
        <v>2.3438898061895055E-2</v>
      </c>
      <c r="S113" s="361">
        <v>2.5988402964995303E-2</v>
      </c>
      <c r="T113" s="361">
        <v>3.053153206925488E-2</v>
      </c>
      <c r="U113" s="456">
        <v>3.0022712846707791E-2</v>
      </c>
      <c r="V113" s="456">
        <v>3.0517888109185608E-2</v>
      </c>
      <c r="W113" s="456">
        <v>3.1218860173408587E-2</v>
      </c>
      <c r="X113" s="456">
        <v>2.4002541515172393E-2</v>
      </c>
      <c r="Y113" s="456">
        <v>1.9984999999999999E-2</v>
      </c>
      <c r="Z113" s="456">
        <v>1.9984999999999999E-2</v>
      </c>
      <c r="AA113" s="455">
        <v>1.9984999999999999E-2</v>
      </c>
      <c r="AB113" s="455">
        <v>1.9984999999999999E-2</v>
      </c>
      <c r="AC113" s="455">
        <v>1.9984999999999999E-2</v>
      </c>
      <c r="AD113" s="455">
        <v>2.3715988314436956E-2</v>
      </c>
      <c r="AE113" s="455">
        <v>2.6905301223005631E-2</v>
      </c>
      <c r="AF113" s="455">
        <v>3.109993094783918E-2</v>
      </c>
      <c r="AG113" s="455">
        <v>3.0022712846707791E-2</v>
      </c>
      <c r="AH113" s="455">
        <v>3.0517888109185608E-2</v>
      </c>
      <c r="AI113" s="455">
        <v>3.1218860173408587E-2</v>
      </c>
      <c r="AJ113" s="455">
        <v>2.4002541515172393E-2</v>
      </c>
      <c r="AK113" s="455">
        <v>1.9984999999999999E-2</v>
      </c>
      <c r="AL113" s="455">
        <v>1.9984999999999999E-2</v>
      </c>
      <c r="AM113" s="455">
        <v>1.9984999999999999E-2</v>
      </c>
    </row>
    <row r="114" spans="1:39" hidden="1" x14ac:dyDescent="0.35">
      <c r="A114" s="658"/>
      <c r="B114" s="240" t="s">
        <v>22</v>
      </c>
      <c r="C114" s="292">
        <v>1.8068591999999987E-2</v>
      </c>
      <c r="D114" s="292">
        <v>1.8068592000000085E-2</v>
      </c>
      <c r="E114" s="361">
        <v>2.0737176729359496E-2</v>
      </c>
      <c r="F114" s="361">
        <v>2.1123166806762524E-2</v>
      </c>
      <c r="G114" s="361">
        <v>2.0745647548548931E-2</v>
      </c>
      <c r="H114" s="361">
        <v>2.2660656295062944E-2</v>
      </c>
      <c r="I114" s="361">
        <v>2.2465007168238151E-2</v>
      </c>
      <c r="J114" s="361">
        <v>2.2703118412978698E-2</v>
      </c>
      <c r="K114" s="361">
        <v>2.2685874534225599E-2</v>
      </c>
      <c r="L114" s="361">
        <v>2.0737970520331724E-2</v>
      </c>
      <c r="M114" s="361">
        <v>2.0658111937576471E-2</v>
      </c>
      <c r="N114" s="361">
        <v>2.0722868298511984E-2</v>
      </c>
      <c r="O114" s="361">
        <v>2.1190254124629451E-2</v>
      </c>
      <c r="P114" s="361">
        <v>2.1152137229698852E-2</v>
      </c>
      <c r="Q114" s="361">
        <v>2.0737176729359496E-2</v>
      </c>
      <c r="R114" s="361">
        <v>2.1123166806762524E-2</v>
      </c>
      <c r="S114" s="361">
        <v>2.0745647548548931E-2</v>
      </c>
      <c r="T114" s="361">
        <v>2.2660656295062944E-2</v>
      </c>
      <c r="U114" s="456">
        <v>2.2009841467541771E-2</v>
      </c>
      <c r="V114" s="456">
        <v>2.2270371252704167E-2</v>
      </c>
      <c r="W114" s="456">
        <v>2.2238193320867791E-2</v>
      </c>
      <c r="X114" s="456">
        <v>2.0087685574775006E-2</v>
      </c>
      <c r="Y114" s="456">
        <v>1.999378187698049E-2</v>
      </c>
      <c r="Z114" s="456">
        <v>2.0043592355983408E-2</v>
      </c>
      <c r="AA114" s="455">
        <v>2.0522769194661113E-2</v>
      </c>
      <c r="AB114" s="455">
        <v>2.0427354099479291E-2</v>
      </c>
      <c r="AC114" s="455">
        <v>2.0063649613109358E-2</v>
      </c>
      <c r="AD114" s="455">
        <v>2.0673817345237166E-2</v>
      </c>
      <c r="AE114" s="455">
        <v>2.0114657236084896E-2</v>
      </c>
      <c r="AF114" s="455">
        <v>2.2243673567773445E-2</v>
      </c>
      <c r="AG114" s="455">
        <v>2.2009841467541771E-2</v>
      </c>
      <c r="AH114" s="455">
        <v>2.2270371252704167E-2</v>
      </c>
      <c r="AI114" s="455">
        <v>2.2238193320867791E-2</v>
      </c>
      <c r="AJ114" s="455">
        <v>2.0087685574775006E-2</v>
      </c>
      <c r="AK114" s="455">
        <v>1.999378187698049E-2</v>
      </c>
      <c r="AL114" s="455">
        <v>2.0043592355983408E-2</v>
      </c>
      <c r="AM114" s="455">
        <v>2.0522769194661113E-2</v>
      </c>
    </row>
    <row r="115" spans="1:39" hidden="1" x14ac:dyDescent="0.35">
      <c r="A115" s="658"/>
      <c r="B115" s="77" t="s">
        <v>9</v>
      </c>
      <c r="C115" s="292">
        <v>1.8068591999999987E-2</v>
      </c>
      <c r="D115" s="292">
        <v>1.8068592000000085E-2</v>
      </c>
      <c r="E115" s="361">
        <v>2.397468672158775E-2</v>
      </c>
      <c r="F115" s="361">
        <v>2.3957072804052647E-2</v>
      </c>
      <c r="G115" s="361">
        <v>2.3454344374147309E-2</v>
      </c>
      <c r="H115" s="361">
        <v>2.2434774463499899E-2</v>
      </c>
      <c r="I115" s="361">
        <v>2.24347744634995E-2</v>
      </c>
      <c r="J115" s="361">
        <v>2.2434774463500201E-2</v>
      </c>
      <c r="K115" s="361">
        <v>2.9077950833408788E-2</v>
      </c>
      <c r="L115" s="361">
        <v>2.4597716891969112E-2</v>
      </c>
      <c r="M115" s="361">
        <v>2.5433229765780715E-2</v>
      </c>
      <c r="N115" s="361">
        <v>2.3472394813581491E-2</v>
      </c>
      <c r="O115" s="361">
        <v>2.4146971028530511E-2</v>
      </c>
      <c r="P115" s="361">
        <v>2.4003786443699406E-2</v>
      </c>
      <c r="Q115" s="361">
        <v>2.397468672158775E-2</v>
      </c>
      <c r="R115" s="361">
        <v>2.3957072804052647E-2</v>
      </c>
      <c r="S115" s="361">
        <v>2.3454344374147309E-2</v>
      </c>
      <c r="T115" s="361">
        <v>2.2434774463499899E-2</v>
      </c>
      <c r="U115" s="456">
        <v>2.1971999999999998E-2</v>
      </c>
      <c r="V115" s="456">
        <v>2.1971999999999998E-2</v>
      </c>
      <c r="W115" s="456">
        <v>2.9186215545457354E-2</v>
      </c>
      <c r="X115" s="456">
        <v>2.4522718184811772E-2</v>
      </c>
      <c r="Y115" s="456">
        <v>2.474881803232094E-2</v>
      </c>
      <c r="Z115" s="456">
        <v>2.2374526940173813E-2</v>
      </c>
      <c r="AA115" s="455">
        <v>2.3533125104223951E-2</v>
      </c>
      <c r="AB115" s="455">
        <v>2.3145246955055283E-2</v>
      </c>
      <c r="AC115" s="455">
        <v>2.3201186158131569E-2</v>
      </c>
      <c r="AD115" s="455">
        <v>2.4356205675658375E-2</v>
      </c>
      <c r="AE115" s="455">
        <v>2.380876785601347E-2</v>
      </c>
      <c r="AF115" s="455">
        <v>2.1971999999999998E-2</v>
      </c>
      <c r="AG115" s="455">
        <v>2.1971999999999998E-2</v>
      </c>
      <c r="AH115" s="455">
        <v>2.1971999999999998E-2</v>
      </c>
      <c r="AI115" s="455">
        <v>2.9186215545457354E-2</v>
      </c>
      <c r="AJ115" s="455">
        <v>2.4522718184811772E-2</v>
      </c>
      <c r="AK115" s="455">
        <v>2.474881803232094E-2</v>
      </c>
      <c r="AL115" s="455">
        <v>2.2374526940173813E-2</v>
      </c>
      <c r="AM115" s="455">
        <v>2.3533125104223951E-2</v>
      </c>
    </row>
    <row r="116" spans="1:39" hidden="1" x14ac:dyDescent="0.35">
      <c r="A116" s="658"/>
      <c r="B116" s="77" t="s">
        <v>3</v>
      </c>
      <c r="C116" s="292">
        <v>1.8068591999999987E-2</v>
      </c>
      <c r="D116" s="292">
        <v>1.8068592000000085E-2</v>
      </c>
      <c r="E116" s="361">
        <v>2.3897068756414595E-2</v>
      </c>
      <c r="F116" s="361">
        <v>2.3313829526834466E-2</v>
      </c>
      <c r="G116" s="361">
        <v>2.4964802170357413E-2</v>
      </c>
      <c r="H116" s="361">
        <v>3.0465985850291009E-2</v>
      </c>
      <c r="I116" s="361">
        <v>2.9429483128265644E-2</v>
      </c>
      <c r="J116" s="361">
        <v>3.0170369015297571E-2</v>
      </c>
      <c r="K116" s="361">
        <v>3.0665536551498451E-2</v>
      </c>
      <c r="L116" s="361">
        <v>2.4164472689335421E-2</v>
      </c>
      <c r="M116" s="361">
        <v>2.5294903153218563E-2</v>
      </c>
      <c r="N116" s="361">
        <v>2.3471402778603406E-2</v>
      </c>
      <c r="O116" s="361">
        <v>2.4146888775834336E-2</v>
      </c>
      <c r="P116" s="361">
        <v>2.4000297678319994E-2</v>
      </c>
      <c r="Q116" s="361">
        <v>2.3897068756414595E-2</v>
      </c>
      <c r="R116" s="361">
        <v>2.3313829526834466E-2</v>
      </c>
      <c r="S116" s="361">
        <v>2.4964802170357413E-2</v>
      </c>
      <c r="T116" s="361">
        <v>3.0465985850291009E-2</v>
      </c>
      <c r="U116" s="456">
        <v>2.9984441915357631E-2</v>
      </c>
      <c r="V116" s="456">
        <v>3.0471574424974959E-2</v>
      </c>
      <c r="W116" s="456">
        <v>3.0926088288011609E-2</v>
      </c>
      <c r="X116" s="456">
        <v>2.404149729437715E-2</v>
      </c>
      <c r="Y116" s="456">
        <v>2.4601707313038429E-2</v>
      </c>
      <c r="Z116" s="456">
        <v>2.2373843244386227E-2</v>
      </c>
      <c r="AA116" s="455">
        <v>2.3533320380090969E-2</v>
      </c>
      <c r="AB116" s="455">
        <v>2.3142017932499443E-2</v>
      </c>
      <c r="AC116" s="455">
        <v>2.3121579475972376E-2</v>
      </c>
      <c r="AD116" s="455">
        <v>2.3559368865515361E-2</v>
      </c>
      <c r="AE116" s="455">
        <v>2.571424077420149E-2</v>
      </c>
      <c r="AF116" s="455">
        <v>3.103180920060215E-2</v>
      </c>
      <c r="AG116" s="455">
        <v>2.9984441915357631E-2</v>
      </c>
      <c r="AH116" s="455">
        <v>3.0471574424974959E-2</v>
      </c>
      <c r="AI116" s="455">
        <v>3.0926088288011609E-2</v>
      </c>
      <c r="AJ116" s="455">
        <v>2.404149729437715E-2</v>
      </c>
      <c r="AK116" s="455">
        <v>2.4601707313038429E-2</v>
      </c>
      <c r="AL116" s="455">
        <v>2.2373843244386227E-2</v>
      </c>
      <c r="AM116" s="455">
        <v>2.3533320380090969E-2</v>
      </c>
    </row>
    <row r="117" spans="1:39" hidden="1" x14ac:dyDescent="0.35">
      <c r="A117" s="658"/>
      <c r="B117" s="77" t="s">
        <v>4</v>
      </c>
      <c r="C117" s="292">
        <v>1.8068591999999987E-2</v>
      </c>
      <c r="D117" s="292">
        <v>1.8068592000000085E-2</v>
      </c>
      <c r="E117" s="361">
        <v>2.3553415133076006E-2</v>
      </c>
      <c r="F117" s="361">
        <v>2.3754535894260277E-2</v>
      </c>
      <c r="G117" s="361">
        <v>2.4165371279916782E-2</v>
      </c>
      <c r="H117" s="361">
        <v>2.9121912626013276E-2</v>
      </c>
      <c r="I117" s="361">
        <v>2.8944110599542203E-2</v>
      </c>
      <c r="J117" s="361">
        <v>2.9121680220686882E-2</v>
      </c>
      <c r="K117" s="361">
        <v>2.9051576371753238E-2</v>
      </c>
      <c r="L117" s="361">
        <v>2.4926874373975675E-2</v>
      </c>
      <c r="M117" s="361">
        <v>2.4274277566719897E-2</v>
      </c>
      <c r="N117" s="361">
        <v>2.3873520393900585E-2</v>
      </c>
      <c r="O117" s="361">
        <v>2.3453850881604333E-2</v>
      </c>
      <c r="P117" s="361">
        <v>2.3291688777670631E-2</v>
      </c>
      <c r="Q117" s="361">
        <v>2.3553415133076006E-2</v>
      </c>
      <c r="R117" s="361">
        <v>2.3754535894260277E-2</v>
      </c>
      <c r="S117" s="361">
        <v>2.4165371279916782E-2</v>
      </c>
      <c r="T117" s="361">
        <v>2.9121912626013276E-2</v>
      </c>
      <c r="U117" s="456">
        <v>2.9459800521413247E-2</v>
      </c>
      <c r="V117" s="456">
        <v>2.9328769096592003E-2</v>
      </c>
      <c r="W117" s="456">
        <v>2.9156822006933342E-2</v>
      </c>
      <c r="X117" s="456">
        <v>2.4888406070414815E-2</v>
      </c>
      <c r="Y117" s="456">
        <v>2.3532584809416203E-2</v>
      </c>
      <c r="Z117" s="456">
        <v>2.2729764967588894E-2</v>
      </c>
      <c r="AA117" s="455">
        <v>2.2831381354378639E-2</v>
      </c>
      <c r="AB117" s="455">
        <v>2.241739854927732E-2</v>
      </c>
      <c r="AC117" s="455">
        <v>2.2770506315008758E-2</v>
      </c>
      <c r="AD117" s="455">
        <v>2.4108141034085314E-2</v>
      </c>
      <c r="AE117" s="455">
        <v>2.4738210731892432E-2</v>
      </c>
      <c r="AF117" s="455">
        <v>2.9628662744045547E-2</v>
      </c>
      <c r="AG117" s="455">
        <v>2.9459800521413247E-2</v>
      </c>
      <c r="AH117" s="455">
        <v>2.9328769096592003E-2</v>
      </c>
      <c r="AI117" s="455">
        <v>2.9156822006933342E-2</v>
      </c>
      <c r="AJ117" s="455">
        <v>2.4888406070414815E-2</v>
      </c>
      <c r="AK117" s="455">
        <v>2.3532584809416203E-2</v>
      </c>
      <c r="AL117" s="455">
        <v>2.2729764967588894E-2</v>
      </c>
      <c r="AM117" s="455">
        <v>2.2831381354378639E-2</v>
      </c>
    </row>
    <row r="118" spans="1:39" hidden="1" x14ac:dyDescent="0.35">
      <c r="A118" s="658"/>
      <c r="B118" s="77" t="s">
        <v>5</v>
      </c>
      <c r="C118" s="292">
        <v>1.8068591999999987E-2</v>
      </c>
      <c r="D118" s="292">
        <v>1.8068592000000085E-2</v>
      </c>
      <c r="E118" s="361">
        <v>2.3323293010974844E-2</v>
      </c>
      <c r="F118" s="361">
        <v>2.321311884647274E-2</v>
      </c>
      <c r="G118" s="361">
        <v>2.3731198013184747E-2</v>
      </c>
      <c r="H118" s="361">
        <v>2.8606933470298294E-2</v>
      </c>
      <c r="I118" s="361">
        <v>2.8564986216861803E-2</v>
      </c>
      <c r="J118" s="361">
        <v>2.8751866812939862E-2</v>
      </c>
      <c r="K118" s="361">
        <v>2.8775609433120838E-2</v>
      </c>
      <c r="L118" s="361">
        <v>2.4342465668949754E-2</v>
      </c>
      <c r="M118" s="361">
        <v>2.3979947761775908E-2</v>
      </c>
      <c r="N118" s="361">
        <v>2.3694199590883661E-2</v>
      </c>
      <c r="O118" s="361">
        <v>2.3113770630064437E-2</v>
      </c>
      <c r="P118" s="361">
        <v>2.308480619226886E-2</v>
      </c>
      <c r="Q118" s="361">
        <v>2.3323293010974844E-2</v>
      </c>
      <c r="R118" s="361">
        <v>2.321311884647274E-2</v>
      </c>
      <c r="S118" s="361">
        <v>2.3731198013184747E-2</v>
      </c>
      <c r="T118" s="361">
        <v>2.8606933470298294E-2</v>
      </c>
      <c r="U118" s="456">
        <v>2.9046768289494204E-2</v>
      </c>
      <c r="V118" s="456">
        <v>2.8926223071207881E-2</v>
      </c>
      <c r="W118" s="456">
        <v>2.8853811928619136E-2</v>
      </c>
      <c r="X118" s="456">
        <v>2.423934325833732E-2</v>
      </c>
      <c r="Y118" s="456">
        <v>2.3230451301046742E-2</v>
      </c>
      <c r="Z118" s="456">
        <v>2.2569877249855298E-2</v>
      </c>
      <c r="AA118" s="455">
        <v>2.2477983548236508E-2</v>
      </c>
      <c r="AB118" s="455">
        <v>2.2208460096153619E-2</v>
      </c>
      <c r="AC118" s="455">
        <v>2.2537126025125254E-2</v>
      </c>
      <c r="AD118" s="455">
        <v>2.3433158350103633E-2</v>
      </c>
      <c r="AE118" s="455">
        <v>2.4182497583924868E-2</v>
      </c>
      <c r="AF118" s="455">
        <v>2.9068192865801402E-2</v>
      </c>
      <c r="AG118" s="455">
        <v>2.9046768289494204E-2</v>
      </c>
      <c r="AH118" s="455">
        <v>2.8926223071207881E-2</v>
      </c>
      <c r="AI118" s="455">
        <v>2.8853811928619136E-2</v>
      </c>
      <c r="AJ118" s="455">
        <v>2.423934325833732E-2</v>
      </c>
      <c r="AK118" s="455">
        <v>2.3230451301046742E-2</v>
      </c>
      <c r="AL118" s="455">
        <v>2.2569877249855298E-2</v>
      </c>
      <c r="AM118" s="455">
        <v>2.2477983548236508E-2</v>
      </c>
    </row>
    <row r="119" spans="1:39" hidden="1" x14ac:dyDescent="0.35">
      <c r="A119" s="658"/>
      <c r="B119" s="77" t="s">
        <v>23</v>
      </c>
      <c r="C119" s="292">
        <v>1.8068591999999987E-2</v>
      </c>
      <c r="D119" s="292">
        <v>1.8068592000000085E-2</v>
      </c>
      <c r="E119" s="361">
        <v>2.3323293010974844E-2</v>
      </c>
      <c r="F119" s="361">
        <v>2.321311884647274E-2</v>
      </c>
      <c r="G119" s="361">
        <v>2.3731198013184747E-2</v>
      </c>
      <c r="H119" s="361">
        <v>2.8606933470298294E-2</v>
      </c>
      <c r="I119" s="361">
        <v>2.8564986216861803E-2</v>
      </c>
      <c r="J119" s="361">
        <v>2.8751866812939862E-2</v>
      </c>
      <c r="K119" s="361">
        <v>2.8775609433120838E-2</v>
      </c>
      <c r="L119" s="361">
        <v>2.4342465668949754E-2</v>
      </c>
      <c r="M119" s="361">
        <v>2.3979947761775908E-2</v>
      </c>
      <c r="N119" s="361">
        <v>2.3694199590883661E-2</v>
      </c>
      <c r="O119" s="361">
        <v>2.3113770630064437E-2</v>
      </c>
      <c r="P119" s="361">
        <v>2.308480619226886E-2</v>
      </c>
      <c r="Q119" s="361">
        <v>2.3323293010974844E-2</v>
      </c>
      <c r="R119" s="361">
        <v>2.321311884647274E-2</v>
      </c>
      <c r="S119" s="361">
        <v>2.3731198013184747E-2</v>
      </c>
      <c r="T119" s="361">
        <v>2.8606933470298294E-2</v>
      </c>
      <c r="U119" s="456">
        <v>2.9046768289494204E-2</v>
      </c>
      <c r="V119" s="456">
        <v>2.8926223071207881E-2</v>
      </c>
      <c r="W119" s="456">
        <v>2.8853811928619136E-2</v>
      </c>
      <c r="X119" s="456">
        <v>2.423934325833732E-2</v>
      </c>
      <c r="Y119" s="456">
        <v>2.3230451301046742E-2</v>
      </c>
      <c r="Z119" s="456">
        <v>2.2569877249855298E-2</v>
      </c>
      <c r="AA119" s="455">
        <v>2.2477983548236508E-2</v>
      </c>
      <c r="AB119" s="455">
        <v>2.2208460096153619E-2</v>
      </c>
      <c r="AC119" s="455">
        <v>2.2537126025125254E-2</v>
      </c>
      <c r="AD119" s="455">
        <v>2.3433158350103633E-2</v>
      </c>
      <c r="AE119" s="455">
        <v>2.4182497583924868E-2</v>
      </c>
      <c r="AF119" s="455">
        <v>2.9068192865801402E-2</v>
      </c>
      <c r="AG119" s="455">
        <v>2.9046768289494204E-2</v>
      </c>
      <c r="AH119" s="455">
        <v>2.8926223071207881E-2</v>
      </c>
      <c r="AI119" s="455">
        <v>2.8853811928619136E-2</v>
      </c>
      <c r="AJ119" s="455">
        <v>2.423934325833732E-2</v>
      </c>
      <c r="AK119" s="455">
        <v>2.3230451301046742E-2</v>
      </c>
      <c r="AL119" s="455">
        <v>2.2569877249855298E-2</v>
      </c>
      <c r="AM119" s="455">
        <v>2.2477983548236508E-2</v>
      </c>
    </row>
    <row r="120" spans="1:39" hidden="1" x14ac:dyDescent="0.35">
      <c r="A120" s="658"/>
      <c r="B120" s="77" t="s">
        <v>24</v>
      </c>
      <c r="C120" s="292">
        <v>1.8068591999999987E-2</v>
      </c>
      <c r="D120" s="292">
        <v>1.8068592000000085E-2</v>
      </c>
      <c r="E120" s="361">
        <v>2.3323293010974844E-2</v>
      </c>
      <c r="F120" s="361">
        <v>2.321311884647274E-2</v>
      </c>
      <c r="G120" s="361">
        <v>2.3731198013184747E-2</v>
      </c>
      <c r="H120" s="361">
        <v>2.8606933470298294E-2</v>
      </c>
      <c r="I120" s="361">
        <v>2.8564986216861803E-2</v>
      </c>
      <c r="J120" s="361">
        <v>2.8751866812939862E-2</v>
      </c>
      <c r="K120" s="361">
        <v>2.8775609433120838E-2</v>
      </c>
      <c r="L120" s="361">
        <v>2.4342465668949754E-2</v>
      </c>
      <c r="M120" s="361">
        <v>2.3979947761775908E-2</v>
      </c>
      <c r="N120" s="361">
        <v>2.3694199590883661E-2</v>
      </c>
      <c r="O120" s="361">
        <v>2.3113770630064437E-2</v>
      </c>
      <c r="P120" s="361">
        <v>2.308480619226886E-2</v>
      </c>
      <c r="Q120" s="361">
        <v>2.3323293010974844E-2</v>
      </c>
      <c r="R120" s="361">
        <v>2.321311884647274E-2</v>
      </c>
      <c r="S120" s="361">
        <v>2.3731198013184747E-2</v>
      </c>
      <c r="T120" s="361">
        <v>2.8606933470298294E-2</v>
      </c>
      <c r="U120" s="456">
        <v>2.9046768289494204E-2</v>
      </c>
      <c r="V120" s="456">
        <v>2.8926223071207881E-2</v>
      </c>
      <c r="W120" s="456">
        <v>2.8853811928619136E-2</v>
      </c>
      <c r="X120" s="456">
        <v>2.423934325833732E-2</v>
      </c>
      <c r="Y120" s="456">
        <v>2.3230451301046742E-2</v>
      </c>
      <c r="Z120" s="456">
        <v>2.2569877249855298E-2</v>
      </c>
      <c r="AA120" s="455">
        <v>2.2477983548236508E-2</v>
      </c>
      <c r="AB120" s="455">
        <v>2.2208460096153619E-2</v>
      </c>
      <c r="AC120" s="455">
        <v>2.2537126025125254E-2</v>
      </c>
      <c r="AD120" s="455">
        <v>2.3433158350103633E-2</v>
      </c>
      <c r="AE120" s="455">
        <v>2.4182497583924868E-2</v>
      </c>
      <c r="AF120" s="455">
        <v>2.9068192865801402E-2</v>
      </c>
      <c r="AG120" s="455">
        <v>2.9046768289494204E-2</v>
      </c>
      <c r="AH120" s="455">
        <v>2.8926223071207881E-2</v>
      </c>
      <c r="AI120" s="455">
        <v>2.8853811928619136E-2</v>
      </c>
      <c r="AJ120" s="455">
        <v>2.423934325833732E-2</v>
      </c>
      <c r="AK120" s="455">
        <v>2.3230451301046742E-2</v>
      </c>
      <c r="AL120" s="455">
        <v>2.2569877249855298E-2</v>
      </c>
      <c r="AM120" s="455">
        <v>2.2477983548236508E-2</v>
      </c>
    </row>
    <row r="121" spans="1:39" hidden="1" x14ac:dyDescent="0.35">
      <c r="A121" s="658"/>
      <c r="B121" s="77" t="s">
        <v>7</v>
      </c>
      <c r="C121" s="292">
        <v>1.8068591999999987E-2</v>
      </c>
      <c r="D121" s="292">
        <v>1.8068592000000085E-2</v>
      </c>
      <c r="E121" s="361">
        <v>2.3245601221352157E-2</v>
      </c>
      <c r="F121" s="361">
        <v>2.3127027336541043E-2</v>
      </c>
      <c r="G121" s="361">
        <v>2.3421168850018034E-2</v>
      </c>
      <c r="H121" s="361">
        <v>2.8274064522205176E-2</v>
      </c>
      <c r="I121" s="361">
        <v>2.7894054503184957E-2</v>
      </c>
      <c r="J121" s="361">
        <v>2.8247518313558765E-2</v>
      </c>
      <c r="K121" s="361">
        <v>2.8321210128337788E-2</v>
      </c>
      <c r="L121" s="361">
        <v>2.3971269067429666E-2</v>
      </c>
      <c r="M121" s="361">
        <v>2.3518317911700115E-2</v>
      </c>
      <c r="N121" s="361">
        <v>2.3369939774339158E-2</v>
      </c>
      <c r="O121" s="361">
        <v>2.2756510058789724E-2</v>
      </c>
      <c r="P121" s="361">
        <v>2.2739855778448167E-2</v>
      </c>
      <c r="Q121" s="361">
        <v>2.3245601221352157E-2</v>
      </c>
      <c r="R121" s="361">
        <v>2.3127027336541043E-2</v>
      </c>
      <c r="S121" s="361">
        <v>2.3421168850018034E-2</v>
      </c>
      <c r="T121" s="361">
        <v>2.8274064522205176E-2</v>
      </c>
      <c r="U121" s="456">
        <v>2.8309839289235212E-2</v>
      </c>
      <c r="V121" s="456">
        <v>2.8376993609927615E-2</v>
      </c>
      <c r="W121" s="456">
        <v>2.8354270870694132E-2</v>
      </c>
      <c r="X121" s="456">
        <v>2.3826293524526761E-2</v>
      </c>
      <c r="Y121" s="456">
        <v>2.276075561584168E-2</v>
      </c>
      <c r="Z121" s="456">
        <v>2.2285451390559173E-2</v>
      </c>
      <c r="AA121" s="455">
        <v>2.2109192578663586E-2</v>
      </c>
      <c r="AB121" s="455">
        <v>2.1878141721193581E-2</v>
      </c>
      <c r="AC121" s="455">
        <v>2.2458748993281256E-2</v>
      </c>
      <c r="AD121" s="455">
        <v>2.3324375797169238E-2</v>
      </c>
      <c r="AE121" s="455">
        <v>2.3763945148409186E-2</v>
      </c>
      <c r="AF121" s="455">
        <v>2.870356213721911E-2</v>
      </c>
      <c r="AG121" s="455">
        <v>2.8309839289235212E-2</v>
      </c>
      <c r="AH121" s="455">
        <v>2.8376993609927615E-2</v>
      </c>
      <c r="AI121" s="455">
        <v>2.8354270870694132E-2</v>
      </c>
      <c r="AJ121" s="455">
        <v>2.3826293524526761E-2</v>
      </c>
      <c r="AK121" s="455">
        <v>2.276075561584168E-2</v>
      </c>
      <c r="AL121" s="455">
        <v>2.2285451390559173E-2</v>
      </c>
      <c r="AM121" s="455">
        <v>2.2109192578663586E-2</v>
      </c>
    </row>
    <row r="122" spans="1:39" ht="15" hidden="1" thickBot="1" x14ac:dyDescent="0.4">
      <c r="A122" s="659"/>
      <c r="B122" s="79" t="s">
        <v>8</v>
      </c>
      <c r="C122" s="292">
        <v>1.8068591999999987E-2</v>
      </c>
      <c r="D122" s="292">
        <v>1.8068592000000085E-2</v>
      </c>
      <c r="E122" s="361">
        <v>2.3688133572165281E-2</v>
      </c>
      <c r="F122" s="361">
        <v>2.3756476729642553E-2</v>
      </c>
      <c r="G122" s="361">
        <v>2.4036187263574003E-2</v>
      </c>
      <c r="H122" s="361">
        <v>2.9447556712061913E-2</v>
      </c>
      <c r="I122" s="361">
        <v>2.826837068067041E-2</v>
      </c>
      <c r="J122" s="361">
        <v>2.9036597152152885E-2</v>
      </c>
      <c r="K122" s="361">
        <v>2.9230985896088468E-2</v>
      </c>
      <c r="L122" s="361">
        <v>2.4831343761390907E-2</v>
      </c>
      <c r="M122" s="361">
        <v>2.3764124840567877E-2</v>
      </c>
      <c r="N122" s="361">
        <v>2.4004460695574052E-2</v>
      </c>
      <c r="O122" s="361">
        <v>2.2745359810713212E-2</v>
      </c>
      <c r="P122" s="361">
        <v>2.2733204229844931E-2</v>
      </c>
      <c r="Q122" s="361">
        <v>2.3688133572165281E-2</v>
      </c>
      <c r="R122" s="361">
        <v>2.3756476729642553E-2</v>
      </c>
      <c r="S122" s="361">
        <v>2.4036187263574003E-2</v>
      </c>
      <c r="T122" s="361">
        <v>2.9447556712061913E-2</v>
      </c>
      <c r="U122" s="456">
        <v>2.8721794360525577E-2</v>
      </c>
      <c r="V122" s="456">
        <v>2.923638292655938E-2</v>
      </c>
      <c r="W122" s="456">
        <v>2.9354148766877561E-2</v>
      </c>
      <c r="X122" s="456">
        <v>2.4782445602694218E-2</v>
      </c>
      <c r="Y122" s="456">
        <v>2.3010329043897968E-2</v>
      </c>
      <c r="Z122" s="456">
        <v>2.2847717498970476E-2</v>
      </c>
      <c r="AA122" s="454">
        <v>2.2098193731108311E-2</v>
      </c>
      <c r="AB122" s="454">
        <v>2.1872109080085231E-2</v>
      </c>
      <c r="AC122" s="454">
        <v>2.2907538242953603E-2</v>
      </c>
      <c r="AD122" s="454">
        <v>2.4110148891352295E-2</v>
      </c>
      <c r="AE122" s="454">
        <v>2.4576562726269117E-2</v>
      </c>
      <c r="AF122" s="454">
        <v>2.9974761791179142E-2</v>
      </c>
      <c r="AG122" s="454">
        <v>2.8721794360525577E-2</v>
      </c>
      <c r="AH122" s="454">
        <v>2.923638292655938E-2</v>
      </c>
      <c r="AI122" s="454">
        <v>2.9354148766877561E-2</v>
      </c>
      <c r="AJ122" s="454">
        <v>2.4782445602694218E-2</v>
      </c>
      <c r="AK122" s="454">
        <v>2.3010329043897968E-2</v>
      </c>
      <c r="AL122" s="454">
        <v>2.2847717498970476E-2</v>
      </c>
      <c r="AM122" s="454">
        <v>2.2098193731108311E-2</v>
      </c>
    </row>
    <row r="123" spans="1:39" hidden="1" x14ac:dyDescent="0.35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</row>
    <row r="124" spans="1:39" ht="15" hidden="1" thickBot="1" x14ac:dyDescent="0.4"/>
    <row r="125" spans="1:39" ht="15" hidden="1" thickBot="1" x14ac:dyDescent="0.4">
      <c r="C125" s="683" t="s">
        <v>124</v>
      </c>
      <c r="D125" s="683"/>
      <c r="E125" s="683"/>
      <c r="F125" s="683"/>
      <c r="G125" s="683"/>
      <c r="H125" s="683"/>
      <c r="I125" s="683"/>
      <c r="J125" s="683"/>
      <c r="K125" s="683"/>
      <c r="L125" s="683"/>
      <c r="M125" s="683"/>
      <c r="N125" s="683"/>
      <c r="O125" s="683" t="s">
        <v>124</v>
      </c>
      <c r="P125" s="683"/>
      <c r="Q125" s="683"/>
      <c r="R125" s="683"/>
      <c r="S125" s="683"/>
      <c r="T125" s="683"/>
      <c r="U125" s="683"/>
      <c r="V125" s="683"/>
      <c r="W125" s="683"/>
      <c r="X125" s="683"/>
      <c r="Y125" s="683"/>
      <c r="Z125" s="683"/>
      <c r="AA125" s="683" t="s">
        <v>124</v>
      </c>
      <c r="AB125" s="683"/>
      <c r="AC125" s="683"/>
      <c r="AD125" s="683"/>
      <c r="AE125" s="683"/>
      <c r="AF125" s="683"/>
      <c r="AG125" s="683"/>
      <c r="AH125" s="683"/>
      <c r="AI125" s="683"/>
      <c r="AJ125" s="683"/>
      <c r="AK125" s="683"/>
      <c r="AL125" s="683"/>
      <c r="AM125" s="537" t="s">
        <v>124</v>
      </c>
    </row>
    <row r="126" spans="1:39" ht="16" hidden="1" thickBot="1" x14ac:dyDescent="0.4">
      <c r="A126" s="673" t="s">
        <v>125</v>
      </c>
      <c r="B126" s="239" t="s">
        <v>143</v>
      </c>
      <c r="C126" s="146">
        <f>C$4</f>
        <v>44562</v>
      </c>
      <c r="D126" s="146">
        <f t="shared" ref="D126:AM126" si="57">D$4</f>
        <v>44593</v>
      </c>
      <c r="E126" s="146">
        <f t="shared" si="57"/>
        <v>44621</v>
      </c>
      <c r="F126" s="146">
        <f t="shared" si="57"/>
        <v>44652</v>
      </c>
      <c r="G126" s="146">
        <f t="shared" si="57"/>
        <v>44682</v>
      </c>
      <c r="H126" s="146">
        <f t="shared" si="57"/>
        <v>44713</v>
      </c>
      <c r="I126" s="146">
        <f t="shared" si="57"/>
        <v>44743</v>
      </c>
      <c r="J126" s="146">
        <f t="shared" si="57"/>
        <v>44774</v>
      </c>
      <c r="K126" s="146">
        <f t="shared" si="57"/>
        <v>44805</v>
      </c>
      <c r="L126" s="146">
        <f t="shared" si="57"/>
        <v>44835</v>
      </c>
      <c r="M126" s="146">
        <f t="shared" si="57"/>
        <v>44866</v>
      </c>
      <c r="N126" s="146">
        <f t="shared" si="57"/>
        <v>44896</v>
      </c>
      <c r="O126" s="146">
        <f t="shared" si="57"/>
        <v>44927</v>
      </c>
      <c r="P126" s="146">
        <f t="shared" si="57"/>
        <v>44958</v>
      </c>
      <c r="Q126" s="146">
        <f t="shared" si="57"/>
        <v>44986</v>
      </c>
      <c r="R126" s="146">
        <f t="shared" si="57"/>
        <v>45017</v>
      </c>
      <c r="S126" s="146">
        <f t="shared" si="57"/>
        <v>45047</v>
      </c>
      <c r="T126" s="146">
        <f t="shared" si="57"/>
        <v>45078</v>
      </c>
      <c r="U126" s="146">
        <f t="shared" si="57"/>
        <v>45108</v>
      </c>
      <c r="V126" s="146">
        <f t="shared" si="57"/>
        <v>45139</v>
      </c>
      <c r="W126" s="146">
        <f t="shared" si="57"/>
        <v>45170</v>
      </c>
      <c r="X126" s="146">
        <f t="shared" si="57"/>
        <v>45200</v>
      </c>
      <c r="Y126" s="146">
        <f t="shared" si="57"/>
        <v>45231</v>
      </c>
      <c r="Z126" s="146">
        <f t="shared" si="57"/>
        <v>45261</v>
      </c>
      <c r="AA126" s="146">
        <f t="shared" si="57"/>
        <v>45292</v>
      </c>
      <c r="AB126" s="146">
        <f t="shared" si="57"/>
        <v>45323</v>
      </c>
      <c r="AC126" s="146">
        <f t="shared" si="57"/>
        <v>45352</v>
      </c>
      <c r="AD126" s="146">
        <f t="shared" si="57"/>
        <v>45383</v>
      </c>
      <c r="AE126" s="146">
        <f t="shared" si="57"/>
        <v>45413</v>
      </c>
      <c r="AF126" s="146">
        <f t="shared" si="57"/>
        <v>45444</v>
      </c>
      <c r="AG126" s="146">
        <f t="shared" si="57"/>
        <v>45474</v>
      </c>
      <c r="AH126" s="146">
        <f t="shared" si="57"/>
        <v>45505</v>
      </c>
      <c r="AI126" s="146">
        <f t="shared" si="57"/>
        <v>45536</v>
      </c>
      <c r="AJ126" s="146">
        <f t="shared" si="57"/>
        <v>45566</v>
      </c>
      <c r="AK126" s="146">
        <f t="shared" si="57"/>
        <v>45597</v>
      </c>
      <c r="AL126" s="146">
        <f t="shared" si="57"/>
        <v>45627</v>
      </c>
      <c r="AM126" s="146">
        <f t="shared" si="57"/>
        <v>45658</v>
      </c>
    </row>
    <row r="127" spans="1:39" hidden="1" x14ac:dyDescent="0.35">
      <c r="A127" s="658"/>
      <c r="B127" s="240" t="s">
        <v>20</v>
      </c>
      <c r="C127" s="296">
        <v>8.6905396105985688E-3</v>
      </c>
      <c r="D127" s="296">
        <v>9.1843635285924711E-3</v>
      </c>
      <c r="E127" s="365">
        <v>6.725503249182755E-3</v>
      </c>
      <c r="F127" s="365">
        <v>6.3427155477634566E-3</v>
      </c>
      <c r="G127" s="365">
        <v>8.249339219814052E-3</v>
      </c>
      <c r="H127" s="365">
        <v>2.4892836088167204E-2</v>
      </c>
      <c r="I127" s="365">
        <v>2.4542267263744099E-2</v>
      </c>
      <c r="J127" s="365">
        <v>2.6140575162194236E-2</v>
      </c>
      <c r="K127" s="365">
        <v>2.6350534085168655E-2</v>
      </c>
      <c r="L127" s="365">
        <v>1.0890177759764945E-2</v>
      </c>
      <c r="M127" s="365">
        <v>9.2683477106960972E-3</v>
      </c>
      <c r="N127" s="365">
        <v>8.1038244635910361E-3</v>
      </c>
      <c r="O127" s="365">
        <v>6.0073596766950631E-3</v>
      </c>
      <c r="P127" s="365">
        <v>5.9112974915953411E-3</v>
      </c>
      <c r="Q127" s="365">
        <v>6.725503249182755E-3</v>
      </c>
      <c r="R127" s="365">
        <v>6.3427155477634566E-3</v>
      </c>
      <c r="S127" s="365">
        <v>8.249339219814052E-3</v>
      </c>
      <c r="T127" s="365">
        <v>2.4892836088167204E-2</v>
      </c>
      <c r="U127" s="459">
        <v>2.7948231710505797E-2</v>
      </c>
      <c r="V127" s="459">
        <v>2.6917776928792127E-2</v>
      </c>
      <c r="W127" s="459">
        <v>2.6315188071380863E-2</v>
      </c>
      <c r="X127" s="459">
        <v>1.1381656741662681E-2</v>
      </c>
      <c r="Y127" s="459">
        <v>7.4875486989532539E-3</v>
      </c>
      <c r="Z127" s="459">
        <v>5.4381227501447017E-3</v>
      </c>
      <c r="AA127" s="459">
        <v>5.1790164517634936E-3</v>
      </c>
      <c r="AB127" s="459">
        <v>4.4535399038463826E-3</v>
      </c>
      <c r="AC127" s="459">
        <v>5.3448739748747443E-3</v>
      </c>
      <c r="AD127" s="459">
        <v>8.1888416498963629E-3</v>
      </c>
      <c r="AE127" s="459">
        <v>1.1133502416075134E-2</v>
      </c>
      <c r="AF127" s="459">
        <v>2.8135807134198595E-2</v>
      </c>
      <c r="AG127" s="459">
        <v>2.7948231710505797E-2</v>
      </c>
      <c r="AH127" s="459">
        <v>2.6917776928792127E-2</v>
      </c>
      <c r="AI127" s="459">
        <v>2.6315188071380863E-2</v>
      </c>
      <c r="AJ127" s="459">
        <v>1.1381656741662681E-2</v>
      </c>
      <c r="AK127" s="459">
        <v>7.4875486989532539E-3</v>
      </c>
      <c r="AL127" s="459">
        <v>5.4381227501447017E-3</v>
      </c>
      <c r="AM127" s="459">
        <v>5.1790164517634936E-3</v>
      </c>
    </row>
    <row r="128" spans="1:39" hidden="1" x14ac:dyDescent="0.35">
      <c r="A128" s="658"/>
      <c r="B128" s="240" t="s">
        <v>0</v>
      </c>
      <c r="C128" s="296">
        <v>1.3661557336104716E-2</v>
      </c>
      <c r="D128" s="296">
        <v>1.3995891437648279E-2</v>
      </c>
      <c r="E128" s="365">
        <v>8.9207815764972033E-3</v>
      </c>
      <c r="F128" s="365">
        <v>6.6921641567437313E-3</v>
      </c>
      <c r="G128" s="365">
        <v>1.4113787740406187E-2</v>
      </c>
      <c r="H128" s="365">
        <v>4.6747823558508782E-2</v>
      </c>
      <c r="I128" s="365">
        <v>3.2828340164245157E-2</v>
      </c>
      <c r="J128" s="365">
        <v>4.2206385974313532E-2</v>
      </c>
      <c r="K128" s="365">
        <v>5.0134585699459742E-2</v>
      </c>
      <c r="L128" s="365">
        <v>1.0072561566764783E-2</v>
      </c>
      <c r="M128" s="365">
        <v>1.6089633144682137E-2</v>
      </c>
      <c r="N128" s="365">
        <v>7.2588441434502937E-3</v>
      </c>
      <c r="O128" s="365">
        <v>9.9940648226680678E-3</v>
      </c>
      <c r="P128" s="365">
        <v>9.3549568895570073E-3</v>
      </c>
      <c r="Q128" s="365">
        <v>8.9207815764972033E-3</v>
      </c>
      <c r="R128" s="365">
        <v>6.6921641567437313E-3</v>
      </c>
      <c r="S128" s="365">
        <v>1.4113787740406187E-2</v>
      </c>
      <c r="T128" s="365">
        <v>4.6747823558508782E-2</v>
      </c>
      <c r="U128" s="459">
        <v>3.7448558084642369E-2</v>
      </c>
      <c r="V128" s="459">
        <v>4.3687425575025043E-2</v>
      </c>
      <c r="W128" s="459">
        <v>5.0590911711988394E-2</v>
      </c>
      <c r="X128" s="459">
        <v>1.0533502705622855E-2</v>
      </c>
      <c r="Y128" s="459">
        <v>1.3058292686961574E-2</v>
      </c>
      <c r="Z128" s="459">
        <v>4.8921567556137703E-3</v>
      </c>
      <c r="AA128" s="459">
        <v>8.5506796199090324E-3</v>
      </c>
      <c r="AB128" s="459">
        <v>7.1929820675005586E-3</v>
      </c>
      <c r="AC128" s="459">
        <v>7.1264205240276282E-3</v>
      </c>
      <c r="AD128" s="459">
        <v>8.6466311344846336E-3</v>
      </c>
      <c r="AE128" s="459">
        <v>1.9421759225798512E-2</v>
      </c>
      <c r="AF128" s="459">
        <v>5.2375190799397835E-2</v>
      </c>
      <c r="AG128" s="459">
        <v>3.7448558084642369E-2</v>
      </c>
      <c r="AH128" s="459">
        <v>4.3687425575025043E-2</v>
      </c>
      <c r="AI128" s="459">
        <v>5.0590911711988394E-2</v>
      </c>
      <c r="AJ128" s="459">
        <v>1.0533502705622855E-2</v>
      </c>
      <c r="AK128" s="459">
        <v>1.3058292686961574E-2</v>
      </c>
      <c r="AL128" s="459">
        <v>4.8921567556137703E-3</v>
      </c>
      <c r="AM128" s="459">
        <v>8.5506796199090324E-3</v>
      </c>
    </row>
    <row r="129" spans="1:39" hidden="1" x14ac:dyDescent="0.35">
      <c r="A129" s="658"/>
      <c r="B129" s="240" t="s">
        <v>21</v>
      </c>
      <c r="C129" s="296">
        <v>8.3557771746031375E-3</v>
      </c>
      <c r="D129" s="296">
        <v>8.8661221561538248E-3</v>
      </c>
      <c r="E129" s="365">
        <v>8.7608959161647251E-3</v>
      </c>
      <c r="F129" s="365">
        <v>8.9650295202292011E-3</v>
      </c>
      <c r="G129" s="365">
        <v>9.873528402218076E-3</v>
      </c>
      <c r="H129" s="365">
        <v>3.1189905695127716E-2</v>
      </c>
      <c r="I129" s="365">
        <v>2.4481852059304126E-2</v>
      </c>
      <c r="J129" s="365">
        <v>2.9500140901625175E-2</v>
      </c>
      <c r="K129" s="365">
        <v>3.1979136339412441E-2</v>
      </c>
      <c r="L129" s="365">
        <v>1.3398582643288165E-2</v>
      </c>
      <c r="M129" s="365">
        <v>9.2998613606202814E-3</v>
      </c>
      <c r="N129" s="365">
        <v>9.740106855194882E-3</v>
      </c>
      <c r="O129" s="365">
        <v>5.7506736920683119E-3</v>
      </c>
      <c r="P129" s="365">
        <v>5.6929282147751802E-3</v>
      </c>
      <c r="Q129" s="365">
        <v>8.7608959161647251E-3</v>
      </c>
      <c r="R129" s="365">
        <v>8.9650295202292011E-3</v>
      </c>
      <c r="S129" s="365">
        <v>9.873528402218076E-3</v>
      </c>
      <c r="T129" s="365">
        <v>3.1189905695127716E-2</v>
      </c>
      <c r="U129" s="459">
        <v>2.7879076493810287E-2</v>
      </c>
      <c r="V129" s="459">
        <v>3.040821119917279E-2</v>
      </c>
      <c r="W129" s="459">
        <v>3.2050392286200109E-2</v>
      </c>
      <c r="X129" s="459">
        <v>1.3987374150176306E-2</v>
      </c>
      <c r="Y129" s="459">
        <v>7.5131228639032715E-3</v>
      </c>
      <c r="Z129" s="459">
        <v>6.4957072899277293E-3</v>
      </c>
      <c r="AA129" s="459">
        <v>4.9566486298691318E-3</v>
      </c>
      <c r="AB129" s="459">
        <v>4.2804314735475947E-3</v>
      </c>
      <c r="AC129" s="459">
        <v>6.996416143158813E-3</v>
      </c>
      <c r="AD129" s="459">
        <v>1.1633891772180691E-2</v>
      </c>
      <c r="AE129" s="459">
        <v>1.3448020960018561E-2</v>
      </c>
      <c r="AF129" s="459">
        <v>3.5309235707464783E-2</v>
      </c>
      <c r="AG129" s="459">
        <v>2.7879076493810287E-2</v>
      </c>
      <c r="AH129" s="459">
        <v>3.040821119917279E-2</v>
      </c>
      <c r="AI129" s="459">
        <v>3.2050392286200109E-2</v>
      </c>
      <c r="AJ129" s="459">
        <v>1.3987374150176306E-2</v>
      </c>
      <c r="AK129" s="459">
        <v>7.5131228639032715E-3</v>
      </c>
      <c r="AL129" s="459">
        <v>6.4957072899277293E-3</v>
      </c>
      <c r="AM129" s="459">
        <v>4.9566486298691318E-3</v>
      </c>
    </row>
    <row r="130" spans="1:39" hidden="1" x14ac:dyDescent="0.35">
      <c r="A130" s="658"/>
      <c r="B130" s="240" t="s">
        <v>1</v>
      </c>
      <c r="C130" s="296">
        <v>0</v>
      </c>
      <c r="D130" s="296">
        <v>0</v>
      </c>
      <c r="E130" s="365">
        <v>0</v>
      </c>
      <c r="F130" s="365">
        <v>7.1399079890791467E-3</v>
      </c>
      <c r="G130" s="365">
        <v>2.0990651028723394E-2</v>
      </c>
      <c r="H130" s="365">
        <v>4.782972845478143E-2</v>
      </c>
      <c r="I130" s="365">
        <v>3.3222231741727629E-2</v>
      </c>
      <c r="J130" s="365">
        <v>4.2810935047595082E-2</v>
      </c>
      <c r="K130" s="365">
        <v>5.515020339474265E-2</v>
      </c>
      <c r="L130" s="365">
        <v>9.917320361139622E-3</v>
      </c>
      <c r="M130" s="365">
        <v>0</v>
      </c>
      <c r="N130" s="365">
        <v>0</v>
      </c>
      <c r="O130" s="365">
        <v>0</v>
      </c>
      <c r="P130" s="365">
        <v>0</v>
      </c>
      <c r="Q130" s="365">
        <v>0</v>
      </c>
      <c r="R130" s="365">
        <v>7.1399079890791467E-3</v>
      </c>
      <c r="S130" s="365">
        <v>2.0990651028723394E-2</v>
      </c>
      <c r="T130" s="365">
        <v>4.782972845478143E-2</v>
      </c>
      <c r="U130" s="459">
        <v>3.790028715329221E-2</v>
      </c>
      <c r="V130" s="459">
        <v>4.4338111890814394E-2</v>
      </c>
      <c r="W130" s="459">
        <v>5.5720139826591415E-2</v>
      </c>
      <c r="X130" s="459">
        <v>1.0372458484827611E-2</v>
      </c>
      <c r="Y130" s="459">
        <v>0</v>
      </c>
      <c r="Z130" s="459">
        <v>0</v>
      </c>
      <c r="AA130" s="459">
        <v>0</v>
      </c>
      <c r="AB130" s="459">
        <v>0</v>
      </c>
      <c r="AC130" s="459">
        <v>0</v>
      </c>
      <c r="AD130" s="459">
        <v>9.2340116855630441E-3</v>
      </c>
      <c r="AE130" s="459">
        <v>2.9116698776994372E-2</v>
      </c>
      <c r="AF130" s="459">
        <v>5.356106905216082E-2</v>
      </c>
      <c r="AG130" s="459">
        <v>3.790028715329221E-2</v>
      </c>
      <c r="AH130" s="459">
        <v>4.4338111890814394E-2</v>
      </c>
      <c r="AI130" s="459">
        <v>5.5720139826591415E-2</v>
      </c>
      <c r="AJ130" s="459">
        <v>1.0372458484827611E-2</v>
      </c>
      <c r="AK130" s="459">
        <v>0</v>
      </c>
      <c r="AL130" s="459">
        <v>0</v>
      </c>
      <c r="AM130" s="459">
        <v>0</v>
      </c>
    </row>
    <row r="131" spans="1:39" hidden="1" x14ac:dyDescent="0.35">
      <c r="A131" s="658"/>
      <c r="B131" s="240" t="s">
        <v>22</v>
      </c>
      <c r="C131" s="296">
        <v>1.6281637189139251E-3</v>
      </c>
      <c r="D131" s="296">
        <v>1.6786293240557046E-3</v>
      </c>
      <c r="E131" s="365">
        <v>1.5542943626100695E-4</v>
      </c>
      <c r="F131" s="365">
        <v>8.7406385380757999E-4</v>
      </c>
      <c r="G131" s="365">
        <v>1.7042834870996905E-4</v>
      </c>
      <c r="H131" s="365">
        <v>3.9255276413875553E-4</v>
      </c>
      <c r="I131" s="365">
        <v>5.131681890114526E-5</v>
      </c>
      <c r="J131" s="365">
        <v>4.6874660017800357E-4</v>
      </c>
      <c r="K131" s="365">
        <v>4.377109276783004E-4</v>
      </c>
      <c r="L131" s="365">
        <v>1.5683355771647518E-4</v>
      </c>
      <c r="M131" s="365">
        <v>1.7038598308127856E-5</v>
      </c>
      <c r="N131" s="365">
        <v>1.3017017133091542E-4</v>
      </c>
      <c r="O131" s="365">
        <v>1.0065905241958479E-3</v>
      </c>
      <c r="P131" s="365">
        <v>9.3100601868464927E-4</v>
      </c>
      <c r="Q131" s="365">
        <v>1.5542943626100695E-4</v>
      </c>
      <c r="R131" s="365">
        <v>8.7406385380757999E-4</v>
      </c>
      <c r="S131" s="365">
        <v>1.7042834870996905E-4</v>
      </c>
      <c r="T131" s="365">
        <v>3.9255276413875553E-4</v>
      </c>
      <c r="U131" s="459">
        <v>5.8158532458231729E-5</v>
      </c>
      <c r="V131" s="459">
        <v>4.7062874729583508E-4</v>
      </c>
      <c r="W131" s="459">
        <v>4.178066791322081E-4</v>
      </c>
      <c r="X131" s="459">
        <v>1.5631442522499455E-4</v>
      </c>
      <c r="Y131" s="459">
        <v>1.3218123019511605E-5</v>
      </c>
      <c r="Z131" s="459">
        <v>8.8407644016592912E-5</v>
      </c>
      <c r="AA131" s="459">
        <v>8.6423080533888522E-4</v>
      </c>
      <c r="AB131" s="459">
        <v>7.0264590052070922E-4</v>
      </c>
      <c r="AC131" s="459">
        <v>1.2035038689064334E-4</v>
      </c>
      <c r="AD131" s="459">
        <v>1.1291826547628319E-3</v>
      </c>
      <c r="AE131" s="459">
        <v>1.9834276391510712E-4</v>
      </c>
      <c r="AF131" s="459">
        <v>4.2732643222655788E-4</v>
      </c>
      <c r="AG131" s="459">
        <v>5.8158532458231729E-5</v>
      </c>
      <c r="AH131" s="459">
        <v>4.7062874729583508E-4</v>
      </c>
      <c r="AI131" s="459">
        <v>4.178066791322081E-4</v>
      </c>
      <c r="AJ131" s="459">
        <v>1.5631442522499455E-4</v>
      </c>
      <c r="AK131" s="459">
        <v>1.3218123019511605E-5</v>
      </c>
      <c r="AL131" s="459">
        <v>8.8407644016592912E-5</v>
      </c>
      <c r="AM131" s="459">
        <v>8.6423080533888522E-4</v>
      </c>
    </row>
    <row r="132" spans="1:39" hidden="1" x14ac:dyDescent="0.35">
      <c r="A132" s="658"/>
      <c r="B132" s="77" t="s">
        <v>9</v>
      </c>
      <c r="C132" s="296">
        <v>1.3661973402149941E-2</v>
      </c>
      <c r="D132" s="296">
        <v>1.4015661382962317E-2</v>
      </c>
      <c r="E132" s="365">
        <v>9.2460387580735551E-3</v>
      </c>
      <c r="F132" s="365">
        <v>9.171593060273155E-3</v>
      </c>
      <c r="G132" s="365">
        <v>7.1962924488860923E-3</v>
      </c>
      <c r="H132" s="365">
        <v>0</v>
      </c>
      <c r="I132" s="365">
        <v>0</v>
      </c>
      <c r="J132" s="365">
        <v>0</v>
      </c>
      <c r="K132" s="365">
        <v>2.917072209681661E-2</v>
      </c>
      <c r="L132" s="365">
        <v>1.2139980908144088E-2</v>
      </c>
      <c r="M132" s="365">
        <v>1.6980755773445082E-2</v>
      </c>
      <c r="N132" s="365">
        <v>7.2624910695856066E-3</v>
      </c>
      <c r="O132" s="365">
        <v>9.9944311225049851E-3</v>
      </c>
      <c r="P132" s="365">
        <v>9.3698559045129921E-3</v>
      </c>
      <c r="Q132" s="365">
        <v>9.2460387580735551E-3</v>
      </c>
      <c r="R132" s="365">
        <v>9.171593060273155E-3</v>
      </c>
      <c r="S132" s="365">
        <v>7.1962924488860923E-3</v>
      </c>
      <c r="T132" s="365">
        <v>0</v>
      </c>
      <c r="U132" s="459">
        <v>0</v>
      </c>
      <c r="V132" s="459">
        <v>0</v>
      </c>
      <c r="W132" s="459">
        <v>2.9187784454542638E-2</v>
      </c>
      <c r="X132" s="459">
        <v>1.2679281815188228E-2</v>
      </c>
      <c r="Y132" s="459">
        <v>1.3789181967679058E-2</v>
      </c>
      <c r="Z132" s="459">
        <v>4.894473059826189E-3</v>
      </c>
      <c r="AA132" s="459">
        <v>8.5508748957760523E-3</v>
      </c>
      <c r="AB132" s="459">
        <v>7.2047530449447176E-3</v>
      </c>
      <c r="AC132" s="459">
        <v>7.3908138418684322E-3</v>
      </c>
      <c r="AD132" s="459">
        <v>1.1905794324341626E-2</v>
      </c>
      <c r="AE132" s="459">
        <v>9.5932321439865294E-3</v>
      </c>
      <c r="AF132" s="459">
        <v>0</v>
      </c>
      <c r="AG132" s="459">
        <v>0</v>
      </c>
      <c r="AH132" s="459">
        <v>0</v>
      </c>
      <c r="AI132" s="459">
        <v>2.9187784454542638E-2</v>
      </c>
      <c r="AJ132" s="459">
        <v>1.2679281815188228E-2</v>
      </c>
      <c r="AK132" s="459">
        <v>1.3789181967679058E-2</v>
      </c>
      <c r="AL132" s="459">
        <v>4.894473059826189E-3</v>
      </c>
      <c r="AM132" s="459">
        <v>8.5508748957760523E-3</v>
      </c>
    </row>
    <row r="133" spans="1:39" hidden="1" x14ac:dyDescent="0.35">
      <c r="A133" s="658"/>
      <c r="B133" s="77" t="s">
        <v>3</v>
      </c>
      <c r="C133" s="296">
        <v>1.3661557336104716E-2</v>
      </c>
      <c r="D133" s="296">
        <v>1.3995891437648279E-2</v>
      </c>
      <c r="E133" s="365">
        <v>8.9207815764972033E-3</v>
      </c>
      <c r="F133" s="365">
        <v>6.6921641567437313E-3</v>
      </c>
      <c r="G133" s="365">
        <v>1.4113787740406187E-2</v>
      </c>
      <c r="H133" s="365">
        <v>4.6747823558508782E-2</v>
      </c>
      <c r="I133" s="365">
        <v>3.2828340164245157E-2</v>
      </c>
      <c r="J133" s="365">
        <v>4.2206385974313532E-2</v>
      </c>
      <c r="K133" s="365">
        <v>5.0134585699459742E-2</v>
      </c>
      <c r="L133" s="365">
        <v>1.0072561566764783E-2</v>
      </c>
      <c r="M133" s="365">
        <v>1.6089633144682137E-2</v>
      </c>
      <c r="N133" s="365">
        <v>7.2588441434502937E-3</v>
      </c>
      <c r="O133" s="365">
        <v>9.9940648226680678E-3</v>
      </c>
      <c r="P133" s="365">
        <v>9.3549568895570073E-3</v>
      </c>
      <c r="Q133" s="365">
        <v>8.9207815764972033E-3</v>
      </c>
      <c r="R133" s="365">
        <v>6.6921641567437313E-3</v>
      </c>
      <c r="S133" s="365">
        <v>1.4113787740406187E-2</v>
      </c>
      <c r="T133" s="365">
        <v>4.6747823558508782E-2</v>
      </c>
      <c r="U133" s="459">
        <v>3.7448558084642369E-2</v>
      </c>
      <c r="V133" s="459">
        <v>4.3687425575025043E-2</v>
      </c>
      <c r="W133" s="459">
        <v>5.0590911711988394E-2</v>
      </c>
      <c r="X133" s="459">
        <v>1.0533502705622855E-2</v>
      </c>
      <c r="Y133" s="459">
        <v>1.3058292686961574E-2</v>
      </c>
      <c r="Z133" s="459">
        <v>4.8921567556137703E-3</v>
      </c>
      <c r="AA133" s="459">
        <v>8.5506796199090324E-3</v>
      </c>
      <c r="AB133" s="459">
        <v>7.1929820675005586E-3</v>
      </c>
      <c r="AC133" s="459">
        <v>7.1264205240276282E-3</v>
      </c>
      <c r="AD133" s="459">
        <v>8.6466311344846336E-3</v>
      </c>
      <c r="AE133" s="459">
        <v>1.9421759225798512E-2</v>
      </c>
      <c r="AF133" s="459">
        <v>5.2375190799397835E-2</v>
      </c>
      <c r="AG133" s="459">
        <v>3.7448558084642369E-2</v>
      </c>
      <c r="AH133" s="459">
        <v>4.3687425575025043E-2</v>
      </c>
      <c r="AI133" s="459">
        <v>5.0590911711988394E-2</v>
      </c>
      <c r="AJ133" s="459">
        <v>1.0533502705622855E-2</v>
      </c>
      <c r="AK133" s="459">
        <v>1.3058292686961574E-2</v>
      </c>
      <c r="AL133" s="459">
        <v>4.8921567556137703E-3</v>
      </c>
      <c r="AM133" s="459">
        <v>8.5506796199090324E-3</v>
      </c>
    </row>
    <row r="134" spans="1:39" hidden="1" x14ac:dyDescent="0.35">
      <c r="A134" s="658"/>
      <c r="B134" s="77" t="s">
        <v>4</v>
      </c>
      <c r="C134" s="296">
        <v>1.0218487348935303E-2</v>
      </c>
      <c r="D134" s="296">
        <v>1.0200323043128763E-2</v>
      </c>
      <c r="E134" s="365">
        <v>7.5637679556802952E-3</v>
      </c>
      <c r="F134" s="365">
        <v>8.3419121728184262E-3</v>
      </c>
      <c r="G134" s="365">
        <v>1.0076583595313916E-2</v>
      </c>
      <c r="H134" s="365">
        <v>2.9604692181360526E-2</v>
      </c>
      <c r="I134" s="365">
        <v>2.7887807562537795E-2</v>
      </c>
      <c r="J134" s="365">
        <v>2.9602381649727616E-2</v>
      </c>
      <c r="K134" s="365">
        <v>2.8913398999742861E-2</v>
      </c>
      <c r="L134" s="365">
        <v>1.3899475634808428E-2</v>
      </c>
      <c r="M134" s="365">
        <v>1.0571923150512908E-2</v>
      </c>
      <c r="N134" s="365">
        <v>8.8235194151679106E-3</v>
      </c>
      <c r="O134" s="365">
        <v>7.1944872918633627E-3</v>
      </c>
      <c r="P134" s="365">
        <v>6.6145042456472692E-3</v>
      </c>
      <c r="Q134" s="365">
        <v>7.5637679556802952E-3</v>
      </c>
      <c r="R134" s="365">
        <v>8.3419121728184262E-3</v>
      </c>
      <c r="S134" s="365">
        <v>1.0076583595313916E-2</v>
      </c>
      <c r="T134" s="365">
        <v>2.9604692181360526E-2</v>
      </c>
      <c r="U134" s="459">
        <v>3.1784199478586746E-2</v>
      </c>
      <c r="V134" s="459">
        <v>3.0514230903407994E-2</v>
      </c>
      <c r="W134" s="459">
        <v>2.892517799306665E-2</v>
      </c>
      <c r="X134" s="459">
        <v>1.450859392958519E-2</v>
      </c>
      <c r="Y134" s="459">
        <v>8.5484151905837972E-3</v>
      </c>
      <c r="Z134" s="459">
        <v>5.9032350324111083E-3</v>
      </c>
      <c r="AA134" s="459">
        <v>6.2086186456213593E-3</v>
      </c>
      <c r="AB134" s="459">
        <v>5.0116014507226806E-3</v>
      </c>
      <c r="AC134" s="459">
        <v>6.0244936849912405E-3</v>
      </c>
      <c r="AD134" s="459">
        <v>1.0813858965914691E-2</v>
      </c>
      <c r="AE134" s="459">
        <v>1.3733789268107564E-2</v>
      </c>
      <c r="AF134" s="459">
        <v>3.3503337255954453E-2</v>
      </c>
      <c r="AG134" s="459">
        <v>3.1784199478586746E-2</v>
      </c>
      <c r="AH134" s="459">
        <v>3.0514230903407994E-2</v>
      </c>
      <c r="AI134" s="459">
        <v>2.892517799306665E-2</v>
      </c>
      <c r="AJ134" s="459">
        <v>1.450859392958519E-2</v>
      </c>
      <c r="AK134" s="459">
        <v>8.5484151905837972E-3</v>
      </c>
      <c r="AL134" s="459">
        <v>5.9032350324111083E-3</v>
      </c>
      <c r="AM134" s="459">
        <v>6.2086186456213593E-3</v>
      </c>
    </row>
    <row r="135" spans="1:39" hidden="1" x14ac:dyDescent="0.35">
      <c r="A135" s="658"/>
      <c r="B135" s="77" t="s">
        <v>5</v>
      </c>
      <c r="C135" s="296">
        <v>8.6905396105985688E-3</v>
      </c>
      <c r="D135" s="296">
        <v>9.1843635285924711E-3</v>
      </c>
      <c r="E135" s="365">
        <v>6.725503249182755E-3</v>
      </c>
      <c r="F135" s="365">
        <v>6.3427155477634566E-3</v>
      </c>
      <c r="G135" s="365">
        <v>8.249339219814052E-3</v>
      </c>
      <c r="H135" s="365">
        <v>2.4892836088167204E-2</v>
      </c>
      <c r="I135" s="365">
        <v>2.4542267263744099E-2</v>
      </c>
      <c r="J135" s="365">
        <v>2.6140575162194236E-2</v>
      </c>
      <c r="K135" s="365">
        <v>2.6350534085168655E-2</v>
      </c>
      <c r="L135" s="365">
        <v>1.0890177759764945E-2</v>
      </c>
      <c r="M135" s="365">
        <v>9.2683477106960972E-3</v>
      </c>
      <c r="N135" s="365">
        <v>8.1038244635910361E-3</v>
      </c>
      <c r="O135" s="365">
        <v>6.0073596766950631E-3</v>
      </c>
      <c r="P135" s="365">
        <v>5.9112974915953411E-3</v>
      </c>
      <c r="Q135" s="365">
        <v>6.725503249182755E-3</v>
      </c>
      <c r="R135" s="365">
        <v>6.3427155477634566E-3</v>
      </c>
      <c r="S135" s="365">
        <v>8.249339219814052E-3</v>
      </c>
      <c r="T135" s="365">
        <v>2.4892836088167204E-2</v>
      </c>
      <c r="U135" s="459">
        <v>2.7948231710505797E-2</v>
      </c>
      <c r="V135" s="459">
        <v>2.6917776928792127E-2</v>
      </c>
      <c r="W135" s="459">
        <v>2.6315188071380863E-2</v>
      </c>
      <c r="X135" s="459">
        <v>1.1381656741662681E-2</v>
      </c>
      <c r="Y135" s="459">
        <v>7.4875486989532539E-3</v>
      </c>
      <c r="Z135" s="459">
        <v>5.4381227501447017E-3</v>
      </c>
      <c r="AA135" s="459">
        <v>5.1790164517634936E-3</v>
      </c>
      <c r="AB135" s="459">
        <v>4.4535399038463826E-3</v>
      </c>
      <c r="AC135" s="459">
        <v>5.3448739748747443E-3</v>
      </c>
      <c r="AD135" s="459">
        <v>8.1888416498963629E-3</v>
      </c>
      <c r="AE135" s="459">
        <v>1.1133502416075134E-2</v>
      </c>
      <c r="AF135" s="459">
        <v>2.8135807134198595E-2</v>
      </c>
      <c r="AG135" s="459">
        <v>2.7948231710505797E-2</v>
      </c>
      <c r="AH135" s="459">
        <v>2.6917776928792127E-2</v>
      </c>
      <c r="AI135" s="459">
        <v>2.6315188071380863E-2</v>
      </c>
      <c r="AJ135" s="459">
        <v>1.1381656741662681E-2</v>
      </c>
      <c r="AK135" s="459">
        <v>7.4875486989532539E-3</v>
      </c>
      <c r="AL135" s="459">
        <v>5.4381227501447017E-3</v>
      </c>
      <c r="AM135" s="459">
        <v>5.1790164517634936E-3</v>
      </c>
    </row>
    <row r="136" spans="1:39" hidden="1" x14ac:dyDescent="0.35">
      <c r="A136" s="658"/>
      <c r="B136" s="77" t="s">
        <v>23</v>
      </c>
      <c r="C136" s="296">
        <v>8.6905396105985688E-3</v>
      </c>
      <c r="D136" s="296">
        <v>9.1843635285924711E-3</v>
      </c>
      <c r="E136" s="365">
        <v>6.725503249182755E-3</v>
      </c>
      <c r="F136" s="365">
        <v>6.3427155477634566E-3</v>
      </c>
      <c r="G136" s="365">
        <v>8.249339219814052E-3</v>
      </c>
      <c r="H136" s="365">
        <v>2.4892836088167204E-2</v>
      </c>
      <c r="I136" s="365">
        <v>2.4542267263744099E-2</v>
      </c>
      <c r="J136" s="365">
        <v>2.6140575162194236E-2</v>
      </c>
      <c r="K136" s="365">
        <v>2.6350534085168655E-2</v>
      </c>
      <c r="L136" s="365">
        <v>1.0890177759764945E-2</v>
      </c>
      <c r="M136" s="365">
        <v>9.2683477106960972E-3</v>
      </c>
      <c r="N136" s="365">
        <v>8.1038244635910361E-3</v>
      </c>
      <c r="O136" s="365">
        <v>6.0073596766950631E-3</v>
      </c>
      <c r="P136" s="365">
        <v>5.9112974915953411E-3</v>
      </c>
      <c r="Q136" s="365">
        <v>6.725503249182755E-3</v>
      </c>
      <c r="R136" s="365">
        <v>6.3427155477634566E-3</v>
      </c>
      <c r="S136" s="365">
        <v>8.249339219814052E-3</v>
      </c>
      <c r="T136" s="365">
        <v>2.4892836088167204E-2</v>
      </c>
      <c r="U136" s="459">
        <v>2.7948231710505797E-2</v>
      </c>
      <c r="V136" s="459">
        <v>2.6917776928792127E-2</v>
      </c>
      <c r="W136" s="459">
        <v>2.6315188071380863E-2</v>
      </c>
      <c r="X136" s="459">
        <v>1.1381656741662681E-2</v>
      </c>
      <c r="Y136" s="459">
        <v>7.4875486989532539E-3</v>
      </c>
      <c r="Z136" s="459">
        <v>5.4381227501447017E-3</v>
      </c>
      <c r="AA136" s="459">
        <v>5.1790164517634936E-3</v>
      </c>
      <c r="AB136" s="459">
        <v>4.4535399038463826E-3</v>
      </c>
      <c r="AC136" s="459">
        <v>5.3448739748747443E-3</v>
      </c>
      <c r="AD136" s="459">
        <v>8.1888416498963629E-3</v>
      </c>
      <c r="AE136" s="459">
        <v>1.1133502416075134E-2</v>
      </c>
      <c r="AF136" s="459">
        <v>2.8135807134198595E-2</v>
      </c>
      <c r="AG136" s="459">
        <v>2.7948231710505797E-2</v>
      </c>
      <c r="AH136" s="459">
        <v>2.6917776928792127E-2</v>
      </c>
      <c r="AI136" s="459">
        <v>2.6315188071380863E-2</v>
      </c>
      <c r="AJ136" s="459">
        <v>1.1381656741662681E-2</v>
      </c>
      <c r="AK136" s="459">
        <v>7.4875486989532539E-3</v>
      </c>
      <c r="AL136" s="459">
        <v>5.4381227501447017E-3</v>
      </c>
      <c r="AM136" s="459">
        <v>5.1790164517634936E-3</v>
      </c>
    </row>
    <row r="137" spans="1:39" hidden="1" x14ac:dyDescent="0.35">
      <c r="A137" s="658"/>
      <c r="B137" s="77" t="s">
        <v>24</v>
      </c>
      <c r="C137" s="296">
        <v>8.6905396105985688E-3</v>
      </c>
      <c r="D137" s="296">
        <v>9.1843635285924711E-3</v>
      </c>
      <c r="E137" s="365">
        <v>6.725503249182755E-3</v>
      </c>
      <c r="F137" s="365">
        <v>6.3427155477634566E-3</v>
      </c>
      <c r="G137" s="365">
        <v>8.249339219814052E-3</v>
      </c>
      <c r="H137" s="365">
        <v>2.4892836088167204E-2</v>
      </c>
      <c r="I137" s="365">
        <v>2.4542267263744099E-2</v>
      </c>
      <c r="J137" s="365">
        <v>2.6140575162194236E-2</v>
      </c>
      <c r="K137" s="365">
        <v>2.6350534085168655E-2</v>
      </c>
      <c r="L137" s="365">
        <v>1.0890177759764945E-2</v>
      </c>
      <c r="M137" s="365">
        <v>9.2683477106960972E-3</v>
      </c>
      <c r="N137" s="365">
        <v>8.1038244635910361E-3</v>
      </c>
      <c r="O137" s="365">
        <v>6.0073596766950631E-3</v>
      </c>
      <c r="P137" s="365">
        <v>5.9112974915953411E-3</v>
      </c>
      <c r="Q137" s="365">
        <v>6.725503249182755E-3</v>
      </c>
      <c r="R137" s="365">
        <v>6.3427155477634566E-3</v>
      </c>
      <c r="S137" s="365">
        <v>8.249339219814052E-3</v>
      </c>
      <c r="T137" s="365">
        <v>2.4892836088167204E-2</v>
      </c>
      <c r="U137" s="459">
        <v>2.7948231710505797E-2</v>
      </c>
      <c r="V137" s="459">
        <v>2.6917776928792127E-2</v>
      </c>
      <c r="W137" s="459">
        <v>2.6315188071380863E-2</v>
      </c>
      <c r="X137" s="459">
        <v>1.1381656741662681E-2</v>
      </c>
      <c r="Y137" s="459">
        <v>7.4875486989532539E-3</v>
      </c>
      <c r="Z137" s="459">
        <v>5.4381227501447017E-3</v>
      </c>
      <c r="AA137" s="459">
        <v>5.1790164517634936E-3</v>
      </c>
      <c r="AB137" s="459">
        <v>4.4535399038463826E-3</v>
      </c>
      <c r="AC137" s="459">
        <v>5.3448739748747443E-3</v>
      </c>
      <c r="AD137" s="459">
        <v>8.1888416498963629E-3</v>
      </c>
      <c r="AE137" s="459">
        <v>1.1133502416075134E-2</v>
      </c>
      <c r="AF137" s="459">
        <v>2.8135807134198595E-2</v>
      </c>
      <c r="AG137" s="459">
        <v>2.7948231710505797E-2</v>
      </c>
      <c r="AH137" s="459">
        <v>2.6917776928792127E-2</v>
      </c>
      <c r="AI137" s="459">
        <v>2.6315188071380863E-2</v>
      </c>
      <c r="AJ137" s="459">
        <v>1.1381656741662681E-2</v>
      </c>
      <c r="AK137" s="459">
        <v>7.4875486989532539E-3</v>
      </c>
      <c r="AL137" s="459">
        <v>5.4381227501447017E-3</v>
      </c>
      <c r="AM137" s="459">
        <v>5.1790164517634936E-3</v>
      </c>
    </row>
    <row r="138" spans="1:39" hidden="1" x14ac:dyDescent="0.35">
      <c r="A138" s="658"/>
      <c r="B138" s="77" t="s">
        <v>7</v>
      </c>
      <c r="C138" s="296">
        <v>7.1991147668578103E-3</v>
      </c>
      <c r="D138" s="296">
        <v>7.6506976126562275E-3</v>
      </c>
      <c r="E138" s="365">
        <v>6.4543647711206445E-3</v>
      </c>
      <c r="F138" s="365">
        <v>6.0515812757535557E-3</v>
      </c>
      <c r="G138" s="365">
        <v>7.0754880427122673E-3</v>
      </c>
      <c r="H138" s="365">
        <v>2.2232951543877017E-2</v>
      </c>
      <c r="I138" s="365">
        <v>1.9508393463587344E-2</v>
      </c>
      <c r="J138" s="365">
        <v>2.2032337095071838E-2</v>
      </c>
      <c r="K138" s="365">
        <v>2.2593268550347913E-2</v>
      </c>
      <c r="L138" s="365">
        <v>9.231564555093533E-3</v>
      </c>
      <c r="M138" s="365">
        <v>7.4324203004759865E-3</v>
      </c>
      <c r="N138" s="365">
        <v>6.8911182084513412E-3</v>
      </c>
      <c r="O138" s="365">
        <v>4.8739175816170724E-3</v>
      </c>
      <c r="P138" s="365">
        <v>4.8237156579574343E-3</v>
      </c>
      <c r="Q138" s="365">
        <v>6.4543647711206445E-3</v>
      </c>
      <c r="R138" s="365">
        <v>6.0515812757535557E-3</v>
      </c>
      <c r="S138" s="365">
        <v>7.0754880427122673E-3</v>
      </c>
      <c r="T138" s="365">
        <v>2.2232951543877017E-2</v>
      </c>
      <c r="U138" s="459">
        <v>2.2178160710764786E-2</v>
      </c>
      <c r="V138" s="459">
        <v>2.2654006390072385E-2</v>
      </c>
      <c r="W138" s="459">
        <v>2.2492729129305875E-2</v>
      </c>
      <c r="X138" s="459">
        <v>9.6617064754732328E-3</v>
      </c>
      <c r="Y138" s="459">
        <v>5.9962443841583193E-3</v>
      </c>
      <c r="Z138" s="459">
        <v>4.6545486094408247E-3</v>
      </c>
      <c r="AA138" s="459">
        <v>4.1978074213364176E-3</v>
      </c>
      <c r="AB138" s="459">
        <v>3.62685827880642E-3</v>
      </c>
      <c r="AC138" s="459">
        <v>5.1252510067187427E-3</v>
      </c>
      <c r="AD138" s="459">
        <v>7.8076242028307609E-3</v>
      </c>
      <c r="AE138" s="459">
        <v>9.4170548515908146E-3</v>
      </c>
      <c r="AF138" s="459">
        <v>2.5106437862780884E-2</v>
      </c>
      <c r="AG138" s="459">
        <v>2.2178160710764786E-2</v>
      </c>
      <c r="AH138" s="459">
        <v>2.2654006390072385E-2</v>
      </c>
      <c r="AI138" s="459">
        <v>2.2492729129305875E-2</v>
      </c>
      <c r="AJ138" s="459">
        <v>9.6617064754732328E-3</v>
      </c>
      <c r="AK138" s="459">
        <v>5.9962443841583193E-3</v>
      </c>
      <c r="AL138" s="459">
        <v>4.6545486094408247E-3</v>
      </c>
      <c r="AM138" s="459">
        <v>4.1978074213364176E-3</v>
      </c>
    </row>
    <row r="139" spans="1:39" ht="15" hidden="1" thickBot="1" x14ac:dyDescent="0.4">
      <c r="A139" s="659"/>
      <c r="B139" s="79" t="s">
        <v>8</v>
      </c>
      <c r="C139" s="296">
        <v>7.1543069772339258E-3</v>
      </c>
      <c r="D139" s="296">
        <v>7.6225204669467857E-3</v>
      </c>
      <c r="E139" s="365">
        <v>8.0801115577170193E-3</v>
      </c>
      <c r="F139" s="365">
        <v>8.3496384436210526E-3</v>
      </c>
      <c r="G139" s="365">
        <v>9.5089416547823949E-3</v>
      </c>
      <c r="H139" s="365">
        <v>3.3028576988448091E-2</v>
      </c>
      <c r="I139" s="365">
        <v>2.2189785404834191E-2</v>
      </c>
      <c r="J139" s="365">
        <v>2.8768253854275012E-2</v>
      </c>
      <c r="K139" s="365">
        <v>3.0709464702828527E-2</v>
      </c>
      <c r="L139" s="365">
        <v>1.3370591678990292E-2</v>
      </c>
      <c r="M139" s="365">
        <v>8.3801255594681216E-3</v>
      </c>
      <c r="N139" s="365">
        <v>9.3727371365371452E-3</v>
      </c>
      <c r="O139" s="365">
        <v>4.8402817402386882E-3</v>
      </c>
      <c r="P139" s="365">
        <v>4.80372850278707E-3</v>
      </c>
      <c r="Q139" s="365">
        <v>8.0801115577170193E-3</v>
      </c>
      <c r="R139" s="365">
        <v>8.3496384436210526E-3</v>
      </c>
      <c r="S139" s="365">
        <v>9.5089416547823949E-3</v>
      </c>
      <c r="T139" s="365">
        <v>3.3028576988448091E-2</v>
      </c>
      <c r="U139" s="459">
        <v>2.5251205639474424E-2</v>
      </c>
      <c r="V139" s="459">
        <v>2.9647617073440619E-2</v>
      </c>
      <c r="W139" s="459">
        <v>3.0755851233122439E-2</v>
      </c>
      <c r="X139" s="459">
        <v>1.395855439730578E-2</v>
      </c>
      <c r="Y139" s="459">
        <v>6.7656709561020297E-3</v>
      </c>
      <c r="Z139" s="459">
        <v>6.258282501029523E-3</v>
      </c>
      <c r="AA139" s="459">
        <v>4.168806268891689E-3</v>
      </c>
      <c r="AB139" s="459">
        <v>3.611890919914768E-3</v>
      </c>
      <c r="AC139" s="459">
        <v>6.4434617570463962E-3</v>
      </c>
      <c r="AD139" s="459">
        <v>1.0823851108647706E-2</v>
      </c>
      <c r="AE139" s="459">
        <v>1.2935437273730881E-2</v>
      </c>
      <c r="AF139" s="459">
        <v>3.7334238208820841E-2</v>
      </c>
      <c r="AG139" s="459">
        <v>2.5251205639474424E-2</v>
      </c>
      <c r="AH139" s="459">
        <v>2.9647617073440619E-2</v>
      </c>
      <c r="AI139" s="459">
        <v>3.0755851233122439E-2</v>
      </c>
      <c r="AJ139" s="459">
        <v>1.395855439730578E-2</v>
      </c>
      <c r="AK139" s="459">
        <v>6.7656709561020297E-3</v>
      </c>
      <c r="AL139" s="459">
        <v>6.258282501029523E-3</v>
      </c>
      <c r="AM139" s="459">
        <v>4.168806268891689E-3</v>
      </c>
    </row>
    <row r="140" spans="1:39" hidden="1" x14ac:dyDescent="0.35"/>
    <row r="141" spans="1:39" ht="15" hidden="1" thickBot="1" x14ac:dyDescent="0.4">
      <c r="A141" s="170" t="s">
        <v>179</v>
      </c>
      <c r="B141" s="99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2" spans="1:39" ht="16" hidden="1" thickBot="1" x14ac:dyDescent="0.4">
      <c r="A142" s="647" t="s">
        <v>126</v>
      </c>
      <c r="B142" s="241" t="s">
        <v>143</v>
      </c>
      <c r="C142" s="146">
        <f>C$4</f>
        <v>44562</v>
      </c>
      <c r="D142" s="146">
        <f t="shared" ref="D142:AM142" si="58">D$4</f>
        <v>44593</v>
      </c>
      <c r="E142" s="146">
        <f t="shared" si="58"/>
        <v>44621</v>
      </c>
      <c r="F142" s="146">
        <f t="shared" si="58"/>
        <v>44652</v>
      </c>
      <c r="G142" s="146">
        <f t="shared" si="58"/>
        <v>44682</v>
      </c>
      <c r="H142" s="146">
        <f t="shared" si="58"/>
        <v>44713</v>
      </c>
      <c r="I142" s="146">
        <f t="shared" si="58"/>
        <v>44743</v>
      </c>
      <c r="J142" s="146">
        <f t="shared" si="58"/>
        <v>44774</v>
      </c>
      <c r="K142" s="146">
        <f t="shared" si="58"/>
        <v>44805</v>
      </c>
      <c r="L142" s="146">
        <f t="shared" si="58"/>
        <v>44835</v>
      </c>
      <c r="M142" s="146">
        <f t="shared" si="58"/>
        <v>44866</v>
      </c>
      <c r="N142" s="146">
        <f t="shared" si="58"/>
        <v>44896</v>
      </c>
      <c r="O142" s="146">
        <f t="shared" si="58"/>
        <v>44927</v>
      </c>
      <c r="P142" s="146">
        <f t="shared" si="58"/>
        <v>44958</v>
      </c>
      <c r="Q142" s="146">
        <f t="shared" si="58"/>
        <v>44986</v>
      </c>
      <c r="R142" s="146">
        <f t="shared" si="58"/>
        <v>45017</v>
      </c>
      <c r="S142" s="146">
        <f t="shared" si="58"/>
        <v>45047</v>
      </c>
      <c r="T142" s="146">
        <f t="shared" si="58"/>
        <v>45078</v>
      </c>
      <c r="U142" s="146">
        <f t="shared" si="58"/>
        <v>45108</v>
      </c>
      <c r="V142" s="146">
        <f t="shared" si="58"/>
        <v>45139</v>
      </c>
      <c r="W142" s="146">
        <f t="shared" si="58"/>
        <v>45170</v>
      </c>
      <c r="X142" s="146">
        <f t="shared" si="58"/>
        <v>45200</v>
      </c>
      <c r="Y142" s="146">
        <f t="shared" si="58"/>
        <v>45231</v>
      </c>
      <c r="Z142" s="146">
        <f t="shared" si="58"/>
        <v>45261</v>
      </c>
      <c r="AA142" s="146">
        <f t="shared" si="58"/>
        <v>45292</v>
      </c>
      <c r="AB142" s="146">
        <f t="shared" si="58"/>
        <v>45323</v>
      </c>
      <c r="AC142" s="146">
        <f t="shared" si="58"/>
        <v>45352</v>
      </c>
      <c r="AD142" s="146">
        <f t="shared" si="58"/>
        <v>45383</v>
      </c>
      <c r="AE142" s="146">
        <f t="shared" si="58"/>
        <v>45413</v>
      </c>
      <c r="AF142" s="146">
        <f t="shared" si="58"/>
        <v>45444</v>
      </c>
      <c r="AG142" s="146">
        <f t="shared" si="58"/>
        <v>45474</v>
      </c>
      <c r="AH142" s="146">
        <f t="shared" si="58"/>
        <v>45505</v>
      </c>
      <c r="AI142" s="146">
        <f t="shared" si="58"/>
        <v>45536</v>
      </c>
      <c r="AJ142" s="146">
        <f t="shared" si="58"/>
        <v>45566</v>
      </c>
      <c r="AK142" s="146">
        <f t="shared" si="58"/>
        <v>45597</v>
      </c>
      <c r="AL142" s="146">
        <f t="shared" si="58"/>
        <v>45627</v>
      </c>
      <c r="AM142" s="146">
        <f t="shared" si="58"/>
        <v>45658</v>
      </c>
    </row>
    <row r="143" spans="1:39" hidden="1" x14ac:dyDescent="0.35">
      <c r="A143" s="648"/>
      <c r="B143" s="240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AM144" si="59">IF(E23=0,0,((E5*0.5)+D23-E41)*E78*E110*E$2)</f>
        <v>365.86968627889001</v>
      </c>
      <c r="F143" s="26">
        <f t="shared" si="59"/>
        <v>674.67788033119234</v>
      </c>
      <c r="G143" s="26">
        <f t="shared" si="59"/>
        <v>737.61325284305758</v>
      </c>
      <c r="H143" s="26">
        <f t="shared" si="59"/>
        <v>854.35926099936921</v>
      </c>
      <c r="I143" s="26">
        <f t="shared" si="59"/>
        <v>874.99728574122764</v>
      </c>
      <c r="J143" s="26">
        <f t="shared" si="59"/>
        <v>881.76902106877435</v>
      </c>
      <c r="K143" s="26">
        <f t="shared" si="59"/>
        <v>864.81556914092801</v>
      </c>
      <c r="L143" s="26">
        <f t="shared" si="59"/>
        <v>756.09842800714353</v>
      </c>
      <c r="M143" s="26">
        <f t="shared" si="59"/>
        <v>721.36039683925344</v>
      </c>
      <c r="N143" s="26">
        <f t="shared" si="59"/>
        <v>735.62613238286201</v>
      </c>
      <c r="O143" s="26">
        <f t="shared" si="59"/>
        <v>716.51971127054742</v>
      </c>
      <c r="P143" s="26">
        <f t="shared" si="59"/>
        <v>653.45086830623325</v>
      </c>
      <c r="Q143" s="26">
        <f t="shared" si="59"/>
        <v>731.73937255778003</v>
      </c>
      <c r="R143" s="26">
        <f t="shared" si="59"/>
        <v>674.67788033119234</v>
      </c>
      <c r="S143" s="26">
        <f t="shared" si="59"/>
        <v>737.61325284305758</v>
      </c>
      <c r="T143" s="26">
        <f t="shared" si="59"/>
        <v>854.35926099936921</v>
      </c>
      <c r="U143" s="26">
        <f t="shared" si="59"/>
        <v>-10.622410154563248</v>
      </c>
      <c r="V143" s="26">
        <f t="shared" si="59"/>
        <v>-10.59090516077249</v>
      </c>
      <c r="W143" s="26">
        <f t="shared" si="59"/>
        <v>-10.352726125458739</v>
      </c>
      <c r="X143" s="26">
        <f t="shared" si="59"/>
        <v>-8.988499052672239</v>
      </c>
      <c r="Y143" s="26">
        <f t="shared" si="59"/>
        <v>-8.34284680679521</v>
      </c>
      <c r="Z143" s="26">
        <f t="shared" si="59"/>
        <v>-8.3655955217319331</v>
      </c>
      <c r="AA143" s="26">
        <f t="shared" si="59"/>
        <v>-8.3189258100380563</v>
      </c>
      <c r="AB143" s="26">
        <f t="shared" si="59"/>
        <v>-7.5051212334685484</v>
      </c>
      <c r="AC143" s="26">
        <f t="shared" si="59"/>
        <v>-8.4414615704774398</v>
      </c>
      <c r="AD143" s="26">
        <f t="shared" si="59"/>
        <v>-8.1310449769129125</v>
      </c>
      <c r="AE143" s="26">
        <f t="shared" si="59"/>
        <v>-8.9735184546095326</v>
      </c>
      <c r="AF143" s="26">
        <f t="shared" si="59"/>
        <v>-10.364296236708427</v>
      </c>
      <c r="AG143" s="26">
        <f t="shared" si="59"/>
        <v>-10.622410154563248</v>
      </c>
      <c r="AH143" s="26">
        <f t="shared" si="59"/>
        <v>-10.59090516077249</v>
      </c>
      <c r="AI143" s="26">
        <f t="shared" si="59"/>
        <v>-10.352726125458739</v>
      </c>
      <c r="AJ143" s="26">
        <f t="shared" si="59"/>
        <v>-8.988499052672239</v>
      </c>
      <c r="AK143" s="26">
        <f t="shared" si="59"/>
        <v>-8.34284680679521</v>
      </c>
      <c r="AL143" s="26">
        <f t="shared" si="59"/>
        <v>-8.3655955217319331</v>
      </c>
      <c r="AM143" s="26">
        <f t="shared" si="59"/>
        <v>-8.3189258100380563</v>
      </c>
    </row>
    <row r="144" spans="1:39" hidden="1" x14ac:dyDescent="0.35">
      <c r="A144" s="648"/>
      <c r="B144" s="240" t="s">
        <v>0</v>
      </c>
      <c r="C144" s="26">
        <f t="shared" ref="C144:C155" si="60">IF(C24=0,0,((C6*0.5)-C42)*C79*C111*C$2)</f>
        <v>0</v>
      </c>
      <c r="D144" s="26">
        <f t="shared" ref="D144:S155" si="61">IF(D24=0,0,((D6*0.5)+C24-D42)*D79*D111*D$2)</f>
        <v>0</v>
      </c>
      <c r="E144" s="26">
        <f t="shared" si="61"/>
        <v>0</v>
      </c>
      <c r="F144" s="26">
        <f t="shared" si="61"/>
        <v>0</v>
      </c>
      <c r="G144" s="26">
        <f t="shared" si="61"/>
        <v>0</v>
      </c>
      <c r="H144" s="26">
        <f t="shared" si="61"/>
        <v>0</v>
      </c>
      <c r="I144" s="26">
        <f t="shared" si="61"/>
        <v>0</v>
      </c>
      <c r="J144" s="26">
        <f t="shared" si="61"/>
        <v>0</v>
      </c>
      <c r="K144" s="26">
        <f t="shared" si="61"/>
        <v>0</v>
      </c>
      <c r="L144" s="26">
        <f t="shared" si="61"/>
        <v>0</v>
      </c>
      <c r="M144" s="26">
        <f t="shared" si="61"/>
        <v>0</v>
      </c>
      <c r="N144" s="26">
        <f t="shared" si="61"/>
        <v>0</v>
      </c>
      <c r="O144" s="26">
        <f t="shared" si="61"/>
        <v>0</v>
      </c>
      <c r="P144" s="26">
        <f t="shared" si="61"/>
        <v>0</v>
      </c>
      <c r="Q144" s="26">
        <f t="shared" si="61"/>
        <v>0</v>
      </c>
      <c r="R144" s="26">
        <f t="shared" si="61"/>
        <v>0</v>
      </c>
      <c r="S144" s="26">
        <f t="shared" si="61"/>
        <v>0</v>
      </c>
      <c r="T144" s="26">
        <f t="shared" si="59"/>
        <v>0</v>
      </c>
      <c r="U144" s="26">
        <f t="shared" si="59"/>
        <v>0</v>
      </c>
      <c r="V144" s="26">
        <f t="shared" si="59"/>
        <v>0</v>
      </c>
      <c r="W144" s="26">
        <f t="shared" si="59"/>
        <v>0</v>
      </c>
      <c r="X144" s="26">
        <f t="shared" si="59"/>
        <v>0</v>
      </c>
      <c r="Y144" s="26">
        <f t="shared" si="59"/>
        <v>0</v>
      </c>
      <c r="Z144" s="26">
        <f t="shared" si="59"/>
        <v>0</v>
      </c>
      <c r="AA144" s="26">
        <f t="shared" si="59"/>
        <v>0</v>
      </c>
      <c r="AB144" s="26">
        <f t="shared" si="59"/>
        <v>0</v>
      </c>
      <c r="AC144" s="26">
        <f t="shared" si="59"/>
        <v>0</v>
      </c>
      <c r="AD144" s="26">
        <f t="shared" si="59"/>
        <v>0</v>
      </c>
      <c r="AE144" s="26">
        <f t="shared" si="59"/>
        <v>0</v>
      </c>
      <c r="AF144" s="26">
        <f t="shared" si="59"/>
        <v>0</v>
      </c>
      <c r="AG144" s="26">
        <f t="shared" si="59"/>
        <v>0</v>
      </c>
      <c r="AH144" s="26">
        <f t="shared" si="59"/>
        <v>0</v>
      </c>
      <c r="AI144" s="26">
        <f t="shared" si="59"/>
        <v>0</v>
      </c>
      <c r="AJ144" s="26">
        <f t="shared" si="59"/>
        <v>0</v>
      </c>
      <c r="AK144" s="26">
        <f t="shared" si="59"/>
        <v>0</v>
      </c>
      <c r="AL144" s="26">
        <f t="shared" si="59"/>
        <v>0</v>
      </c>
      <c r="AM144" s="26">
        <f t="shared" si="59"/>
        <v>0</v>
      </c>
    </row>
    <row r="145" spans="1:39" hidden="1" x14ac:dyDescent="0.35">
      <c r="A145" s="648"/>
      <c r="B145" s="240" t="s">
        <v>21</v>
      </c>
      <c r="C145" s="26">
        <f t="shared" si="60"/>
        <v>0</v>
      </c>
      <c r="D145" s="26">
        <f t="shared" si="61"/>
        <v>0</v>
      </c>
      <c r="E145" s="26">
        <f t="shared" ref="E145:AM148" si="62">IF(E25=0,0,((E7*0.5)+D25-E43)*E80*E112*E$2)</f>
        <v>0</v>
      </c>
      <c r="F145" s="26">
        <f t="shared" si="62"/>
        <v>0</v>
      </c>
      <c r="G145" s="26">
        <f t="shared" si="62"/>
        <v>0</v>
      </c>
      <c r="H145" s="26">
        <f t="shared" si="62"/>
        <v>0</v>
      </c>
      <c r="I145" s="26">
        <f t="shared" si="62"/>
        <v>0</v>
      </c>
      <c r="J145" s="26">
        <f t="shared" si="62"/>
        <v>0</v>
      </c>
      <c r="K145" s="26">
        <f t="shared" si="62"/>
        <v>0</v>
      </c>
      <c r="L145" s="26">
        <f t="shared" si="62"/>
        <v>0</v>
      </c>
      <c r="M145" s="26">
        <f t="shared" si="62"/>
        <v>0</v>
      </c>
      <c r="N145" s="26">
        <f t="shared" si="62"/>
        <v>0</v>
      </c>
      <c r="O145" s="26">
        <f t="shared" si="62"/>
        <v>0</v>
      </c>
      <c r="P145" s="26">
        <f t="shared" si="62"/>
        <v>0</v>
      </c>
      <c r="Q145" s="26">
        <f t="shared" si="62"/>
        <v>0</v>
      </c>
      <c r="R145" s="26">
        <f t="shared" si="62"/>
        <v>0</v>
      </c>
      <c r="S145" s="26">
        <f t="shared" si="62"/>
        <v>0</v>
      </c>
      <c r="T145" s="26">
        <f t="shared" si="62"/>
        <v>0</v>
      </c>
      <c r="U145" s="26">
        <f t="shared" si="62"/>
        <v>0</v>
      </c>
      <c r="V145" s="26">
        <f t="shared" si="62"/>
        <v>0</v>
      </c>
      <c r="W145" s="26">
        <f t="shared" si="62"/>
        <v>0</v>
      </c>
      <c r="X145" s="26">
        <f t="shared" si="62"/>
        <v>0</v>
      </c>
      <c r="Y145" s="26">
        <f t="shared" si="62"/>
        <v>0</v>
      </c>
      <c r="Z145" s="26">
        <f t="shared" si="62"/>
        <v>0</v>
      </c>
      <c r="AA145" s="26">
        <f t="shared" si="62"/>
        <v>0</v>
      </c>
      <c r="AB145" s="26">
        <f t="shared" si="62"/>
        <v>0</v>
      </c>
      <c r="AC145" s="26">
        <f t="shared" si="62"/>
        <v>0</v>
      </c>
      <c r="AD145" s="26">
        <f t="shared" si="62"/>
        <v>0</v>
      </c>
      <c r="AE145" s="26">
        <f t="shared" si="62"/>
        <v>0</v>
      </c>
      <c r="AF145" s="26">
        <f t="shared" si="62"/>
        <v>0</v>
      </c>
      <c r="AG145" s="26">
        <f t="shared" si="62"/>
        <v>0</v>
      </c>
      <c r="AH145" s="26">
        <f t="shared" si="62"/>
        <v>0</v>
      </c>
      <c r="AI145" s="26">
        <f t="shared" si="62"/>
        <v>0</v>
      </c>
      <c r="AJ145" s="26">
        <f t="shared" si="62"/>
        <v>0</v>
      </c>
      <c r="AK145" s="26">
        <f t="shared" si="62"/>
        <v>0</v>
      </c>
      <c r="AL145" s="26">
        <f t="shared" si="62"/>
        <v>0</v>
      </c>
      <c r="AM145" s="26">
        <f t="shared" si="62"/>
        <v>0</v>
      </c>
    </row>
    <row r="146" spans="1:39" hidden="1" x14ac:dyDescent="0.35">
      <c r="A146" s="648"/>
      <c r="B146" s="240" t="s">
        <v>1</v>
      </c>
      <c r="C146" s="26">
        <f t="shared" si="60"/>
        <v>0</v>
      </c>
      <c r="D146" s="26">
        <f t="shared" si="61"/>
        <v>0</v>
      </c>
      <c r="E146" s="26">
        <f t="shared" si="62"/>
        <v>0</v>
      </c>
      <c r="F146" s="26">
        <f t="shared" si="62"/>
        <v>0</v>
      </c>
      <c r="G146" s="26">
        <f t="shared" si="62"/>
        <v>0</v>
      </c>
      <c r="H146" s="26">
        <f t="shared" si="62"/>
        <v>541.38835197012361</v>
      </c>
      <c r="I146" s="26">
        <f t="shared" si="62"/>
        <v>2452.4313240079255</v>
      </c>
      <c r="J146" s="26">
        <f t="shared" si="62"/>
        <v>3327.3366425126819</v>
      </c>
      <c r="K146" s="26">
        <f t="shared" si="62"/>
        <v>1370.4432686218956</v>
      </c>
      <c r="L146" s="26">
        <f t="shared" si="62"/>
        <v>199.83746499256915</v>
      </c>
      <c r="M146" s="26">
        <f t="shared" si="62"/>
        <v>68.833355571328951</v>
      </c>
      <c r="N146" s="26">
        <f t="shared" si="62"/>
        <v>1.6572356728550841</v>
      </c>
      <c r="O146" s="26">
        <f t="shared" si="62"/>
        <v>0.22772154706989411</v>
      </c>
      <c r="P146" s="26">
        <f t="shared" si="62"/>
        <v>9.37453702104402</v>
      </c>
      <c r="Q146" s="26">
        <f t="shared" si="62"/>
        <v>274.63218576628032</v>
      </c>
      <c r="R146" s="26">
        <f t="shared" si="62"/>
        <v>934.51468247064224</v>
      </c>
      <c r="S146" s="26">
        <f t="shared" si="62"/>
        <v>3008.5110638032938</v>
      </c>
      <c r="T146" s="26">
        <f t="shared" si="62"/>
        <v>11963.108660043128</v>
      </c>
      <c r="U146" s="26">
        <f t="shared" si="62"/>
        <v>7859.4054234861469</v>
      </c>
      <c r="V146" s="26">
        <f t="shared" si="62"/>
        <v>7442.9962366861682</v>
      </c>
      <c r="W146" s="26">
        <f t="shared" si="62"/>
        <v>3062.8444697423142</v>
      </c>
      <c r="X146" s="26">
        <f t="shared" si="62"/>
        <v>425.56252865284091</v>
      </c>
      <c r="Y146" s="26">
        <f t="shared" si="62"/>
        <v>108.77267255634756</v>
      </c>
      <c r="Z146" s="26">
        <f t="shared" si="62"/>
        <v>1.1544694931353638</v>
      </c>
      <c r="AA146" s="26">
        <f t="shared" si="62"/>
        <v>0.10823151498144035</v>
      </c>
      <c r="AB146" s="26">
        <f t="shared" si="62"/>
        <v>4.4555307000692945</v>
      </c>
      <c r="AC146" s="26">
        <f t="shared" si="62"/>
        <v>130.5272070676171</v>
      </c>
      <c r="AD146" s="26">
        <f t="shared" si="62"/>
        <v>464.32186657253925</v>
      </c>
      <c r="AE146" s="26">
        <f t="shared" si="62"/>
        <v>1529.4625573415037</v>
      </c>
      <c r="AF146" s="26">
        <f t="shared" si="62"/>
        <v>5983.8933496763539</v>
      </c>
      <c r="AG146" s="26">
        <f t="shared" si="62"/>
        <v>7859.4054234861469</v>
      </c>
      <c r="AH146" s="26">
        <f t="shared" si="62"/>
        <v>7442.9962366861682</v>
      </c>
      <c r="AI146" s="26">
        <f t="shared" si="62"/>
        <v>3062.8444697423142</v>
      </c>
      <c r="AJ146" s="26">
        <f t="shared" si="62"/>
        <v>425.56252865284091</v>
      </c>
      <c r="AK146" s="26">
        <f t="shared" si="62"/>
        <v>108.77267255634756</v>
      </c>
      <c r="AL146" s="26">
        <f t="shared" si="62"/>
        <v>1.1544694931353638</v>
      </c>
      <c r="AM146" s="26">
        <f t="shared" si="62"/>
        <v>0.10823151498144035</v>
      </c>
    </row>
    <row r="147" spans="1:39" hidden="1" x14ac:dyDescent="0.35">
      <c r="A147" s="648"/>
      <c r="B147" s="240" t="s">
        <v>22</v>
      </c>
      <c r="C147" s="26">
        <f t="shared" si="60"/>
        <v>0</v>
      </c>
      <c r="D147" s="26">
        <f t="shared" si="61"/>
        <v>0</v>
      </c>
      <c r="E147" s="26">
        <f t="shared" si="62"/>
        <v>0</v>
      </c>
      <c r="F147" s="26">
        <f t="shared" si="62"/>
        <v>0</v>
      </c>
      <c r="G147" s="26">
        <f t="shared" si="62"/>
        <v>14.340037182144997</v>
      </c>
      <c r="H147" s="26">
        <f t="shared" si="62"/>
        <v>25.705215360777455</v>
      </c>
      <c r="I147" s="26">
        <f t="shared" si="62"/>
        <v>32.915824172022617</v>
      </c>
      <c r="J147" s="26">
        <f t="shared" si="62"/>
        <v>26.611534557877704</v>
      </c>
      <c r="K147" s="26">
        <f t="shared" si="62"/>
        <v>31.766593157896242</v>
      </c>
      <c r="L147" s="26">
        <f t="shared" si="62"/>
        <v>35.203126740333182</v>
      </c>
      <c r="M147" s="26">
        <f t="shared" si="62"/>
        <v>30.442806932630209</v>
      </c>
      <c r="N147" s="26">
        <f t="shared" si="62"/>
        <v>33.846438882533604</v>
      </c>
      <c r="O147" s="26">
        <f t="shared" si="62"/>
        <v>38.031643020293004</v>
      </c>
      <c r="P147" s="26">
        <f t="shared" si="62"/>
        <v>29.352421425598042</v>
      </c>
      <c r="Q147" s="26">
        <f t="shared" si="62"/>
        <v>24.827609287791933</v>
      </c>
      <c r="R147" s="26">
        <f t="shared" si="62"/>
        <v>24.311853713591326</v>
      </c>
      <c r="S147" s="26">
        <f t="shared" si="62"/>
        <v>28.680074364289993</v>
      </c>
      <c r="T147" s="26">
        <f t="shared" si="62"/>
        <v>25.705215360777455</v>
      </c>
      <c r="U147" s="26">
        <f t="shared" si="62"/>
        <v>32.248913449000916</v>
      </c>
      <c r="V147" s="26">
        <f t="shared" si="62"/>
        <v>26.104288557527124</v>
      </c>
      <c r="W147" s="26">
        <f t="shared" si="62"/>
        <v>31.139713777614229</v>
      </c>
      <c r="X147" s="26">
        <f t="shared" si="62"/>
        <v>34.099254819340715</v>
      </c>
      <c r="Y147" s="26">
        <f t="shared" si="62"/>
        <v>29.463817573129305</v>
      </c>
      <c r="Z147" s="26">
        <f t="shared" si="62"/>
        <v>32.736984759581915</v>
      </c>
      <c r="AA147" s="26">
        <f t="shared" si="62"/>
        <v>36.83366075784928</v>
      </c>
      <c r="AB147" s="26">
        <f t="shared" si="62"/>
        <v>28.346653561606569</v>
      </c>
      <c r="AC147" s="26">
        <f t="shared" si="62"/>
        <v>24.021228153791338</v>
      </c>
      <c r="AD147" s="26">
        <f t="shared" si="62"/>
        <v>23.794671868898032</v>
      </c>
      <c r="AE147" s="26">
        <f t="shared" si="62"/>
        <v>27.807754083987106</v>
      </c>
      <c r="AF147" s="26">
        <f t="shared" si="62"/>
        <v>25.232209165937629</v>
      </c>
      <c r="AG147" s="26">
        <f t="shared" si="62"/>
        <v>32.248913449000916</v>
      </c>
      <c r="AH147" s="26">
        <f t="shared" si="62"/>
        <v>26.104288557527124</v>
      </c>
      <c r="AI147" s="26">
        <f t="shared" si="62"/>
        <v>31.139713777614229</v>
      </c>
      <c r="AJ147" s="26">
        <f t="shared" si="62"/>
        <v>34.099254819340715</v>
      </c>
      <c r="AK147" s="26">
        <f t="shared" si="62"/>
        <v>29.463817573129305</v>
      </c>
      <c r="AL147" s="26">
        <f t="shared" si="62"/>
        <v>32.736984759581915</v>
      </c>
      <c r="AM147" s="26">
        <f t="shared" si="62"/>
        <v>36.83366075784928</v>
      </c>
    </row>
    <row r="148" spans="1:39" hidden="1" x14ac:dyDescent="0.35">
      <c r="A148" s="648"/>
      <c r="B148" s="77" t="s">
        <v>9</v>
      </c>
      <c r="C148" s="26">
        <f t="shared" si="60"/>
        <v>0</v>
      </c>
      <c r="D148" s="26">
        <f t="shared" si="61"/>
        <v>0</v>
      </c>
      <c r="E148" s="26">
        <f t="shared" si="62"/>
        <v>0</v>
      </c>
      <c r="F148" s="26">
        <f t="shared" si="62"/>
        <v>0</v>
      </c>
      <c r="G148" s="26">
        <f t="shared" si="62"/>
        <v>0</v>
      </c>
      <c r="H148" s="26">
        <f t="shared" si="62"/>
        <v>0</v>
      </c>
      <c r="I148" s="26">
        <f t="shared" si="62"/>
        <v>0</v>
      </c>
      <c r="J148" s="26">
        <f t="shared" si="62"/>
        <v>0</v>
      </c>
      <c r="K148" s="26">
        <f t="shared" si="62"/>
        <v>0</v>
      </c>
      <c r="L148" s="26">
        <f t="shared" si="62"/>
        <v>0</v>
      </c>
      <c r="M148" s="26">
        <f t="shared" si="62"/>
        <v>0</v>
      </c>
      <c r="N148" s="26">
        <f t="shared" si="62"/>
        <v>0</v>
      </c>
      <c r="O148" s="26">
        <f t="shared" si="62"/>
        <v>0</v>
      </c>
      <c r="P148" s="26">
        <f t="shared" si="62"/>
        <v>0</v>
      </c>
      <c r="Q148" s="26">
        <f t="shared" si="62"/>
        <v>0</v>
      </c>
      <c r="R148" s="26">
        <f t="shared" si="62"/>
        <v>0</v>
      </c>
      <c r="S148" s="26">
        <f t="shared" si="62"/>
        <v>0</v>
      </c>
      <c r="T148" s="26">
        <f t="shared" si="62"/>
        <v>0</v>
      </c>
      <c r="U148" s="26">
        <f t="shared" si="62"/>
        <v>0</v>
      </c>
      <c r="V148" s="26">
        <f t="shared" si="62"/>
        <v>0</v>
      </c>
      <c r="W148" s="26">
        <f t="shared" si="62"/>
        <v>0</v>
      </c>
      <c r="X148" s="26">
        <f t="shared" si="62"/>
        <v>0</v>
      </c>
      <c r="Y148" s="26">
        <f t="shared" si="62"/>
        <v>0</v>
      </c>
      <c r="Z148" s="26">
        <f t="shared" si="62"/>
        <v>0</v>
      </c>
      <c r="AA148" s="26">
        <f t="shared" si="62"/>
        <v>0</v>
      </c>
      <c r="AB148" s="26">
        <f t="shared" si="62"/>
        <v>0</v>
      </c>
      <c r="AC148" s="26">
        <f t="shared" si="62"/>
        <v>0</v>
      </c>
      <c r="AD148" s="26">
        <f t="shared" si="62"/>
        <v>0</v>
      </c>
      <c r="AE148" s="26">
        <f t="shared" si="62"/>
        <v>0</v>
      </c>
      <c r="AF148" s="26">
        <f t="shared" si="62"/>
        <v>0</v>
      </c>
      <c r="AG148" s="26">
        <f t="shared" si="62"/>
        <v>0</v>
      </c>
      <c r="AH148" s="26">
        <f t="shared" si="62"/>
        <v>0</v>
      </c>
      <c r="AI148" s="26">
        <f t="shared" si="62"/>
        <v>0</v>
      </c>
      <c r="AJ148" s="26">
        <f t="shared" si="62"/>
        <v>0</v>
      </c>
      <c r="AK148" s="26">
        <f t="shared" si="62"/>
        <v>0</v>
      </c>
      <c r="AL148" s="26">
        <f t="shared" si="62"/>
        <v>0</v>
      </c>
      <c r="AM148" s="26">
        <f t="shared" si="62"/>
        <v>0</v>
      </c>
    </row>
    <row r="149" spans="1:39" hidden="1" x14ac:dyDescent="0.35">
      <c r="A149" s="648"/>
      <c r="B149" s="77" t="s">
        <v>3</v>
      </c>
      <c r="C149" s="26">
        <f t="shared" si="60"/>
        <v>0</v>
      </c>
      <c r="D149" s="26">
        <f t="shared" si="61"/>
        <v>0</v>
      </c>
      <c r="E149" s="26">
        <f t="shared" ref="E149:AM152" si="63">IF(E29=0,0,((E11*0.5)+D29-E47)*E84*E116*E$2)</f>
        <v>0</v>
      </c>
      <c r="F149" s="26">
        <f t="shared" si="63"/>
        <v>0</v>
      </c>
      <c r="G149" s="26">
        <f t="shared" si="63"/>
        <v>0</v>
      </c>
      <c r="H149" s="26">
        <f t="shared" si="63"/>
        <v>0</v>
      </c>
      <c r="I149" s="26">
        <f t="shared" si="63"/>
        <v>0</v>
      </c>
      <c r="J149" s="26">
        <f t="shared" si="63"/>
        <v>0</v>
      </c>
      <c r="K149" s="26">
        <f t="shared" si="63"/>
        <v>0</v>
      </c>
      <c r="L149" s="26">
        <f t="shared" si="63"/>
        <v>0</v>
      </c>
      <c r="M149" s="26">
        <f t="shared" si="63"/>
        <v>0</v>
      </c>
      <c r="N149" s="26">
        <f t="shared" si="63"/>
        <v>84.840023451009486</v>
      </c>
      <c r="O149" s="26">
        <f t="shared" si="63"/>
        <v>181.06889715947403</v>
      </c>
      <c r="P149" s="26">
        <f t="shared" si="63"/>
        <v>151.9754205256493</v>
      </c>
      <c r="Q149" s="26">
        <f t="shared" si="63"/>
        <v>118.22115681558287</v>
      </c>
      <c r="R149" s="26">
        <f t="shared" si="63"/>
        <v>66.766198324881003</v>
      </c>
      <c r="S149" s="26">
        <f t="shared" si="63"/>
        <v>77.128169643329628</v>
      </c>
      <c r="T149" s="26">
        <f t="shared" si="63"/>
        <v>224.86012704954376</v>
      </c>
      <c r="U149" s="26">
        <f t="shared" si="63"/>
        <v>297.94608746349019</v>
      </c>
      <c r="V149" s="26">
        <f t="shared" si="63"/>
        <v>282.89409111898863</v>
      </c>
      <c r="W149" s="26">
        <f t="shared" si="63"/>
        <v>124.33551468949362</v>
      </c>
      <c r="X149" s="26">
        <f t="shared" si="63"/>
        <v>63.564994524001207</v>
      </c>
      <c r="Y149" s="26">
        <f t="shared" si="63"/>
        <v>106.25565584659496</v>
      </c>
      <c r="Z149" s="26">
        <f t="shared" si="63"/>
        <v>161.74554230506746</v>
      </c>
      <c r="AA149" s="26">
        <f t="shared" si="63"/>
        <v>176.46796683753772</v>
      </c>
      <c r="AB149" s="26">
        <f t="shared" si="63"/>
        <v>146.54059521439692</v>
      </c>
      <c r="AC149" s="26">
        <f t="shared" si="63"/>
        <v>114.38473483569658</v>
      </c>
      <c r="AD149" s="26">
        <f t="shared" si="63"/>
        <v>67.469374444619703</v>
      </c>
      <c r="AE149" s="26">
        <f t="shared" si="63"/>
        <v>79.443542598424784</v>
      </c>
      <c r="AF149" s="26">
        <f t="shared" si="63"/>
        <v>229.03629620631327</v>
      </c>
      <c r="AG149" s="26">
        <f t="shared" si="63"/>
        <v>297.94608746349019</v>
      </c>
      <c r="AH149" s="26">
        <f t="shared" si="63"/>
        <v>282.89409111898863</v>
      </c>
      <c r="AI149" s="26">
        <f t="shared" si="63"/>
        <v>124.33551468949362</v>
      </c>
      <c r="AJ149" s="26">
        <f t="shared" si="63"/>
        <v>63.564994524001207</v>
      </c>
      <c r="AK149" s="26">
        <f t="shared" si="63"/>
        <v>106.25565584659496</v>
      </c>
      <c r="AL149" s="26">
        <f t="shared" si="63"/>
        <v>161.74554230506746</v>
      </c>
      <c r="AM149" s="26">
        <f t="shared" si="63"/>
        <v>176.46796683753772</v>
      </c>
    </row>
    <row r="150" spans="1:39" ht="15.75" hidden="1" customHeight="1" x14ac:dyDescent="0.35">
      <c r="A150" s="648"/>
      <c r="B150" s="77" t="s">
        <v>4</v>
      </c>
      <c r="C150" s="26">
        <f t="shared" si="60"/>
        <v>0</v>
      </c>
      <c r="D150" s="26">
        <f t="shared" si="61"/>
        <v>0</v>
      </c>
      <c r="E150" s="26">
        <f t="shared" si="63"/>
        <v>2.2404045190859443</v>
      </c>
      <c r="F150" s="26">
        <f t="shared" si="63"/>
        <v>4.4130316237562299</v>
      </c>
      <c r="G150" s="26">
        <f t="shared" si="63"/>
        <v>33.944122261888758</v>
      </c>
      <c r="H150" s="26">
        <f t="shared" si="63"/>
        <v>81.881420347565609</v>
      </c>
      <c r="I150" s="26">
        <f t="shared" si="63"/>
        <v>158.7464657402285</v>
      </c>
      <c r="J150" s="26">
        <f t="shared" si="63"/>
        <v>150.43887747416218</v>
      </c>
      <c r="K150" s="26">
        <f t="shared" si="63"/>
        <v>158.4413687834957</v>
      </c>
      <c r="L150" s="26">
        <f t="shared" si="63"/>
        <v>171.74739480971874</v>
      </c>
      <c r="M150" s="26">
        <f t="shared" si="63"/>
        <v>147.96110368356901</v>
      </c>
      <c r="N150" s="26">
        <f t="shared" si="63"/>
        <v>159.5243809726849</v>
      </c>
      <c r="O150" s="26">
        <f t="shared" si="63"/>
        <v>174.37699550570449</v>
      </c>
      <c r="P150" s="26">
        <f t="shared" si="63"/>
        <v>133.55980936229349</v>
      </c>
      <c r="Q150" s="26">
        <f t="shared" si="63"/>
        <v>146.68530512186359</v>
      </c>
      <c r="R150" s="26">
        <f t="shared" si="63"/>
        <v>144.46652038249252</v>
      </c>
      <c r="S150" s="26">
        <f t="shared" si="63"/>
        <v>180.97861392484063</v>
      </c>
      <c r="T150" s="26">
        <f t="shared" si="63"/>
        <v>174.94526641149895</v>
      </c>
      <c r="U150" s="26">
        <f t="shared" si="63"/>
        <v>-1074.1732204108648</v>
      </c>
      <c r="V150" s="26">
        <f t="shared" si="63"/>
        <v>-856.82813912611323</v>
      </c>
      <c r="W150" s="26">
        <f t="shared" si="63"/>
        <v>-899.28075079824669</v>
      </c>
      <c r="X150" s="26">
        <f t="shared" si="63"/>
        <v>-887.41529251575491</v>
      </c>
      <c r="Y150" s="26">
        <f t="shared" si="63"/>
        <v>-684.18583347045114</v>
      </c>
      <c r="Z150" s="26">
        <f t="shared" si="63"/>
        <v>-724.45054699640116</v>
      </c>
      <c r="AA150" s="26">
        <f t="shared" si="63"/>
        <v>-809.67441395409674</v>
      </c>
      <c r="AB150" s="26">
        <f t="shared" si="63"/>
        <v>-613.14504301761178</v>
      </c>
      <c r="AC150" s="26">
        <f t="shared" si="63"/>
        <v>-676.40779825601373</v>
      </c>
      <c r="AD150" s="26">
        <f t="shared" si="63"/>
        <v>-699.33873346464497</v>
      </c>
      <c r="AE150" s="26">
        <f t="shared" si="63"/>
        <v>-883.70083807672097</v>
      </c>
      <c r="AF150" s="26">
        <f t="shared" si="63"/>
        <v>-848.9801742668534</v>
      </c>
      <c r="AG150" s="26">
        <f t="shared" si="63"/>
        <v>-1074.1732204108648</v>
      </c>
      <c r="AH150" s="26">
        <f t="shared" si="63"/>
        <v>-856.82813912611323</v>
      </c>
      <c r="AI150" s="26">
        <f t="shared" si="63"/>
        <v>-899.28075079824669</v>
      </c>
      <c r="AJ150" s="26">
        <f t="shared" si="63"/>
        <v>-887.41529251575491</v>
      </c>
      <c r="AK150" s="26">
        <f t="shared" si="63"/>
        <v>-684.18583347045114</v>
      </c>
      <c r="AL150" s="26">
        <f t="shared" si="63"/>
        <v>-724.45054699640116</v>
      </c>
      <c r="AM150" s="26">
        <f t="shared" si="63"/>
        <v>-809.67441395409674</v>
      </c>
    </row>
    <row r="151" spans="1:39" hidden="1" x14ac:dyDescent="0.35">
      <c r="A151" s="648"/>
      <c r="B151" s="77" t="s">
        <v>5</v>
      </c>
      <c r="C151" s="26">
        <f t="shared" si="60"/>
        <v>0</v>
      </c>
      <c r="D151" s="26">
        <f t="shared" si="61"/>
        <v>0</v>
      </c>
      <c r="E151" s="26">
        <f t="shared" si="63"/>
        <v>0</v>
      </c>
      <c r="F151" s="26">
        <f t="shared" si="63"/>
        <v>0</v>
      </c>
      <c r="G151" s="26">
        <f t="shared" si="63"/>
        <v>71.295285967426679</v>
      </c>
      <c r="H151" s="26">
        <f t="shared" si="63"/>
        <v>165.15914701123083</v>
      </c>
      <c r="I151" s="26">
        <f t="shared" si="63"/>
        <v>169.14875503441172</v>
      </c>
      <c r="J151" s="26">
        <f t="shared" si="63"/>
        <v>170.45782263809778</v>
      </c>
      <c r="K151" s="26">
        <f t="shared" si="63"/>
        <v>517.673092833895</v>
      </c>
      <c r="L151" s="26">
        <f t="shared" si="63"/>
        <v>759.02740369880655</v>
      </c>
      <c r="M151" s="26">
        <f t="shared" si="63"/>
        <v>724.15480427221087</v>
      </c>
      <c r="N151" s="26">
        <f t="shared" si="63"/>
        <v>871.25273014558127</v>
      </c>
      <c r="O151" s="26">
        <f t="shared" si="63"/>
        <v>977.95199065507131</v>
      </c>
      <c r="P151" s="26">
        <f t="shared" si="63"/>
        <v>891.87159460303008</v>
      </c>
      <c r="Q151" s="26">
        <f t="shared" si="63"/>
        <v>998.7247591062735</v>
      </c>
      <c r="R151" s="26">
        <f t="shared" si="63"/>
        <v>920.84358007521951</v>
      </c>
      <c r="S151" s="26">
        <f t="shared" si="63"/>
        <v>1006.7418071057913</v>
      </c>
      <c r="T151" s="26">
        <f t="shared" si="63"/>
        <v>1166.084235906593</v>
      </c>
      <c r="U151" s="26">
        <f t="shared" si="63"/>
        <v>1214.3948033484187</v>
      </c>
      <c r="V151" s="26">
        <f t="shared" si="63"/>
        <v>1210.7930312286906</v>
      </c>
      <c r="W151" s="26">
        <f t="shared" si="63"/>
        <v>1183.5634874111508</v>
      </c>
      <c r="X151" s="26">
        <f t="shared" si="63"/>
        <v>1027.5997989757682</v>
      </c>
      <c r="Y151" s="26">
        <f t="shared" si="63"/>
        <v>953.78634979102992</v>
      </c>
      <c r="Z151" s="26">
        <f t="shared" si="63"/>
        <v>956.38707041846169</v>
      </c>
      <c r="AA151" s="26">
        <f t="shared" si="63"/>
        <v>951.05160939500752</v>
      </c>
      <c r="AB151" s="26">
        <f t="shared" si="63"/>
        <v>858.01433872413099</v>
      </c>
      <c r="AC151" s="26">
        <f t="shared" si="63"/>
        <v>965.06036903963593</v>
      </c>
      <c r="AD151" s="26">
        <f t="shared" si="63"/>
        <v>929.57234959652124</v>
      </c>
      <c r="AE151" s="26">
        <f t="shared" si="63"/>
        <v>1025.8871593606816</v>
      </c>
      <c r="AF151" s="26">
        <f t="shared" si="63"/>
        <v>1184.8862270503982</v>
      </c>
      <c r="AG151" s="26">
        <f t="shared" si="63"/>
        <v>1214.3948033484187</v>
      </c>
      <c r="AH151" s="26">
        <f t="shared" si="63"/>
        <v>1210.7930312286906</v>
      </c>
      <c r="AI151" s="26">
        <f t="shared" si="63"/>
        <v>1183.5634874111508</v>
      </c>
      <c r="AJ151" s="26">
        <f t="shared" si="63"/>
        <v>1027.5997989757682</v>
      </c>
      <c r="AK151" s="26">
        <f t="shared" si="63"/>
        <v>953.78634979102992</v>
      </c>
      <c r="AL151" s="26">
        <f t="shared" si="63"/>
        <v>956.38707041846169</v>
      </c>
      <c r="AM151" s="26">
        <f t="shared" si="63"/>
        <v>951.05160939500752</v>
      </c>
    </row>
    <row r="152" spans="1:39" hidden="1" x14ac:dyDescent="0.35">
      <c r="A152" s="648"/>
      <c r="B152" s="77" t="s">
        <v>23</v>
      </c>
      <c r="C152" s="26">
        <f t="shared" si="60"/>
        <v>0</v>
      </c>
      <c r="D152" s="26">
        <f t="shared" si="61"/>
        <v>0</v>
      </c>
      <c r="E152" s="26">
        <f t="shared" si="63"/>
        <v>0</v>
      </c>
      <c r="F152" s="26">
        <f t="shared" si="63"/>
        <v>0</v>
      </c>
      <c r="G152" s="26">
        <f t="shared" si="63"/>
        <v>0</v>
      </c>
      <c r="H152" s="26">
        <f t="shared" si="63"/>
        <v>0</v>
      </c>
      <c r="I152" s="26">
        <f t="shared" si="63"/>
        <v>131.81239147919831</v>
      </c>
      <c r="J152" s="26">
        <f t="shared" si="63"/>
        <v>265.6650147226174</v>
      </c>
      <c r="K152" s="26">
        <f t="shared" si="63"/>
        <v>260.55717020960503</v>
      </c>
      <c r="L152" s="26">
        <f t="shared" si="63"/>
        <v>227.80217404870558</v>
      </c>
      <c r="M152" s="26">
        <f t="shared" si="63"/>
        <v>217.33607766615592</v>
      </c>
      <c r="N152" s="26">
        <f t="shared" si="63"/>
        <v>221.63414978330522</v>
      </c>
      <c r="O152" s="26">
        <f t="shared" si="63"/>
        <v>215.87764493360299</v>
      </c>
      <c r="P152" s="26">
        <f t="shared" si="63"/>
        <v>196.87586023227118</v>
      </c>
      <c r="Q152" s="26">
        <f t="shared" si="63"/>
        <v>220.46312190470942</v>
      </c>
      <c r="R152" s="26">
        <f t="shared" si="63"/>
        <v>203.27127028568023</v>
      </c>
      <c r="S152" s="26">
        <f t="shared" si="63"/>
        <v>222.23284215477636</v>
      </c>
      <c r="T152" s="26">
        <f t="shared" si="63"/>
        <v>257.40682676364855</v>
      </c>
      <c r="U152" s="26">
        <f t="shared" si="63"/>
        <v>-6.5919129057015207</v>
      </c>
      <c r="V152" s="26">
        <f t="shared" si="63"/>
        <v>-6.5723619589633051</v>
      </c>
      <c r="W152" s="26">
        <f t="shared" si="63"/>
        <v>-6.4245560058973927</v>
      </c>
      <c r="X152" s="26">
        <f t="shared" si="63"/>
        <v>-5.5779622558391226</v>
      </c>
      <c r="Y152" s="26">
        <f t="shared" si="63"/>
        <v>-5.177292039733449</v>
      </c>
      <c r="Z152" s="26">
        <f t="shared" si="63"/>
        <v>-5.1914091323139031</v>
      </c>
      <c r="AA152" s="26">
        <f t="shared" si="63"/>
        <v>-5.162447468214717</v>
      </c>
      <c r="AB152" s="26">
        <f t="shared" si="63"/>
        <v>-4.6574275327245624</v>
      </c>
      <c r="AC152" s="26">
        <f t="shared" si="63"/>
        <v>-5.2384890678985059</v>
      </c>
      <c r="AD152" s="26">
        <f t="shared" si="63"/>
        <v>-5.0458548992411369</v>
      </c>
      <c r="AE152" s="26">
        <f t="shared" si="63"/>
        <v>-5.5686657971006843</v>
      </c>
      <c r="AF152" s="26">
        <f t="shared" si="63"/>
        <v>-6.4317360304452533</v>
      </c>
      <c r="AG152" s="26">
        <f t="shared" si="63"/>
        <v>-6.5919129057015207</v>
      </c>
      <c r="AH152" s="26">
        <f t="shared" si="63"/>
        <v>-6.5723619589633051</v>
      </c>
      <c r="AI152" s="26">
        <f t="shared" si="63"/>
        <v>-6.4245560058973927</v>
      </c>
      <c r="AJ152" s="26">
        <f t="shared" si="63"/>
        <v>-5.5779622558391226</v>
      </c>
      <c r="AK152" s="26">
        <f t="shared" si="63"/>
        <v>-5.177292039733449</v>
      </c>
      <c r="AL152" s="26">
        <f t="shared" si="63"/>
        <v>-5.1914091323139031</v>
      </c>
      <c r="AM152" s="26">
        <f t="shared" si="63"/>
        <v>-5.162447468214717</v>
      </c>
    </row>
    <row r="153" spans="1:39" hidden="1" x14ac:dyDescent="0.35">
      <c r="A153" s="648"/>
      <c r="B153" s="77" t="s">
        <v>24</v>
      </c>
      <c r="C153" s="26">
        <f t="shared" si="60"/>
        <v>0</v>
      </c>
      <c r="D153" s="26">
        <f t="shared" si="61"/>
        <v>0</v>
      </c>
      <c r="E153" s="26">
        <f t="shared" ref="E153:AM155" si="64">IF(E33=0,0,((E15*0.5)+D33-E51)*E88*E120*E$2)</f>
        <v>0</v>
      </c>
      <c r="F153" s="26">
        <f t="shared" si="64"/>
        <v>0</v>
      </c>
      <c r="G153" s="26">
        <f t="shared" si="64"/>
        <v>0</v>
      </c>
      <c r="H153" s="26">
        <f t="shared" si="64"/>
        <v>0</v>
      </c>
      <c r="I153" s="26">
        <f t="shared" si="64"/>
        <v>0</v>
      </c>
      <c r="J153" s="26">
        <f t="shared" si="64"/>
        <v>0</v>
      </c>
      <c r="K153" s="26">
        <f t="shared" si="64"/>
        <v>0</v>
      </c>
      <c r="L153" s="26">
        <f t="shared" si="64"/>
        <v>0</v>
      </c>
      <c r="M153" s="26">
        <f t="shared" si="64"/>
        <v>0</v>
      </c>
      <c r="N153" s="26">
        <f t="shared" si="64"/>
        <v>117.57614117177543</v>
      </c>
      <c r="O153" s="26">
        <f t="shared" si="64"/>
        <v>229.04467097114872</v>
      </c>
      <c r="P153" s="26">
        <f t="shared" si="64"/>
        <v>208.88391034158116</v>
      </c>
      <c r="Q153" s="26">
        <f t="shared" si="64"/>
        <v>233.90982995699872</v>
      </c>
      <c r="R153" s="26">
        <f t="shared" si="64"/>
        <v>215.66939566526619</v>
      </c>
      <c r="S153" s="26">
        <f t="shared" si="64"/>
        <v>235.78749076116506</v>
      </c>
      <c r="T153" s="26">
        <f t="shared" si="64"/>
        <v>273.10684235016942</v>
      </c>
      <c r="U153" s="26">
        <f t="shared" si="64"/>
        <v>284.42158799195749</v>
      </c>
      <c r="V153" s="26">
        <f t="shared" si="64"/>
        <v>283.57802233847019</v>
      </c>
      <c r="W153" s="26">
        <f t="shared" si="64"/>
        <v>277.20063166492065</v>
      </c>
      <c r="X153" s="26">
        <f t="shared" si="64"/>
        <v>240.67260979628006</v>
      </c>
      <c r="Y153" s="26">
        <f t="shared" si="64"/>
        <v>223.38487241927527</v>
      </c>
      <c r="Z153" s="26">
        <f t="shared" si="64"/>
        <v>223.99398330211011</v>
      </c>
      <c r="AA153" s="26">
        <f t="shared" si="64"/>
        <v>222.74437296717142</v>
      </c>
      <c r="AB153" s="26">
        <f t="shared" si="64"/>
        <v>200.95425315301719</v>
      </c>
      <c r="AC153" s="26">
        <f t="shared" si="64"/>
        <v>226.02534358145337</v>
      </c>
      <c r="AD153" s="26">
        <f t="shared" si="64"/>
        <v>217.71374770104492</v>
      </c>
      <c r="AE153" s="26">
        <f t="shared" si="64"/>
        <v>240.27149503719374</v>
      </c>
      <c r="AF153" s="26">
        <f t="shared" si="64"/>
        <v>277.5104285346514</v>
      </c>
      <c r="AG153" s="26">
        <f t="shared" si="64"/>
        <v>284.42158799195749</v>
      </c>
      <c r="AH153" s="26">
        <f t="shared" si="64"/>
        <v>283.57802233847019</v>
      </c>
      <c r="AI153" s="26">
        <f t="shared" si="64"/>
        <v>277.20063166492065</v>
      </c>
      <c r="AJ153" s="26">
        <f t="shared" si="64"/>
        <v>240.67260979628006</v>
      </c>
      <c r="AK153" s="26">
        <f t="shared" si="64"/>
        <v>223.38487241927527</v>
      </c>
      <c r="AL153" s="26">
        <f t="shared" si="64"/>
        <v>223.99398330211011</v>
      </c>
      <c r="AM153" s="26">
        <f t="shared" si="64"/>
        <v>222.74437296717142</v>
      </c>
    </row>
    <row r="154" spans="1:39" ht="15.75" hidden="1" customHeight="1" x14ac:dyDescent="0.35">
      <c r="A154" s="648"/>
      <c r="B154" s="77" t="s">
        <v>7</v>
      </c>
      <c r="C154" s="26">
        <f t="shared" si="60"/>
        <v>0</v>
      </c>
      <c r="D154" s="26">
        <f t="shared" si="61"/>
        <v>0</v>
      </c>
      <c r="E154" s="26">
        <f t="shared" si="64"/>
        <v>0</v>
      </c>
      <c r="F154" s="26">
        <f t="shared" si="64"/>
        <v>0</v>
      </c>
      <c r="G154" s="26">
        <f t="shared" si="64"/>
        <v>0</v>
      </c>
      <c r="H154" s="26">
        <f t="shared" si="64"/>
        <v>0</v>
      </c>
      <c r="I154" s="26">
        <f t="shared" si="64"/>
        <v>0</v>
      </c>
      <c r="J154" s="26">
        <f t="shared" si="64"/>
        <v>0</v>
      </c>
      <c r="K154" s="26">
        <f t="shared" si="64"/>
        <v>0</v>
      </c>
      <c r="L154" s="26">
        <f t="shared" si="64"/>
        <v>0</v>
      </c>
      <c r="M154" s="26">
        <f t="shared" si="64"/>
        <v>0</v>
      </c>
      <c r="N154" s="26">
        <f t="shared" si="64"/>
        <v>0</v>
      </c>
      <c r="O154" s="26">
        <f t="shared" si="64"/>
        <v>0</v>
      </c>
      <c r="P154" s="26">
        <f t="shared" si="64"/>
        <v>0</v>
      </c>
      <c r="Q154" s="26">
        <f t="shared" si="64"/>
        <v>0</v>
      </c>
      <c r="R154" s="26">
        <f t="shared" si="64"/>
        <v>0</v>
      </c>
      <c r="S154" s="26">
        <f t="shared" si="64"/>
        <v>0</v>
      </c>
      <c r="T154" s="26">
        <f t="shared" si="64"/>
        <v>0</v>
      </c>
      <c r="U154" s="26">
        <f t="shared" si="64"/>
        <v>0</v>
      </c>
      <c r="V154" s="26">
        <f t="shared" si="64"/>
        <v>0</v>
      </c>
      <c r="W154" s="26">
        <f t="shared" si="64"/>
        <v>0</v>
      </c>
      <c r="X154" s="26">
        <f t="shared" si="64"/>
        <v>0</v>
      </c>
      <c r="Y154" s="26">
        <f t="shared" si="64"/>
        <v>0</v>
      </c>
      <c r="Z154" s="26">
        <f t="shared" si="64"/>
        <v>0</v>
      </c>
      <c r="AA154" s="26">
        <f t="shared" si="64"/>
        <v>0</v>
      </c>
      <c r="AB154" s="26">
        <f t="shared" si="64"/>
        <v>0</v>
      </c>
      <c r="AC154" s="26">
        <f t="shared" si="64"/>
        <v>0</v>
      </c>
      <c r="AD154" s="26">
        <f t="shared" si="64"/>
        <v>0</v>
      </c>
      <c r="AE154" s="26">
        <f t="shared" si="64"/>
        <v>0</v>
      </c>
      <c r="AF154" s="26">
        <f t="shared" si="64"/>
        <v>0</v>
      </c>
      <c r="AG154" s="26">
        <f t="shared" si="64"/>
        <v>0</v>
      </c>
      <c r="AH154" s="26">
        <f t="shared" si="64"/>
        <v>0</v>
      </c>
      <c r="AI154" s="26">
        <f t="shared" si="64"/>
        <v>0</v>
      </c>
      <c r="AJ154" s="26">
        <f t="shared" si="64"/>
        <v>0</v>
      </c>
      <c r="AK154" s="26">
        <f t="shared" si="64"/>
        <v>0</v>
      </c>
      <c r="AL154" s="26">
        <f t="shared" si="64"/>
        <v>0</v>
      </c>
      <c r="AM154" s="26">
        <f t="shared" si="64"/>
        <v>0</v>
      </c>
    </row>
    <row r="155" spans="1:39" ht="15.75" hidden="1" customHeight="1" x14ac:dyDescent="0.35">
      <c r="A155" s="648"/>
      <c r="B155" s="77" t="s">
        <v>8</v>
      </c>
      <c r="C155" s="26">
        <f t="shared" si="60"/>
        <v>0</v>
      </c>
      <c r="D155" s="26">
        <f t="shared" si="61"/>
        <v>0</v>
      </c>
      <c r="E155" s="26">
        <f t="shared" si="64"/>
        <v>0</v>
      </c>
      <c r="F155" s="26">
        <f t="shared" si="64"/>
        <v>0</v>
      </c>
      <c r="G155" s="26">
        <f t="shared" si="64"/>
        <v>0</v>
      </c>
      <c r="H155" s="26">
        <f t="shared" si="64"/>
        <v>0</v>
      </c>
      <c r="I155" s="26">
        <f t="shared" si="64"/>
        <v>0</v>
      </c>
      <c r="J155" s="26">
        <f t="shared" si="64"/>
        <v>0</v>
      </c>
      <c r="K155" s="26">
        <f t="shared" si="64"/>
        <v>0</v>
      </c>
      <c r="L155" s="26">
        <f t="shared" si="64"/>
        <v>0</v>
      </c>
      <c r="M155" s="26">
        <f t="shared" si="64"/>
        <v>0</v>
      </c>
      <c r="N155" s="26">
        <f t="shared" si="64"/>
        <v>0</v>
      </c>
      <c r="O155" s="26">
        <f t="shared" si="64"/>
        <v>0</v>
      </c>
      <c r="P155" s="26">
        <f t="shared" si="64"/>
        <v>0</v>
      </c>
      <c r="Q155" s="26">
        <f t="shared" si="64"/>
        <v>0</v>
      </c>
      <c r="R155" s="26">
        <f t="shared" si="64"/>
        <v>0</v>
      </c>
      <c r="S155" s="26">
        <f t="shared" si="64"/>
        <v>0</v>
      </c>
      <c r="T155" s="26">
        <f t="shared" si="64"/>
        <v>0</v>
      </c>
      <c r="U155" s="26">
        <f t="shared" si="64"/>
        <v>0</v>
      </c>
      <c r="V155" s="26">
        <f t="shared" si="64"/>
        <v>0</v>
      </c>
      <c r="W155" s="26">
        <f t="shared" si="64"/>
        <v>0</v>
      </c>
      <c r="X155" s="26">
        <f t="shared" si="64"/>
        <v>0</v>
      </c>
      <c r="Y155" s="26">
        <f t="shared" si="64"/>
        <v>0</v>
      </c>
      <c r="Z155" s="26">
        <f t="shared" si="64"/>
        <v>0</v>
      </c>
      <c r="AA155" s="26">
        <f t="shared" si="64"/>
        <v>0</v>
      </c>
      <c r="AB155" s="26">
        <f t="shared" si="64"/>
        <v>0</v>
      </c>
      <c r="AC155" s="26">
        <f t="shared" si="64"/>
        <v>0</v>
      </c>
      <c r="AD155" s="26">
        <f t="shared" si="64"/>
        <v>0</v>
      </c>
      <c r="AE155" s="26">
        <f t="shared" si="64"/>
        <v>0</v>
      </c>
      <c r="AF155" s="26">
        <f t="shared" si="64"/>
        <v>0</v>
      </c>
      <c r="AG155" s="26">
        <f t="shared" si="64"/>
        <v>0</v>
      </c>
      <c r="AH155" s="26">
        <f t="shared" si="64"/>
        <v>0</v>
      </c>
      <c r="AI155" s="26">
        <f t="shared" si="64"/>
        <v>0</v>
      </c>
      <c r="AJ155" s="26">
        <f t="shared" si="64"/>
        <v>0</v>
      </c>
      <c r="AK155" s="26">
        <f t="shared" si="64"/>
        <v>0</v>
      </c>
      <c r="AL155" s="26">
        <f t="shared" si="64"/>
        <v>0</v>
      </c>
      <c r="AM155" s="26">
        <f t="shared" si="64"/>
        <v>0</v>
      </c>
    </row>
    <row r="156" spans="1:39" ht="15.75" hidden="1" customHeight="1" x14ac:dyDescent="0.35">
      <c r="A156" s="648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5.75" hidden="1" customHeight="1" x14ac:dyDescent="0.35">
      <c r="A157" s="648"/>
      <c r="B157" s="237" t="s">
        <v>26</v>
      </c>
      <c r="C157" s="26">
        <f>SUM(C143:C156)</f>
        <v>0</v>
      </c>
      <c r="D157" s="26">
        <f>SUM(D143:D156)</f>
        <v>0</v>
      </c>
      <c r="E157" s="26">
        <f t="shared" ref="E157:AM157" si="65">SUM(E143:E156)</f>
        <v>368.11009079797594</v>
      </c>
      <c r="F157" s="26">
        <f t="shared" si="65"/>
        <v>679.09091195494852</v>
      </c>
      <c r="G157" s="26">
        <f t="shared" si="65"/>
        <v>857.19269825451806</v>
      </c>
      <c r="H157" s="26">
        <f t="shared" si="65"/>
        <v>1668.4933956890666</v>
      </c>
      <c r="I157" s="26">
        <f t="shared" si="65"/>
        <v>3820.0520461750139</v>
      </c>
      <c r="J157" s="26">
        <f t="shared" si="65"/>
        <v>4822.2789129742114</v>
      </c>
      <c r="K157" s="26">
        <f t="shared" si="65"/>
        <v>3203.6970627477158</v>
      </c>
      <c r="L157" s="26">
        <f t="shared" si="65"/>
        <v>2149.7159922972769</v>
      </c>
      <c r="M157" s="26">
        <f t="shared" si="65"/>
        <v>1910.0885449651485</v>
      </c>
      <c r="N157" s="26">
        <f t="shared" si="65"/>
        <v>2225.957232462607</v>
      </c>
      <c r="O157" s="26">
        <f t="shared" si="65"/>
        <v>2533.0992750629116</v>
      </c>
      <c r="P157" s="26">
        <f t="shared" si="65"/>
        <v>2275.344421817701</v>
      </c>
      <c r="Q157" s="26">
        <f t="shared" si="65"/>
        <v>2749.2033405172806</v>
      </c>
      <c r="R157" s="26">
        <f t="shared" si="65"/>
        <v>3184.5213812489651</v>
      </c>
      <c r="S157" s="26">
        <f t="shared" si="65"/>
        <v>5497.6733146005445</v>
      </c>
      <c r="T157" s="26">
        <f t="shared" si="65"/>
        <v>14939.57643488473</v>
      </c>
      <c r="U157" s="26">
        <f t="shared" si="65"/>
        <v>8597.0292722678842</v>
      </c>
      <c r="V157" s="26">
        <f t="shared" si="65"/>
        <v>8372.3742636839961</v>
      </c>
      <c r="W157" s="26">
        <f t="shared" si="65"/>
        <v>3763.0257843558911</v>
      </c>
      <c r="X157" s="26">
        <f t="shared" si="65"/>
        <v>889.51743294396488</v>
      </c>
      <c r="Y157" s="26">
        <f t="shared" si="65"/>
        <v>723.95739586939726</v>
      </c>
      <c r="Z157" s="26">
        <f t="shared" si="65"/>
        <v>638.01049862790956</v>
      </c>
      <c r="AA157" s="26">
        <f t="shared" si="65"/>
        <v>564.05005424019782</v>
      </c>
      <c r="AB157" s="26">
        <f t="shared" si="65"/>
        <v>613.00377956941611</v>
      </c>
      <c r="AC157" s="26">
        <f t="shared" si="65"/>
        <v>769.93113378380463</v>
      </c>
      <c r="AD157" s="26">
        <f t="shared" si="65"/>
        <v>990.35637684282415</v>
      </c>
      <c r="AE157" s="26">
        <f t="shared" si="65"/>
        <v>2004.6294860933597</v>
      </c>
      <c r="AF157" s="26">
        <f t="shared" si="65"/>
        <v>6834.7823040996482</v>
      </c>
      <c r="AG157" s="26">
        <f t="shared" si="65"/>
        <v>8597.0292722678842</v>
      </c>
      <c r="AH157" s="26">
        <f t="shared" si="65"/>
        <v>8372.3742636839961</v>
      </c>
      <c r="AI157" s="26">
        <f t="shared" si="65"/>
        <v>3763.0257843558911</v>
      </c>
      <c r="AJ157" s="26">
        <f t="shared" si="65"/>
        <v>889.51743294396488</v>
      </c>
      <c r="AK157" s="26">
        <f t="shared" si="65"/>
        <v>723.95739586939726</v>
      </c>
      <c r="AL157" s="26">
        <f t="shared" si="65"/>
        <v>638.01049862790956</v>
      </c>
      <c r="AM157" s="26">
        <f t="shared" si="65"/>
        <v>564.05005424019782</v>
      </c>
    </row>
    <row r="158" spans="1:39" ht="16.5" hidden="1" customHeight="1" thickBot="1" x14ac:dyDescent="0.4">
      <c r="A158" s="649"/>
      <c r="B158" s="138" t="s">
        <v>27</v>
      </c>
      <c r="C158" s="27">
        <f>C157</f>
        <v>0</v>
      </c>
      <c r="D158" s="27">
        <f>C158+D157</f>
        <v>0</v>
      </c>
      <c r="E158" s="27">
        <f t="shared" ref="E158:AM158" si="66">D158+E157</f>
        <v>368.11009079797594</v>
      </c>
      <c r="F158" s="27">
        <f t="shared" si="66"/>
        <v>1047.2010027529245</v>
      </c>
      <c r="G158" s="27">
        <f t="shared" si="66"/>
        <v>1904.3937010074426</v>
      </c>
      <c r="H158" s="27">
        <f t="shared" si="66"/>
        <v>3572.8870966965092</v>
      </c>
      <c r="I158" s="27">
        <f t="shared" si="66"/>
        <v>7392.9391428715226</v>
      </c>
      <c r="J158" s="27">
        <f t="shared" si="66"/>
        <v>12215.218055845733</v>
      </c>
      <c r="K158" s="27">
        <f t="shared" si="66"/>
        <v>15418.91511859345</v>
      </c>
      <c r="L158" s="27">
        <f t="shared" si="66"/>
        <v>17568.631110890725</v>
      </c>
      <c r="M158" s="27">
        <f t="shared" si="66"/>
        <v>19478.719655855872</v>
      </c>
      <c r="N158" s="27">
        <f t="shared" si="66"/>
        <v>21704.676888318478</v>
      </c>
      <c r="O158" s="27">
        <f t="shared" si="66"/>
        <v>24237.77616338139</v>
      </c>
      <c r="P158" s="27">
        <f t="shared" si="66"/>
        <v>26513.120585199089</v>
      </c>
      <c r="Q158" s="27">
        <f t="shared" si="66"/>
        <v>29262.32392571637</v>
      </c>
      <c r="R158" s="27">
        <f t="shared" si="66"/>
        <v>32446.845306965333</v>
      </c>
      <c r="S158" s="27">
        <f t="shared" si="66"/>
        <v>37944.518621565876</v>
      </c>
      <c r="T158" s="27">
        <f t="shared" si="66"/>
        <v>52884.095056450606</v>
      </c>
      <c r="U158" s="27">
        <f t="shared" si="66"/>
        <v>61481.124328718492</v>
      </c>
      <c r="V158" s="27">
        <f t="shared" si="66"/>
        <v>69853.498592402495</v>
      </c>
      <c r="W158" s="27">
        <f t="shared" si="66"/>
        <v>73616.524376758389</v>
      </c>
      <c r="X158" s="27">
        <f t="shared" si="66"/>
        <v>74506.04180970235</v>
      </c>
      <c r="Y158" s="27">
        <f t="shared" si="66"/>
        <v>75229.999205571745</v>
      </c>
      <c r="Z158" s="27">
        <f t="shared" si="66"/>
        <v>75868.009704199649</v>
      </c>
      <c r="AA158" s="27">
        <f t="shared" si="66"/>
        <v>76432.059758439849</v>
      </c>
      <c r="AB158" s="27">
        <f t="shared" si="66"/>
        <v>77045.063538009272</v>
      </c>
      <c r="AC158" s="27">
        <f t="shared" si="66"/>
        <v>77814.994671793072</v>
      </c>
      <c r="AD158" s="27">
        <f t="shared" si="66"/>
        <v>78805.351048635901</v>
      </c>
      <c r="AE158" s="27">
        <f t="shared" si="66"/>
        <v>80809.980534729257</v>
      </c>
      <c r="AF158" s="27">
        <f t="shared" si="66"/>
        <v>87644.762838828901</v>
      </c>
      <c r="AG158" s="27">
        <f t="shared" si="66"/>
        <v>96241.792111096787</v>
      </c>
      <c r="AH158" s="27">
        <f t="shared" si="66"/>
        <v>104614.16637478079</v>
      </c>
      <c r="AI158" s="27">
        <f t="shared" si="66"/>
        <v>108377.19215913668</v>
      </c>
      <c r="AJ158" s="27">
        <f t="shared" si="66"/>
        <v>109266.70959208065</v>
      </c>
      <c r="AK158" s="27">
        <f t="shared" si="66"/>
        <v>109990.66698795004</v>
      </c>
      <c r="AL158" s="27">
        <f t="shared" si="66"/>
        <v>110628.67748657794</v>
      </c>
      <c r="AM158" s="27">
        <f t="shared" si="66"/>
        <v>111192.72754081814</v>
      </c>
    </row>
    <row r="159" spans="1:39" hidden="1" x14ac:dyDescent="0.35">
      <c r="A159" s="99"/>
      <c r="B159" s="99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</row>
    <row r="160" spans="1:39" ht="15" hidden="1" thickBot="1" x14ac:dyDescent="0.4">
      <c r="A160" s="99"/>
      <c r="B160" s="99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</row>
    <row r="161" spans="1:39" ht="16" hidden="1" thickBot="1" x14ac:dyDescent="0.4">
      <c r="A161" s="647" t="s">
        <v>127</v>
      </c>
      <c r="B161" s="241" t="s">
        <v>143</v>
      </c>
      <c r="C161" s="146">
        <f>C$4</f>
        <v>44562</v>
      </c>
      <c r="D161" s="146">
        <f t="shared" ref="D161:AM161" si="67">D$4</f>
        <v>44593</v>
      </c>
      <c r="E161" s="146">
        <f t="shared" si="67"/>
        <v>44621</v>
      </c>
      <c r="F161" s="146">
        <f t="shared" si="67"/>
        <v>44652</v>
      </c>
      <c r="G161" s="146">
        <f t="shared" si="67"/>
        <v>44682</v>
      </c>
      <c r="H161" s="146">
        <f t="shared" si="67"/>
        <v>44713</v>
      </c>
      <c r="I161" s="146">
        <f t="shared" si="67"/>
        <v>44743</v>
      </c>
      <c r="J161" s="146">
        <f t="shared" si="67"/>
        <v>44774</v>
      </c>
      <c r="K161" s="146">
        <f t="shared" si="67"/>
        <v>44805</v>
      </c>
      <c r="L161" s="146">
        <f t="shared" si="67"/>
        <v>44835</v>
      </c>
      <c r="M161" s="146">
        <f t="shared" si="67"/>
        <v>44866</v>
      </c>
      <c r="N161" s="146">
        <f t="shared" si="67"/>
        <v>44896</v>
      </c>
      <c r="O161" s="146">
        <f t="shared" si="67"/>
        <v>44927</v>
      </c>
      <c r="P161" s="146">
        <f t="shared" si="67"/>
        <v>44958</v>
      </c>
      <c r="Q161" s="146">
        <f t="shared" si="67"/>
        <v>44986</v>
      </c>
      <c r="R161" s="146">
        <f t="shared" si="67"/>
        <v>45017</v>
      </c>
      <c r="S161" s="146">
        <f t="shared" si="67"/>
        <v>45047</v>
      </c>
      <c r="T161" s="146">
        <f t="shared" si="67"/>
        <v>45078</v>
      </c>
      <c r="U161" s="146">
        <f t="shared" si="67"/>
        <v>45108</v>
      </c>
      <c r="V161" s="146">
        <f t="shared" si="67"/>
        <v>45139</v>
      </c>
      <c r="W161" s="146">
        <f t="shared" si="67"/>
        <v>45170</v>
      </c>
      <c r="X161" s="146">
        <f t="shared" si="67"/>
        <v>45200</v>
      </c>
      <c r="Y161" s="146">
        <f t="shared" si="67"/>
        <v>45231</v>
      </c>
      <c r="Z161" s="146">
        <f t="shared" si="67"/>
        <v>45261</v>
      </c>
      <c r="AA161" s="146">
        <f t="shared" si="67"/>
        <v>45292</v>
      </c>
      <c r="AB161" s="146">
        <f t="shared" si="67"/>
        <v>45323</v>
      </c>
      <c r="AC161" s="146">
        <f t="shared" si="67"/>
        <v>45352</v>
      </c>
      <c r="AD161" s="146">
        <f t="shared" si="67"/>
        <v>45383</v>
      </c>
      <c r="AE161" s="146">
        <f t="shared" si="67"/>
        <v>45413</v>
      </c>
      <c r="AF161" s="146">
        <f t="shared" si="67"/>
        <v>45444</v>
      </c>
      <c r="AG161" s="146">
        <f t="shared" si="67"/>
        <v>45474</v>
      </c>
      <c r="AH161" s="146">
        <f t="shared" si="67"/>
        <v>45505</v>
      </c>
      <c r="AI161" s="146">
        <f t="shared" si="67"/>
        <v>45536</v>
      </c>
      <c r="AJ161" s="146">
        <f t="shared" si="67"/>
        <v>45566</v>
      </c>
      <c r="AK161" s="146">
        <f t="shared" si="67"/>
        <v>45597</v>
      </c>
      <c r="AL161" s="146">
        <f t="shared" si="67"/>
        <v>45627</v>
      </c>
      <c r="AM161" s="146">
        <f t="shared" si="67"/>
        <v>45658</v>
      </c>
    </row>
    <row r="162" spans="1:39" hidden="1" x14ac:dyDescent="0.35">
      <c r="A162" s="648"/>
      <c r="B162" s="240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AM163" si="68">IF(E23=0,0,((E5*0.5)+D23-E41)*E78*E127*E$2)</f>
        <v>105.50215883701674</v>
      </c>
      <c r="F162" s="26">
        <f t="shared" si="68"/>
        <v>184.34790730238254</v>
      </c>
      <c r="G162" s="26">
        <f t="shared" si="68"/>
        <v>256.40601592689109</v>
      </c>
      <c r="H162" s="26">
        <f t="shared" si="68"/>
        <v>743.43602981935419</v>
      </c>
      <c r="I162" s="26">
        <f t="shared" si="68"/>
        <v>751.77411529908602</v>
      </c>
      <c r="J162" s="26">
        <f t="shared" si="68"/>
        <v>801.6853138930453</v>
      </c>
      <c r="K162" s="26">
        <f t="shared" si="68"/>
        <v>791.93291057818828</v>
      </c>
      <c r="L162" s="26">
        <f t="shared" si="68"/>
        <v>338.25851484632642</v>
      </c>
      <c r="M162" s="26">
        <f t="shared" si="68"/>
        <v>278.80873841139612</v>
      </c>
      <c r="N162" s="26">
        <f t="shared" si="68"/>
        <v>251.59681063692642</v>
      </c>
      <c r="O162" s="26">
        <f t="shared" si="68"/>
        <v>186.22628431923121</v>
      </c>
      <c r="P162" s="26">
        <f t="shared" si="68"/>
        <v>167.32834776811222</v>
      </c>
      <c r="Q162" s="26">
        <f t="shared" si="68"/>
        <v>211.00431767403347</v>
      </c>
      <c r="R162" s="26">
        <f t="shared" si="68"/>
        <v>184.34790730238254</v>
      </c>
      <c r="S162" s="26">
        <f t="shared" si="68"/>
        <v>256.40601592689109</v>
      </c>
      <c r="T162" s="26">
        <f t="shared" si="68"/>
        <v>743.43602981935419</v>
      </c>
      <c r="U162" s="26">
        <f t="shared" si="68"/>
        <v>-10.220675063226903</v>
      </c>
      <c r="V162" s="26">
        <f t="shared" si="68"/>
        <v>-9.8555425604606217</v>
      </c>
      <c r="W162" s="26">
        <f t="shared" si="68"/>
        <v>-9.4418697854173885</v>
      </c>
      <c r="X162" s="26">
        <f t="shared" si="68"/>
        <v>-4.2205768427775903</v>
      </c>
      <c r="Y162" s="26">
        <f t="shared" si="68"/>
        <v>-2.6890339298303281</v>
      </c>
      <c r="Z162" s="26">
        <f t="shared" si="68"/>
        <v>-2.01565718863317</v>
      </c>
      <c r="AA162" s="26">
        <f t="shared" si="68"/>
        <v>-1.9167134604726206</v>
      </c>
      <c r="AB162" s="26">
        <f t="shared" si="68"/>
        <v>-1.5050281177417555</v>
      </c>
      <c r="AC162" s="26">
        <f t="shared" si="68"/>
        <v>-2.001965477215252</v>
      </c>
      <c r="AD162" s="26">
        <f t="shared" si="68"/>
        <v>-2.8414368549611502</v>
      </c>
      <c r="AE162" s="26">
        <f t="shared" si="68"/>
        <v>-4.1313635636007362</v>
      </c>
      <c r="AF162" s="26">
        <f t="shared" si="68"/>
        <v>-10.031853075421278</v>
      </c>
      <c r="AG162" s="26">
        <f t="shared" si="68"/>
        <v>-10.220675063226903</v>
      </c>
      <c r="AH162" s="26">
        <f t="shared" si="68"/>
        <v>-9.8555425604606217</v>
      </c>
      <c r="AI162" s="26">
        <f t="shared" si="68"/>
        <v>-9.4418697854173885</v>
      </c>
      <c r="AJ162" s="26">
        <f t="shared" si="68"/>
        <v>-4.2205768427775903</v>
      </c>
      <c r="AK162" s="26">
        <f t="shared" si="68"/>
        <v>-2.6890339298303281</v>
      </c>
      <c r="AL162" s="26">
        <f t="shared" si="68"/>
        <v>-2.01565718863317</v>
      </c>
      <c r="AM162" s="26">
        <f t="shared" si="68"/>
        <v>-1.9167134604726206</v>
      </c>
    </row>
    <row r="163" spans="1:39" hidden="1" x14ac:dyDescent="0.35">
      <c r="A163" s="648"/>
      <c r="B163" s="240" t="s">
        <v>0</v>
      </c>
      <c r="C163" s="26">
        <f t="shared" ref="C163:C174" si="69">IF(C24=0,0,((C6*0.5)-C42)*C79*C128*C$2)</f>
        <v>0</v>
      </c>
      <c r="D163" s="26">
        <f t="shared" ref="D163:S174" si="70">IF(D24=0,0,((D6*0.5)+C24-D42)*D79*D128*D$2)</f>
        <v>0</v>
      </c>
      <c r="E163" s="26">
        <f t="shared" si="70"/>
        <v>0</v>
      </c>
      <c r="F163" s="26">
        <f t="shared" si="70"/>
        <v>0</v>
      </c>
      <c r="G163" s="26">
        <f t="shared" si="70"/>
        <v>0</v>
      </c>
      <c r="H163" s="26">
        <f t="shared" si="70"/>
        <v>0</v>
      </c>
      <c r="I163" s="26">
        <f t="shared" si="70"/>
        <v>0</v>
      </c>
      <c r="J163" s="26">
        <f t="shared" si="70"/>
        <v>0</v>
      </c>
      <c r="K163" s="26">
        <f t="shared" si="70"/>
        <v>0</v>
      </c>
      <c r="L163" s="26">
        <f t="shared" si="70"/>
        <v>0</v>
      </c>
      <c r="M163" s="26">
        <f t="shared" si="70"/>
        <v>0</v>
      </c>
      <c r="N163" s="26">
        <f t="shared" si="70"/>
        <v>0</v>
      </c>
      <c r="O163" s="26">
        <f t="shared" si="70"/>
        <v>0</v>
      </c>
      <c r="P163" s="26">
        <f t="shared" si="70"/>
        <v>0</v>
      </c>
      <c r="Q163" s="26">
        <f t="shared" si="70"/>
        <v>0</v>
      </c>
      <c r="R163" s="26">
        <f t="shared" si="70"/>
        <v>0</v>
      </c>
      <c r="S163" s="26">
        <f t="shared" si="70"/>
        <v>0</v>
      </c>
      <c r="T163" s="26">
        <f t="shared" si="68"/>
        <v>0</v>
      </c>
      <c r="U163" s="26">
        <f t="shared" si="68"/>
        <v>0</v>
      </c>
      <c r="V163" s="26">
        <f t="shared" si="68"/>
        <v>0</v>
      </c>
      <c r="W163" s="26">
        <f t="shared" si="68"/>
        <v>0</v>
      </c>
      <c r="X163" s="26">
        <f t="shared" si="68"/>
        <v>0</v>
      </c>
      <c r="Y163" s="26">
        <f t="shared" si="68"/>
        <v>0</v>
      </c>
      <c r="Z163" s="26">
        <f t="shared" si="68"/>
        <v>0</v>
      </c>
      <c r="AA163" s="26">
        <f t="shared" si="68"/>
        <v>0</v>
      </c>
      <c r="AB163" s="26">
        <f t="shared" si="68"/>
        <v>0</v>
      </c>
      <c r="AC163" s="26">
        <f t="shared" si="68"/>
        <v>0</v>
      </c>
      <c r="AD163" s="26">
        <f t="shared" si="68"/>
        <v>0</v>
      </c>
      <c r="AE163" s="26">
        <f t="shared" si="68"/>
        <v>0</v>
      </c>
      <c r="AF163" s="26">
        <f t="shared" si="68"/>
        <v>0</v>
      </c>
      <c r="AG163" s="26">
        <f t="shared" si="68"/>
        <v>0</v>
      </c>
      <c r="AH163" s="26">
        <f t="shared" si="68"/>
        <v>0</v>
      </c>
      <c r="AI163" s="26">
        <f t="shared" si="68"/>
        <v>0</v>
      </c>
      <c r="AJ163" s="26">
        <f t="shared" si="68"/>
        <v>0</v>
      </c>
      <c r="AK163" s="26">
        <f t="shared" si="68"/>
        <v>0</v>
      </c>
      <c r="AL163" s="26">
        <f t="shared" si="68"/>
        <v>0</v>
      </c>
      <c r="AM163" s="26">
        <f t="shared" si="68"/>
        <v>0</v>
      </c>
    </row>
    <row r="164" spans="1:39" hidden="1" x14ac:dyDescent="0.35">
      <c r="A164" s="648"/>
      <c r="B164" s="240" t="s">
        <v>21</v>
      </c>
      <c r="C164" s="26">
        <f t="shared" si="69"/>
        <v>0</v>
      </c>
      <c r="D164" s="26">
        <f t="shared" si="70"/>
        <v>0</v>
      </c>
      <c r="E164" s="26">
        <f t="shared" ref="E164:AM167" si="71">IF(E25=0,0,((E7*0.5)+D25-E43)*E80*E129*E$2)</f>
        <v>0</v>
      </c>
      <c r="F164" s="26">
        <f t="shared" si="71"/>
        <v>0</v>
      </c>
      <c r="G164" s="26">
        <f t="shared" si="71"/>
        <v>0</v>
      </c>
      <c r="H164" s="26">
        <f t="shared" si="71"/>
        <v>0</v>
      </c>
      <c r="I164" s="26">
        <f t="shared" si="71"/>
        <v>0</v>
      </c>
      <c r="J164" s="26">
        <f t="shared" si="71"/>
        <v>0</v>
      </c>
      <c r="K164" s="26">
        <f t="shared" si="71"/>
        <v>0</v>
      </c>
      <c r="L164" s="26">
        <f t="shared" si="71"/>
        <v>0</v>
      </c>
      <c r="M164" s="26">
        <f t="shared" si="71"/>
        <v>0</v>
      </c>
      <c r="N164" s="26">
        <f t="shared" si="71"/>
        <v>0</v>
      </c>
      <c r="O164" s="26">
        <f t="shared" si="71"/>
        <v>0</v>
      </c>
      <c r="P164" s="26">
        <f t="shared" si="71"/>
        <v>0</v>
      </c>
      <c r="Q164" s="26">
        <f t="shared" si="71"/>
        <v>0</v>
      </c>
      <c r="R164" s="26">
        <f t="shared" si="71"/>
        <v>0</v>
      </c>
      <c r="S164" s="26">
        <f t="shared" si="71"/>
        <v>0</v>
      </c>
      <c r="T164" s="26">
        <f t="shared" si="71"/>
        <v>0</v>
      </c>
      <c r="U164" s="26">
        <f t="shared" si="71"/>
        <v>0</v>
      </c>
      <c r="V164" s="26">
        <f t="shared" si="71"/>
        <v>0</v>
      </c>
      <c r="W164" s="26">
        <f t="shared" si="71"/>
        <v>0</v>
      </c>
      <c r="X164" s="26">
        <f t="shared" si="71"/>
        <v>0</v>
      </c>
      <c r="Y164" s="26">
        <f t="shared" si="71"/>
        <v>0</v>
      </c>
      <c r="Z164" s="26">
        <f t="shared" si="71"/>
        <v>0</v>
      </c>
      <c r="AA164" s="26">
        <f t="shared" si="71"/>
        <v>0</v>
      </c>
      <c r="AB164" s="26">
        <f t="shared" si="71"/>
        <v>0</v>
      </c>
      <c r="AC164" s="26">
        <f t="shared" si="71"/>
        <v>0</v>
      </c>
      <c r="AD164" s="26">
        <f t="shared" si="71"/>
        <v>0</v>
      </c>
      <c r="AE164" s="26">
        <f t="shared" si="71"/>
        <v>0</v>
      </c>
      <c r="AF164" s="26">
        <f t="shared" si="71"/>
        <v>0</v>
      </c>
      <c r="AG164" s="26">
        <f t="shared" si="71"/>
        <v>0</v>
      </c>
      <c r="AH164" s="26">
        <f t="shared" si="71"/>
        <v>0</v>
      </c>
      <c r="AI164" s="26">
        <f t="shared" si="71"/>
        <v>0</v>
      </c>
      <c r="AJ164" s="26">
        <f t="shared" si="71"/>
        <v>0</v>
      </c>
      <c r="AK164" s="26">
        <f t="shared" si="71"/>
        <v>0</v>
      </c>
      <c r="AL164" s="26">
        <f t="shared" si="71"/>
        <v>0</v>
      </c>
      <c r="AM164" s="26">
        <f t="shared" si="71"/>
        <v>0</v>
      </c>
    </row>
    <row r="165" spans="1:39" hidden="1" x14ac:dyDescent="0.35">
      <c r="A165" s="648"/>
      <c r="B165" s="240" t="s">
        <v>1</v>
      </c>
      <c r="C165" s="26">
        <f t="shared" si="69"/>
        <v>0</v>
      </c>
      <c r="D165" s="26">
        <f t="shared" si="70"/>
        <v>0</v>
      </c>
      <c r="E165" s="26">
        <f t="shared" si="71"/>
        <v>0</v>
      </c>
      <c r="F165" s="26">
        <f t="shared" si="71"/>
        <v>0</v>
      </c>
      <c r="G165" s="26">
        <f t="shared" si="71"/>
        <v>0</v>
      </c>
      <c r="H165" s="26">
        <f t="shared" si="71"/>
        <v>848.12179764107725</v>
      </c>
      <c r="I165" s="26">
        <f t="shared" si="71"/>
        <v>2765.1599940410679</v>
      </c>
      <c r="J165" s="26">
        <f t="shared" si="71"/>
        <v>4714.931452323417</v>
      </c>
      <c r="K165" s="26">
        <f t="shared" si="71"/>
        <v>2443.3313454162644</v>
      </c>
      <c r="L165" s="26">
        <f t="shared" si="71"/>
        <v>82.13361659368725</v>
      </c>
      <c r="M165" s="26">
        <f t="shared" si="71"/>
        <v>0</v>
      </c>
      <c r="N165" s="26">
        <f t="shared" si="71"/>
        <v>0</v>
      </c>
      <c r="O165" s="26">
        <f t="shared" si="71"/>
        <v>0</v>
      </c>
      <c r="P165" s="26">
        <f t="shared" si="71"/>
        <v>0</v>
      </c>
      <c r="Q165" s="26">
        <f t="shared" si="71"/>
        <v>0</v>
      </c>
      <c r="R165" s="26">
        <f t="shared" si="71"/>
        <v>284.66990340860906</v>
      </c>
      <c r="S165" s="26">
        <f t="shared" si="71"/>
        <v>2429.9533119217867</v>
      </c>
      <c r="T165" s="26">
        <f t="shared" si="71"/>
        <v>18741.026077138857</v>
      </c>
      <c r="U165" s="26">
        <f t="shared" si="71"/>
        <v>9921.6124780319824</v>
      </c>
      <c r="V165" s="26">
        <f t="shared" si="71"/>
        <v>10813.605409535932</v>
      </c>
      <c r="W165" s="26">
        <f t="shared" si="71"/>
        <v>5466.6352702559443</v>
      </c>
      <c r="X165" s="26">
        <f t="shared" si="71"/>
        <v>183.90259457981193</v>
      </c>
      <c r="Y165" s="26">
        <f t="shared" si="71"/>
        <v>0</v>
      </c>
      <c r="Z165" s="26">
        <f t="shared" si="71"/>
        <v>0</v>
      </c>
      <c r="AA165" s="26">
        <f t="shared" si="71"/>
        <v>0</v>
      </c>
      <c r="AB165" s="26">
        <f t="shared" si="71"/>
        <v>0</v>
      </c>
      <c r="AC165" s="26">
        <f t="shared" si="71"/>
        <v>0</v>
      </c>
      <c r="AD165" s="26">
        <f t="shared" si="71"/>
        <v>180.78747066944922</v>
      </c>
      <c r="AE165" s="26">
        <f t="shared" si="71"/>
        <v>1655.1719753550192</v>
      </c>
      <c r="AF165" s="26">
        <f t="shared" si="71"/>
        <v>10305.608891554457</v>
      </c>
      <c r="AG165" s="26">
        <f t="shared" si="71"/>
        <v>9921.6124780319824</v>
      </c>
      <c r="AH165" s="26">
        <f t="shared" si="71"/>
        <v>10813.605409535932</v>
      </c>
      <c r="AI165" s="26">
        <f t="shared" si="71"/>
        <v>5466.6352702559443</v>
      </c>
      <c r="AJ165" s="26">
        <f t="shared" si="71"/>
        <v>183.90259457981193</v>
      </c>
      <c r="AK165" s="26">
        <f t="shared" si="71"/>
        <v>0</v>
      </c>
      <c r="AL165" s="26">
        <f t="shared" si="71"/>
        <v>0</v>
      </c>
      <c r="AM165" s="26">
        <f t="shared" si="71"/>
        <v>0</v>
      </c>
    </row>
    <row r="166" spans="1:39" hidden="1" x14ac:dyDescent="0.35">
      <c r="A166" s="648"/>
      <c r="B166" s="240" t="s">
        <v>22</v>
      </c>
      <c r="C166" s="26">
        <f t="shared" si="69"/>
        <v>0</v>
      </c>
      <c r="D166" s="26">
        <f t="shared" si="70"/>
        <v>0</v>
      </c>
      <c r="E166" s="26">
        <f t="shared" si="71"/>
        <v>0</v>
      </c>
      <c r="F166" s="26">
        <f t="shared" si="71"/>
        <v>0</v>
      </c>
      <c r="G166" s="26">
        <f t="shared" si="71"/>
        <v>0.11780537829311927</v>
      </c>
      <c r="H166" s="26">
        <f t="shared" si="71"/>
        <v>0.44529395844786851</v>
      </c>
      <c r="I166" s="26">
        <f t="shared" si="71"/>
        <v>7.5189621590941932E-2</v>
      </c>
      <c r="J166" s="26">
        <f t="shared" si="71"/>
        <v>0.54944286166404233</v>
      </c>
      <c r="K166" s="26">
        <f t="shared" si="71"/>
        <v>0.61291818128256081</v>
      </c>
      <c r="L166" s="26">
        <f t="shared" si="71"/>
        <v>0.26622815400463407</v>
      </c>
      <c r="M166" s="26">
        <f t="shared" si="71"/>
        <v>2.5108914128472295E-2</v>
      </c>
      <c r="N166" s="26">
        <f t="shared" si="71"/>
        <v>0.21260554691635603</v>
      </c>
      <c r="O166" s="26">
        <f t="shared" si="71"/>
        <v>1.8065989798267945</v>
      </c>
      <c r="P166" s="26">
        <f t="shared" si="71"/>
        <v>1.2919394722832505</v>
      </c>
      <c r="Q166" s="26">
        <f t="shared" si="71"/>
        <v>0.18608807581056047</v>
      </c>
      <c r="R166" s="26">
        <f t="shared" si="71"/>
        <v>1.0060097874767808</v>
      </c>
      <c r="S166" s="26">
        <f t="shared" si="71"/>
        <v>0.23561075658623853</v>
      </c>
      <c r="T166" s="26">
        <f t="shared" si="71"/>
        <v>0.44529395844786851</v>
      </c>
      <c r="U166" s="26">
        <f t="shared" si="71"/>
        <v>8.5214129430796912E-2</v>
      </c>
      <c r="V166" s="26">
        <f t="shared" si="71"/>
        <v>0.55164902656870807</v>
      </c>
      <c r="W166" s="26">
        <f t="shared" si="71"/>
        <v>0.58504664541897999</v>
      </c>
      <c r="X166" s="26">
        <f t="shared" si="71"/>
        <v>0.26534691604189797</v>
      </c>
      <c r="Y166" s="26">
        <f t="shared" si="71"/>
        <v>1.9478874367158377E-2</v>
      </c>
      <c r="Z166" s="26">
        <f t="shared" si="71"/>
        <v>0.14439525826505697</v>
      </c>
      <c r="AA166" s="26">
        <f t="shared" si="71"/>
        <v>1.5510959558331192</v>
      </c>
      <c r="AB166" s="26">
        <f t="shared" si="71"/>
        <v>0.97504844834756821</v>
      </c>
      <c r="AC166" s="26">
        <f t="shared" si="71"/>
        <v>0.14408964259464935</v>
      </c>
      <c r="AD166" s="26">
        <f t="shared" si="71"/>
        <v>1.299640521218145</v>
      </c>
      <c r="AE166" s="26">
        <f t="shared" si="71"/>
        <v>0.27420138153759244</v>
      </c>
      <c r="AF166" s="26">
        <f t="shared" si="71"/>
        <v>0.48473962213219429</v>
      </c>
      <c r="AG166" s="26">
        <f t="shared" si="71"/>
        <v>8.5214129430796912E-2</v>
      </c>
      <c r="AH166" s="26">
        <f t="shared" si="71"/>
        <v>0.55164902656870807</v>
      </c>
      <c r="AI166" s="26">
        <f t="shared" si="71"/>
        <v>0.58504664541897999</v>
      </c>
      <c r="AJ166" s="26">
        <f t="shared" si="71"/>
        <v>0.26534691604189797</v>
      </c>
      <c r="AK166" s="26">
        <f t="shared" si="71"/>
        <v>1.9478874367158377E-2</v>
      </c>
      <c r="AL166" s="26">
        <f t="shared" si="71"/>
        <v>0.14439525826505697</v>
      </c>
      <c r="AM166" s="26">
        <f t="shared" si="71"/>
        <v>1.5510959558331192</v>
      </c>
    </row>
    <row r="167" spans="1:39" hidden="1" x14ac:dyDescent="0.35">
      <c r="A167" s="648"/>
      <c r="B167" s="77" t="s">
        <v>9</v>
      </c>
      <c r="C167" s="26">
        <f t="shared" si="69"/>
        <v>0</v>
      </c>
      <c r="D167" s="26">
        <f t="shared" si="70"/>
        <v>0</v>
      </c>
      <c r="E167" s="26">
        <f t="shared" si="71"/>
        <v>0</v>
      </c>
      <c r="F167" s="26">
        <f t="shared" si="71"/>
        <v>0</v>
      </c>
      <c r="G167" s="26">
        <f t="shared" si="71"/>
        <v>0</v>
      </c>
      <c r="H167" s="26">
        <f t="shared" si="71"/>
        <v>0</v>
      </c>
      <c r="I167" s="26">
        <f t="shared" si="71"/>
        <v>0</v>
      </c>
      <c r="J167" s="26">
        <f t="shared" si="71"/>
        <v>0</v>
      </c>
      <c r="K167" s="26">
        <f t="shared" si="71"/>
        <v>0</v>
      </c>
      <c r="L167" s="26">
        <f t="shared" si="71"/>
        <v>0</v>
      </c>
      <c r="M167" s="26">
        <f t="shared" si="71"/>
        <v>0</v>
      </c>
      <c r="N167" s="26">
        <f t="shared" si="71"/>
        <v>0</v>
      </c>
      <c r="O167" s="26">
        <f t="shared" si="71"/>
        <v>0</v>
      </c>
      <c r="P167" s="26">
        <f t="shared" si="71"/>
        <v>0</v>
      </c>
      <c r="Q167" s="26">
        <f t="shared" si="71"/>
        <v>0</v>
      </c>
      <c r="R167" s="26">
        <f t="shared" si="71"/>
        <v>0</v>
      </c>
      <c r="S167" s="26">
        <f t="shared" si="71"/>
        <v>0</v>
      </c>
      <c r="T167" s="26">
        <f t="shared" si="71"/>
        <v>0</v>
      </c>
      <c r="U167" s="26">
        <f t="shared" si="71"/>
        <v>0</v>
      </c>
      <c r="V167" s="26">
        <f t="shared" si="71"/>
        <v>0</v>
      </c>
      <c r="W167" s="26">
        <f t="shared" si="71"/>
        <v>0</v>
      </c>
      <c r="X167" s="26">
        <f t="shared" si="71"/>
        <v>0</v>
      </c>
      <c r="Y167" s="26">
        <f t="shared" si="71"/>
        <v>0</v>
      </c>
      <c r="Z167" s="26">
        <f t="shared" si="71"/>
        <v>0</v>
      </c>
      <c r="AA167" s="26">
        <f t="shared" si="71"/>
        <v>0</v>
      </c>
      <c r="AB167" s="26">
        <f t="shared" si="71"/>
        <v>0</v>
      </c>
      <c r="AC167" s="26">
        <f t="shared" si="71"/>
        <v>0</v>
      </c>
      <c r="AD167" s="26">
        <f t="shared" si="71"/>
        <v>0</v>
      </c>
      <c r="AE167" s="26">
        <f t="shared" si="71"/>
        <v>0</v>
      </c>
      <c r="AF167" s="26">
        <f t="shared" si="71"/>
        <v>0</v>
      </c>
      <c r="AG167" s="26">
        <f t="shared" si="71"/>
        <v>0</v>
      </c>
      <c r="AH167" s="26">
        <f t="shared" si="71"/>
        <v>0</v>
      </c>
      <c r="AI167" s="26">
        <f t="shared" si="71"/>
        <v>0</v>
      </c>
      <c r="AJ167" s="26">
        <f t="shared" si="71"/>
        <v>0</v>
      </c>
      <c r="AK167" s="26">
        <f t="shared" si="71"/>
        <v>0</v>
      </c>
      <c r="AL167" s="26">
        <f t="shared" si="71"/>
        <v>0</v>
      </c>
      <c r="AM167" s="26">
        <f t="shared" si="71"/>
        <v>0</v>
      </c>
    </row>
    <row r="168" spans="1:39" hidden="1" x14ac:dyDescent="0.35">
      <c r="A168" s="648"/>
      <c r="B168" s="77" t="s">
        <v>3</v>
      </c>
      <c r="C168" s="26">
        <f t="shared" si="69"/>
        <v>0</v>
      </c>
      <c r="D168" s="26">
        <f t="shared" si="70"/>
        <v>0</v>
      </c>
      <c r="E168" s="26">
        <f t="shared" ref="E168:AM171" si="72">IF(E29=0,0,((E11*0.5)+D29-E47)*E84*E133*E$2)</f>
        <v>0</v>
      </c>
      <c r="F168" s="26">
        <f t="shared" si="72"/>
        <v>0</v>
      </c>
      <c r="G168" s="26">
        <f t="shared" si="72"/>
        <v>0</v>
      </c>
      <c r="H168" s="26">
        <f t="shared" si="72"/>
        <v>0</v>
      </c>
      <c r="I168" s="26">
        <f t="shared" si="72"/>
        <v>0</v>
      </c>
      <c r="J168" s="26">
        <f t="shared" si="72"/>
        <v>0</v>
      </c>
      <c r="K168" s="26">
        <f t="shared" si="72"/>
        <v>0</v>
      </c>
      <c r="L168" s="26">
        <f t="shared" si="72"/>
        <v>0</v>
      </c>
      <c r="M168" s="26">
        <f t="shared" si="72"/>
        <v>0</v>
      </c>
      <c r="N168" s="26">
        <f t="shared" si="72"/>
        <v>26.237908026483513</v>
      </c>
      <c r="O168" s="26">
        <f t="shared" si="72"/>
        <v>74.941923673074712</v>
      </c>
      <c r="P168" s="26">
        <f t="shared" si="72"/>
        <v>59.23774472905896</v>
      </c>
      <c r="Q168" s="26">
        <f t="shared" si="72"/>
        <v>44.131986580552883</v>
      </c>
      <c r="R168" s="26">
        <f t="shared" si="72"/>
        <v>19.165035019130109</v>
      </c>
      <c r="S168" s="26">
        <f t="shared" si="72"/>
        <v>43.604215556113488</v>
      </c>
      <c r="T168" s="26">
        <f t="shared" si="72"/>
        <v>345.03139324984397</v>
      </c>
      <c r="U168" s="26">
        <f t="shared" si="72"/>
        <v>372.11469181134396</v>
      </c>
      <c r="V168" s="26">
        <f t="shared" si="72"/>
        <v>405.58831581887733</v>
      </c>
      <c r="W168" s="26">
        <f t="shared" si="72"/>
        <v>203.39614204487674</v>
      </c>
      <c r="X168" s="26">
        <f t="shared" si="72"/>
        <v>27.850263800252851</v>
      </c>
      <c r="Y168" s="26">
        <f t="shared" si="72"/>
        <v>56.399234249670926</v>
      </c>
      <c r="Z168" s="26">
        <f t="shared" si="72"/>
        <v>35.366500910686774</v>
      </c>
      <c r="AA168" s="26">
        <f t="shared" si="72"/>
        <v>64.118493405675721</v>
      </c>
      <c r="AB168" s="26">
        <f t="shared" si="72"/>
        <v>45.547621500100156</v>
      </c>
      <c r="AC168" s="26">
        <f t="shared" si="72"/>
        <v>35.255105422865363</v>
      </c>
      <c r="AD168" s="26">
        <f t="shared" si="72"/>
        <v>24.76224202045444</v>
      </c>
      <c r="AE168" s="26">
        <f t="shared" si="72"/>
        <v>60.003068725212501</v>
      </c>
      <c r="AF168" s="26">
        <f t="shared" si="72"/>
        <v>386.56527037296576</v>
      </c>
      <c r="AG168" s="26">
        <f t="shared" si="72"/>
        <v>372.11469181134396</v>
      </c>
      <c r="AH168" s="26">
        <f t="shared" si="72"/>
        <v>405.58831581887733</v>
      </c>
      <c r="AI168" s="26">
        <f t="shared" si="72"/>
        <v>203.39614204487674</v>
      </c>
      <c r="AJ168" s="26">
        <f t="shared" si="72"/>
        <v>27.850263800252851</v>
      </c>
      <c r="AK168" s="26">
        <f t="shared" si="72"/>
        <v>56.399234249670926</v>
      </c>
      <c r="AL168" s="26">
        <f t="shared" si="72"/>
        <v>35.366500910686774</v>
      </c>
      <c r="AM168" s="26">
        <f t="shared" si="72"/>
        <v>64.118493405675721</v>
      </c>
    </row>
    <row r="169" spans="1:39" ht="15.75" hidden="1" customHeight="1" x14ac:dyDescent="0.35">
      <c r="A169" s="648"/>
      <c r="B169" s="77" t="s">
        <v>4</v>
      </c>
      <c r="C169" s="26">
        <f t="shared" si="69"/>
        <v>0</v>
      </c>
      <c r="D169" s="26">
        <f t="shared" si="70"/>
        <v>0</v>
      </c>
      <c r="E169" s="26">
        <f t="shared" si="72"/>
        <v>0.71946678702344535</v>
      </c>
      <c r="F169" s="26">
        <f t="shared" si="72"/>
        <v>1.5497302235292159</v>
      </c>
      <c r="G169" s="26">
        <f t="shared" si="72"/>
        <v>14.154170510334326</v>
      </c>
      <c r="H169" s="26">
        <f t="shared" si="72"/>
        <v>83.23884065900792</v>
      </c>
      <c r="I169" s="26">
        <f t="shared" si="72"/>
        <v>152.95308082005855</v>
      </c>
      <c r="J169" s="26">
        <f t="shared" si="72"/>
        <v>152.92211960981834</v>
      </c>
      <c r="K169" s="26">
        <f t="shared" si="72"/>
        <v>157.68777759532469</v>
      </c>
      <c r="L169" s="26">
        <f t="shared" si="72"/>
        <v>95.768073192193256</v>
      </c>
      <c r="M169" s="26">
        <f t="shared" si="72"/>
        <v>64.439957609792373</v>
      </c>
      <c r="N169" s="26">
        <f t="shared" si="72"/>
        <v>58.959317665807895</v>
      </c>
      <c r="O169" s="26">
        <f t="shared" si="72"/>
        <v>53.49028116926825</v>
      </c>
      <c r="P169" s="26">
        <f t="shared" si="72"/>
        <v>37.929062787480746</v>
      </c>
      <c r="Q169" s="26">
        <f t="shared" si="72"/>
        <v>47.105424168059578</v>
      </c>
      <c r="R169" s="26">
        <f t="shared" si="72"/>
        <v>50.732501376068811</v>
      </c>
      <c r="S169" s="26">
        <f t="shared" si="72"/>
        <v>75.465264367499501</v>
      </c>
      <c r="T169" s="26">
        <f t="shared" si="72"/>
        <v>177.84548793928437</v>
      </c>
      <c r="U169" s="26">
        <f t="shared" si="72"/>
        <v>-1158.9262421270803</v>
      </c>
      <c r="V169" s="26">
        <f t="shared" si="72"/>
        <v>-891.46092683684117</v>
      </c>
      <c r="W169" s="26">
        <f t="shared" si="72"/>
        <v>-892.13617918963928</v>
      </c>
      <c r="X169" s="26">
        <f t="shared" si="72"/>
        <v>-517.31509400756738</v>
      </c>
      <c r="Y169" s="26">
        <f t="shared" si="72"/>
        <v>-248.5364280799605</v>
      </c>
      <c r="Z169" s="26">
        <f t="shared" si="72"/>
        <v>-188.14984908012426</v>
      </c>
      <c r="AA169" s="26">
        <f t="shared" si="72"/>
        <v>-220.17763994791639</v>
      </c>
      <c r="AB169" s="26">
        <f t="shared" si="72"/>
        <v>-137.07382595424053</v>
      </c>
      <c r="AC169" s="26">
        <f t="shared" si="72"/>
        <v>-178.96020636072606</v>
      </c>
      <c r="AD169" s="26">
        <f t="shared" si="72"/>
        <v>-313.69280702297857</v>
      </c>
      <c r="AE169" s="26">
        <f t="shared" si="72"/>
        <v>-490.59979388684371</v>
      </c>
      <c r="AF169" s="26">
        <f t="shared" si="72"/>
        <v>-960.00515945653581</v>
      </c>
      <c r="AG169" s="26">
        <f t="shared" si="72"/>
        <v>-1158.9262421270803</v>
      </c>
      <c r="AH169" s="26">
        <f t="shared" si="72"/>
        <v>-891.46092683684117</v>
      </c>
      <c r="AI169" s="26">
        <f t="shared" si="72"/>
        <v>-892.13617918963928</v>
      </c>
      <c r="AJ169" s="26">
        <f t="shared" si="72"/>
        <v>-517.31509400756738</v>
      </c>
      <c r="AK169" s="26">
        <f t="shared" si="72"/>
        <v>-248.5364280799605</v>
      </c>
      <c r="AL169" s="26">
        <f t="shared" si="72"/>
        <v>-188.14984908012426</v>
      </c>
      <c r="AM169" s="26">
        <f t="shared" si="72"/>
        <v>-220.17763994791639</v>
      </c>
    </row>
    <row r="170" spans="1:39" hidden="1" x14ac:dyDescent="0.35">
      <c r="A170" s="648"/>
      <c r="B170" s="77" t="s">
        <v>5</v>
      </c>
      <c r="C170" s="26">
        <f t="shared" si="69"/>
        <v>0</v>
      </c>
      <c r="D170" s="26">
        <f t="shared" si="70"/>
        <v>0</v>
      </c>
      <c r="E170" s="26">
        <f t="shared" si="72"/>
        <v>0</v>
      </c>
      <c r="F170" s="26">
        <f t="shared" si="72"/>
        <v>0</v>
      </c>
      <c r="G170" s="26">
        <f t="shared" si="72"/>
        <v>24.783367379606748</v>
      </c>
      <c r="H170" s="26">
        <f t="shared" si="72"/>
        <v>143.71619311383705</v>
      </c>
      <c r="I170" s="26">
        <f t="shared" si="72"/>
        <v>145.32805728901837</v>
      </c>
      <c r="J170" s="26">
        <f t="shared" si="72"/>
        <v>154.97656390957522</v>
      </c>
      <c r="K170" s="26">
        <f t="shared" si="72"/>
        <v>474.04599751042724</v>
      </c>
      <c r="L170" s="26">
        <f t="shared" si="72"/>
        <v>339.56886139749469</v>
      </c>
      <c r="M170" s="26">
        <f t="shared" si="72"/>
        <v>279.88878829270931</v>
      </c>
      <c r="N170" s="26">
        <f t="shared" si="72"/>
        <v>297.98344364587689</v>
      </c>
      <c r="O170" s="26">
        <f t="shared" si="72"/>
        <v>254.17355949545325</v>
      </c>
      <c r="P170" s="26">
        <f t="shared" si="72"/>
        <v>228.38044539302521</v>
      </c>
      <c r="Q170" s="26">
        <f t="shared" si="72"/>
        <v>287.9922062998495</v>
      </c>
      <c r="R170" s="26">
        <f t="shared" si="72"/>
        <v>251.6098302442781</v>
      </c>
      <c r="S170" s="26">
        <f t="shared" si="72"/>
        <v>349.95935177693735</v>
      </c>
      <c r="T170" s="26">
        <f t="shared" si="72"/>
        <v>1014.6891060363571</v>
      </c>
      <c r="U170" s="26">
        <f t="shared" si="72"/>
        <v>1168.4669018512259</v>
      </c>
      <c r="V170" s="26">
        <f t="shared" si="72"/>
        <v>1126.7235491242095</v>
      </c>
      <c r="W170" s="26">
        <f t="shared" si="72"/>
        <v>1079.4308856900627</v>
      </c>
      <c r="X170" s="26">
        <f t="shared" si="72"/>
        <v>482.51258522529906</v>
      </c>
      <c r="Y170" s="26">
        <f t="shared" si="72"/>
        <v>307.42070612013504</v>
      </c>
      <c r="Z170" s="26">
        <f t="shared" si="72"/>
        <v>230.43768594799175</v>
      </c>
      <c r="AA170" s="26">
        <f t="shared" si="72"/>
        <v>219.12605821438638</v>
      </c>
      <c r="AB170" s="26">
        <f t="shared" si="72"/>
        <v>172.06060568972521</v>
      </c>
      <c r="AC170" s="26">
        <f t="shared" si="72"/>
        <v>228.87239681370593</v>
      </c>
      <c r="AD170" s="26">
        <f t="shared" si="72"/>
        <v>324.84399495957621</v>
      </c>
      <c r="AE170" s="26">
        <f t="shared" si="72"/>
        <v>472.31337986176857</v>
      </c>
      <c r="AF170" s="26">
        <f t="shared" si="72"/>
        <v>1146.8800456281526</v>
      </c>
      <c r="AG170" s="26">
        <f t="shared" si="72"/>
        <v>1168.4669018512259</v>
      </c>
      <c r="AH170" s="26">
        <f t="shared" si="72"/>
        <v>1126.7235491242095</v>
      </c>
      <c r="AI170" s="26">
        <f t="shared" si="72"/>
        <v>1079.4308856900627</v>
      </c>
      <c r="AJ170" s="26">
        <f t="shared" si="72"/>
        <v>482.51258522529906</v>
      </c>
      <c r="AK170" s="26">
        <f t="shared" si="72"/>
        <v>307.42070612013504</v>
      </c>
      <c r="AL170" s="26">
        <f t="shared" si="72"/>
        <v>230.43768594799175</v>
      </c>
      <c r="AM170" s="26">
        <f t="shared" si="72"/>
        <v>219.12605821438638</v>
      </c>
    </row>
    <row r="171" spans="1:39" hidden="1" x14ac:dyDescent="0.35">
      <c r="A171" s="648"/>
      <c r="B171" s="77" t="s">
        <v>23</v>
      </c>
      <c r="C171" s="26">
        <f t="shared" si="69"/>
        <v>0</v>
      </c>
      <c r="D171" s="26">
        <f t="shared" si="70"/>
        <v>0</v>
      </c>
      <c r="E171" s="26">
        <f t="shared" si="72"/>
        <v>0</v>
      </c>
      <c r="F171" s="26">
        <f t="shared" si="72"/>
        <v>0</v>
      </c>
      <c r="G171" s="26">
        <f t="shared" si="72"/>
        <v>0</v>
      </c>
      <c r="H171" s="26">
        <f t="shared" si="72"/>
        <v>0</v>
      </c>
      <c r="I171" s="26">
        <f t="shared" si="72"/>
        <v>113.24965871841228</v>
      </c>
      <c r="J171" s="26">
        <f t="shared" si="72"/>
        <v>241.53688282238994</v>
      </c>
      <c r="K171" s="26">
        <f t="shared" si="72"/>
        <v>238.59861632819849</v>
      </c>
      <c r="L171" s="26">
        <f t="shared" si="72"/>
        <v>101.9126904886932</v>
      </c>
      <c r="M171" s="26">
        <f t="shared" si="72"/>
        <v>84.001281316369585</v>
      </c>
      <c r="N171" s="26">
        <f t="shared" si="72"/>
        <v>75.802697537510056</v>
      </c>
      <c r="O171" s="26">
        <f t="shared" si="72"/>
        <v>56.107446942784065</v>
      </c>
      <c r="P171" s="26">
        <f t="shared" si="72"/>
        <v>50.413755656153413</v>
      </c>
      <c r="Q171" s="26">
        <f t="shared" si="72"/>
        <v>63.572731431937854</v>
      </c>
      <c r="R171" s="26">
        <f t="shared" si="72"/>
        <v>55.541517491972911</v>
      </c>
      <c r="S171" s="26">
        <f t="shared" si="72"/>
        <v>77.251645690183807</v>
      </c>
      <c r="T171" s="26">
        <f t="shared" si="72"/>
        <v>223.98716567280988</v>
      </c>
      <c r="U171" s="26">
        <f t="shared" si="72"/>
        <v>-6.3426095277750338</v>
      </c>
      <c r="V171" s="26">
        <f t="shared" si="72"/>
        <v>-6.1160204936242319</v>
      </c>
      <c r="W171" s="26">
        <f t="shared" si="72"/>
        <v>-5.8593089879615166</v>
      </c>
      <c r="X171" s="26">
        <f t="shared" si="72"/>
        <v>-2.6191490024002464</v>
      </c>
      <c r="Y171" s="26">
        <f t="shared" si="72"/>
        <v>-1.6687246310389372</v>
      </c>
      <c r="Z171" s="26">
        <f t="shared" si="72"/>
        <v>-1.2508495192602878</v>
      </c>
      <c r="AA171" s="26">
        <f t="shared" si="72"/>
        <v>-1.189448346728877</v>
      </c>
      <c r="AB171" s="26">
        <f t="shared" si="72"/>
        <v>-0.9339701751700491</v>
      </c>
      <c r="AC171" s="26">
        <f t="shared" si="72"/>
        <v>-1.2423529005189993</v>
      </c>
      <c r="AD171" s="26">
        <f t="shared" si="72"/>
        <v>-1.7633007954327549</v>
      </c>
      <c r="AE171" s="26">
        <f t="shared" si="72"/>
        <v>-2.563786221467407</v>
      </c>
      <c r="AF171" s="26">
        <f t="shared" si="72"/>
        <v>-6.225432909645539</v>
      </c>
      <c r="AG171" s="26">
        <f t="shared" si="72"/>
        <v>-6.3426095277750338</v>
      </c>
      <c r="AH171" s="26">
        <f t="shared" si="72"/>
        <v>-6.1160204936242319</v>
      </c>
      <c r="AI171" s="26">
        <f t="shared" si="72"/>
        <v>-5.8593089879615166</v>
      </c>
      <c r="AJ171" s="26">
        <f t="shared" si="72"/>
        <v>-2.6191490024002464</v>
      </c>
      <c r="AK171" s="26">
        <f t="shared" si="72"/>
        <v>-1.6687246310389372</v>
      </c>
      <c r="AL171" s="26">
        <f t="shared" si="72"/>
        <v>-1.2508495192602878</v>
      </c>
      <c r="AM171" s="26">
        <f t="shared" si="72"/>
        <v>-1.189448346728877</v>
      </c>
    </row>
    <row r="172" spans="1:39" hidden="1" x14ac:dyDescent="0.35">
      <c r="A172" s="648"/>
      <c r="B172" s="77" t="s">
        <v>24</v>
      </c>
      <c r="C172" s="26">
        <f t="shared" si="69"/>
        <v>0</v>
      </c>
      <c r="D172" s="26">
        <f t="shared" si="70"/>
        <v>0</v>
      </c>
      <c r="E172" s="26">
        <f t="shared" ref="E172:AM174" si="73">IF(E33=0,0,((E15*0.5)+D33-E51)*E88*E137*E$2)</f>
        <v>0</v>
      </c>
      <c r="F172" s="26">
        <f t="shared" si="73"/>
        <v>0</v>
      </c>
      <c r="G172" s="26">
        <f t="shared" si="73"/>
        <v>0</v>
      </c>
      <c r="H172" s="26">
        <f t="shared" si="73"/>
        <v>0</v>
      </c>
      <c r="I172" s="26">
        <f t="shared" si="73"/>
        <v>0</v>
      </c>
      <c r="J172" s="26">
        <f t="shared" si="73"/>
        <v>0</v>
      </c>
      <c r="K172" s="26">
        <f t="shared" si="73"/>
        <v>0</v>
      </c>
      <c r="L172" s="26">
        <f t="shared" si="73"/>
        <v>0</v>
      </c>
      <c r="M172" s="26">
        <f t="shared" si="73"/>
        <v>0</v>
      </c>
      <c r="N172" s="26">
        <f t="shared" si="73"/>
        <v>40.213065881704779</v>
      </c>
      <c r="O172" s="26">
        <f t="shared" si="73"/>
        <v>59.529608672513298</v>
      </c>
      <c r="P172" s="26">
        <f t="shared" si="73"/>
        <v>53.488642051079594</v>
      </c>
      <c r="Q172" s="26">
        <f t="shared" si="73"/>
        <v>67.45022328756599</v>
      </c>
      <c r="R172" s="26">
        <f t="shared" si="73"/>
        <v>58.929161484506466</v>
      </c>
      <c r="S172" s="26">
        <f t="shared" si="73"/>
        <v>81.963455616398093</v>
      </c>
      <c r="T172" s="26">
        <f t="shared" si="73"/>
        <v>237.6488157403611</v>
      </c>
      <c r="U172" s="26">
        <f t="shared" si="73"/>
        <v>273.66488297234463</v>
      </c>
      <c r="V172" s="26">
        <f t="shared" si="73"/>
        <v>263.88823485264737</v>
      </c>
      <c r="W172" s="26">
        <f t="shared" si="73"/>
        <v>252.81189098389811</v>
      </c>
      <c r="X172" s="26">
        <f t="shared" si="73"/>
        <v>113.00854988631734</v>
      </c>
      <c r="Y172" s="26">
        <f t="shared" si="73"/>
        <v>72.000543130792181</v>
      </c>
      <c r="Z172" s="26">
        <f t="shared" si="73"/>
        <v>53.970465280157732</v>
      </c>
      <c r="AA172" s="26">
        <f t="shared" si="73"/>
        <v>51.32118589103731</v>
      </c>
      <c r="AB172" s="26">
        <f t="shared" si="73"/>
        <v>40.298056749085973</v>
      </c>
      <c r="AC172" s="26">
        <f t="shared" si="73"/>
        <v>53.603861256480606</v>
      </c>
      <c r="AD172" s="26">
        <f t="shared" si="73"/>
        <v>76.081225513566366</v>
      </c>
      <c r="AE172" s="26">
        <f t="shared" si="73"/>
        <v>110.6198092743245</v>
      </c>
      <c r="AF172" s="26">
        <f t="shared" si="73"/>
        <v>268.60905770877167</v>
      </c>
      <c r="AG172" s="26">
        <f t="shared" si="73"/>
        <v>273.66488297234463</v>
      </c>
      <c r="AH172" s="26">
        <f t="shared" si="73"/>
        <v>263.88823485264737</v>
      </c>
      <c r="AI172" s="26">
        <f t="shared" si="73"/>
        <v>252.81189098389811</v>
      </c>
      <c r="AJ172" s="26">
        <f t="shared" si="73"/>
        <v>113.00854988631734</v>
      </c>
      <c r="AK172" s="26">
        <f t="shared" si="73"/>
        <v>72.000543130792181</v>
      </c>
      <c r="AL172" s="26">
        <f t="shared" si="73"/>
        <v>53.970465280157732</v>
      </c>
      <c r="AM172" s="26">
        <f t="shared" si="73"/>
        <v>51.32118589103731</v>
      </c>
    </row>
    <row r="173" spans="1:39" ht="15.75" hidden="1" customHeight="1" x14ac:dyDescent="0.35">
      <c r="A173" s="648"/>
      <c r="B173" s="77" t="s">
        <v>7</v>
      </c>
      <c r="C173" s="26">
        <f t="shared" si="69"/>
        <v>0</v>
      </c>
      <c r="D173" s="26">
        <f t="shared" si="70"/>
        <v>0</v>
      </c>
      <c r="E173" s="26">
        <f t="shared" si="73"/>
        <v>0</v>
      </c>
      <c r="F173" s="26">
        <f t="shared" si="73"/>
        <v>0</v>
      </c>
      <c r="G173" s="26">
        <f t="shared" si="73"/>
        <v>0</v>
      </c>
      <c r="H173" s="26">
        <f t="shared" si="73"/>
        <v>0</v>
      </c>
      <c r="I173" s="26">
        <f t="shared" si="73"/>
        <v>0</v>
      </c>
      <c r="J173" s="26">
        <f t="shared" si="73"/>
        <v>0</v>
      </c>
      <c r="K173" s="26">
        <f t="shared" si="73"/>
        <v>0</v>
      </c>
      <c r="L173" s="26">
        <f t="shared" si="73"/>
        <v>0</v>
      </c>
      <c r="M173" s="26">
        <f t="shared" si="73"/>
        <v>0</v>
      </c>
      <c r="N173" s="26">
        <f t="shared" si="73"/>
        <v>0</v>
      </c>
      <c r="O173" s="26">
        <f t="shared" si="73"/>
        <v>0</v>
      </c>
      <c r="P173" s="26">
        <f t="shared" si="73"/>
        <v>0</v>
      </c>
      <c r="Q173" s="26">
        <f t="shared" si="73"/>
        <v>0</v>
      </c>
      <c r="R173" s="26">
        <f t="shared" si="73"/>
        <v>0</v>
      </c>
      <c r="S173" s="26">
        <f t="shared" si="73"/>
        <v>0</v>
      </c>
      <c r="T173" s="26">
        <f t="shared" si="73"/>
        <v>0</v>
      </c>
      <c r="U173" s="26">
        <f t="shared" si="73"/>
        <v>0</v>
      </c>
      <c r="V173" s="26">
        <f t="shared" si="73"/>
        <v>0</v>
      </c>
      <c r="W173" s="26">
        <f t="shared" si="73"/>
        <v>0</v>
      </c>
      <c r="X173" s="26">
        <f t="shared" si="73"/>
        <v>0</v>
      </c>
      <c r="Y173" s="26">
        <f t="shared" si="73"/>
        <v>0</v>
      </c>
      <c r="Z173" s="26">
        <f t="shared" si="73"/>
        <v>0</v>
      </c>
      <c r="AA173" s="26">
        <f t="shared" si="73"/>
        <v>0</v>
      </c>
      <c r="AB173" s="26">
        <f t="shared" si="73"/>
        <v>0</v>
      </c>
      <c r="AC173" s="26">
        <f t="shared" si="73"/>
        <v>0</v>
      </c>
      <c r="AD173" s="26">
        <f t="shared" si="73"/>
        <v>0</v>
      </c>
      <c r="AE173" s="26">
        <f t="shared" si="73"/>
        <v>0</v>
      </c>
      <c r="AF173" s="26">
        <f t="shared" si="73"/>
        <v>0</v>
      </c>
      <c r="AG173" s="26">
        <f t="shared" si="73"/>
        <v>0</v>
      </c>
      <c r="AH173" s="26">
        <f t="shared" si="73"/>
        <v>0</v>
      </c>
      <c r="AI173" s="26">
        <f t="shared" si="73"/>
        <v>0</v>
      </c>
      <c r="AJ173" s="26">
        <f t="shared" si="73"/>
        <v>0</v>
      </c>
      <c r="AK173" s="26">
        <f t="shared" si="73"/>
        <v>0</v>
      </c>
      <c r="AL173" s="26">
        <f t="shared" si="73"/>
        <v>0</v>
      </c>
      <c r="AM173" s="26">
        <f t="shared" si="73"/>
        <v>0</v>
      </c>
    </row>
    <row r="174" spans="1:39" ht="15.75" hidden="1" customHeight="1" x14ac:dyDescent="0.35">
      <c r="A174" s="648"/>
      <c r="B174" s="77" t="s">
        <v>8</v>
      </c>
      <c r="C174" s="26">
        <f t="shared" si="69"/>
        <v>0</v>
      </c>
      <c r="D174" s="26">
        <f t="shared" si="70"/>
        <v>0</v>
      </c>
      <c r="E174" s="26">
        <f t="shared" si="73"/>
        <v>0</v>
      </c>
      <c r="F174" s="26">
        <f t="shared" si="73"/>
        <v>0</v>
      </c>
      <c r="G174" s="26">
        <f t="shared" si="73"/>
        <v>0</v>
      </c>
      <c r="H174" s="26">
        <f t="shared" si="73"/>
        <v>0</v>
      </c>
      <c r="I174" s="26">
        <f t="shared" si="73"/>
        <v>0</v>
      </c>
      <c r="J174" s="26">
        <f t="shared" si="73"/>
        <v>0</v>
      </c>
      <c r="K174" s="26">
        <f t="shared" si="73"/>
        <v>0</v>
      </c>
      <c r="L174" s="26">
        <f t="shared" si="73"/>
        <v>0</v>
      </c>
      <c r="M174" s="26">
        <f t="shared" si="73"/>
        <v>0</v>
      </c>
      <c r="N174" s="26">
        <f t="shared" si="73"/>
        <v>0</v>
      </c>
      <c r="O174" s="26">
        <f t="shared" si="73"/>
        <v>0</v>
      </c>
      <c r="P174" s="26">
        <f t="shared" si="73"/>
        <v>0</v>
      </c>
      <c r="Q174" s="26">
        <f t="shared" si="73"/>
        <v>0</v>
      </c>
      <c r="R174" s="26">
        <f t="shared" si="73"/>
        <v>0</v>
      </c>
      <c r="S174" s="26">
        <f t="shared" si="73"/>
        <v>0</v>
      </c>
      <c r="T174" s="26">
        <f t="shared" si="73"/>
        <v>0</v>
      </c>
      <c r="U174" s="26">
        <f t="shared" si="73"/>
        <v>0</v>
      </c>
      <c r="V174" s="26">
        <f t="shared" si="73"/>
        <v>0</v>
      </c>
      <c r="W174" s="26">
        <f t="shared" si="73"/>
        <v>0</v>
      </c>
      <c r="X174" s="26">
        <f t="shared" si="73"/>
        <v>0</v>
      </c>
      <c r="Y174" s="26">
        <f t="shared" si="73"/>
        <v>0</v>
      </c>
      <c r="Z174" s="26">
        <f t="shared" si="73"/>
        <v>0</v>
      </c>
      <c r="AA174" s="26">
        <f t="shared" si="73"/>
        <v>0</v>
      </c>
      <c r="AB174" s="26">
        <f t="shared" si="73"/>
        <v>0</v>
      </c>
      <c r="AC174" s="26">
        <f t="shared" si="73"/>
        <v>0</v>
      </c>
      <c r="AD174" s="26">
        <f t="shared" si="73"/>
        <v>0</v>
      </c>
      <c r="AE174" s="26">
        <f t="shared" si="73"/>
        <v>0</v>
      </c>
      <c r="AF174" s="26">
        <f t="shared" si="73"/>
        <v>0</v>
      </c>
      <c r="AG174" s="26">
        <f t="shared" si="73"/>
        <v>0</v>
      </c>
      <c r="AH174" s="26">
        <f t="shared" si="73"/>
        <v>0</v>
      </c>
      <c r="AI174" s="26">
        <f t="shared" si="73"/>
        <v>0</v>
      </c>
      <c r="AJ174" s="26">
        <f t="shared" si="73"/>
        <v>0</v>
      </c>
      <c r="AK174" s="26">
        <f t="shared" si="73"/>
        <v>0</v>
      </c>
      <c r="AL174" s="26">
        <f t="shared" si="73"/>
        <v>0</v>
      </c>
      <c r="AM174" s="26">
        <f t="shared" si="73"/>
        <v>0</v>
      </c>
    </row>
    <row r="175" spans="1:39" ht="15.75" hidden="1" customHeight="1" x14ac:dyDescent="0.35">
      <c r="A175" s="648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5">
      <c r="A176" s="648"/>
      <c r="B176" s="237" t="s">
        <v>26</v>
      </c>
      <c r="C176" s="26">
        <f>SUM(C162:C175)</f>
        <v>0</v>
      </c>
      <c r="D176" s="26">
        <f>SUM(D162:D175)</f>
        <v>0</v>
      </c>
      <c r="E176" s="26">
        <f t="shared" ref="E176:AM176" si="74">SUM(E162:E175)</f>
        <v>106.22162562404019</v>
      </c>
      <c r="F176" s="26">
        <f t="shared" si="74"/>
        <v>185.89763752591176</v>
      </c>
      <c r="G176" s="26">
        <f t="shared" si="74"/>
        <v>295.46135919512528</v>
      </c>
      <c r="H176" s="26">
        <f t="shared" si="74"/>
        <v>1818.9581551917242</v>
      </c>
      <c r="I176" s="26">
        <f t="shared" si="74"/>
        <v>3928.5400957892343</v>
      </c>
      <c r="J176" s="26">
        <f t="shared" si="74"/>
        <v>6066.6017754199102</v>
      </c>
      <c r="K176" s="26">
        <f t="shared" si="74"/>
        <v>4106.2095656096853</v>
      </c>
      <c r="L176" s="26">
        <f t="shared" si="74"/>
        <v>957.90798467239938</v>
      </c>
      <c r="M176" s="26">
        <f t="shared" si="74"/>
        <v>707.16387454439587</v>
      </c>
      <c r="N176" s="26">
        <f t="shared" si="74"/>
        <v>751.00584894122585</v>
      </c>
      <c r="O176" s="26">
        <f t="shared" si="74"/>
        <v>686.27570325215163</v>
      </c>
      <c r="P176" s="26">
        <f t="shared" si="74"/>
        <v>598.06993785719339</v>
      </c>
      <c r="Q176" s="26">
        <f t="shared" si="74"/>
        <v>721.44297751780994</v>
      </c>
      <c r="R176" s="26">
        <f t="shared" si="74"/>
        <v>906.00186611442496</v>
      </c>
      <c r="S176" s="26">
        <f t="shared" si="74"/>
        <v>3314.8388716123964</v>
      </c>
      <c r="T176" s="26">
        <f t="shared" si="74"/>
        <v>21484.109369555314</v>
      </c>
      <c r="U176" s="26">
        <f t="shared" si="74"/>
        <v>10560.454642078246</v>
      </c>
      <c r="V176" s="26">
        <f t="shared" si="74"/>
        <v>11702.924668467311</v>
      </c>
      <c r="W176" s="26">
        <f t="shared" si="74"/>
        <v>6095.4218776571834</v>
      </c>
      <c r="X176" s="26">
        <f t="shared" si="74"/>
        <v>283.38452055497788</v>
      </c>
      <c r="Y176" s="26">
        <f t="shared" si="74"/>
        <v>182.94577573413554</v>
      </c>
      <c r="Z176" s="26">
        <f t="shared" si="74"/>
        <v>128.5026916090836</v>
      </c>
      <c r="AA176" s="26">
        <f t="shared" si="74"/>
        <v>112.83303171181464</v>
      </c>
      <c r="AB176" s="26">
        <f t="shared" si="74"/>
        <v>119.36850814010657</v>
      </c>
      <c r="AC176" s="26">
        <f t="shared" si="74"/>
        <v>135.67092839718623</v>
      </c>
      <c r="AD176" s="26">
        <f t="shared" si="74"/>
        <v>289.4770290108919</v>
      </c>
      <c r="AE176" s="26">
        <f t="shared" si="74"/>
        <v>1801.0874909259505</v>
      </c>
      <c r="AF176" s="26">
        <f t="shared" si="74"/>
        <v>11131.88555944488</v>
      </c>
      <c r="AG176" s="26">
        <f t="shared" si="74"/>
        <v>10560.454642078246</v>
      </c>
      <c r="AH176" s="26">
        <f t="shared" si="74"/>
        <v>11702.924668467311</v>
      </c>
      <c r="AI176" s="26">
        <f t="shared" si="74"/>
        <v>6095.4218776571834</v>
      </c>
      <c r="AJ176" s="26">
        <f t="shared" si="74"/>
        <v>283.38452055497788</v>
      </c>
      <c r="AK176" s="26">
        <f t="shared" si="74"/>
        <v>182.94577573413554</v>
      </c>
      <c r="AL176" s="26">
        <f t="shared" si="74"/>
        <v>128.5026916090836</v>
      </c>
      <c r="AM176" s="26">
        <f t="shared" si="74"/>
        <v>112.83303171181464</v>
      </c>
    </row>
    <row r="177" spans="1:39" ht="16.5" hidden="1" customHeight="1" thickBot="1" x14ac:dyDescent="0.4">
      <c r="A177" s="649"/>
      <c r="B177" s="138" t="s">
        <v>27</v>
      </c>
      <c r="C177" s="27">
        <f>C176</f>
        <v>0</v>
      </c>
      <c r="D177" s="27">
        <f>C177+D176</f>
        <v>0</v>
      </c>
      <c r="E177" s="27">
        <f t="shared" ref="E177:AM177" si="75">D177+E176</f>
        <v>106.22162562404019</v>
      </c>
      <c r="F177" s="27">
        <f t="shared" si="75"/>
        <v>292.11926314995196</v>
      </c>
      <c r="G177" s="27">
        <f t="shared" si="75"/>
        <v>587.58062234507724</v>
      </c>
      <c r="H177" s="27">
        <f t="shared" si="75"/>
        <v>2406.5387775368017</v>
      </c>
      <c r="I177" s="27">
        <f t="shared" si="75"/>
        <v>6335.078873326036</v>
      </c>
      <c r="J177" s="27">
        <f t="shared" si="75"/>
        <v>12401.680648745947</v>
      </c>
      <c r="K177" s="27">
        <f t="shared" si="75"/>
        <v>16507.890214355633</v>
      </c>
      <c r="L177" s="27">
        <f t="shared" si="75"/>
        <v>17465.798199028031</v>
      </c>
      <c r="M177" s="27">
        <f t="shared" si="75"/>
        <v>18172.962073572427</v>
      </c>
      <c r="N177" s="27">
        <f t="shared" si="75"/>
        <v>18923.967922513653</v>
      </c>
      <c r="O177" s="27">
        <f t="shared" si="75"/>
        <v>19610.243625765805</v>
      </c>
      <c r="P177" s="27">
        <f t="shared" si="75"/>
        <v>20208.313563622996</v>
      </c>
      <c r="Q177" s="27">
        <f t="shared" si="75"/>
        <v>20929.756541140807</v>
      </c>
      <c r="R177" s="27">
        <f t="shared" si="75"/>
        <v>21835.758407255231</v>
      </c>
      <c r="S177" s="27">
        <f t="shared" si="75"/>
        <v>25150.597278867626</v>
      </c>
      <c r="T177" s="27">
        <f t="shared" si="75"/>
        <v>46634.706648422944</v>
      </c>
      <c r="U177" s="27">
        <f t="shared" si="75"/>
        <v>57195.161290501186</v>
      </c>
      <c r="V177" s="27">
        <f t="shared" si="75"/>
        <v>68898.085958968499</v>
      </c>
      <c r="W177" s="27">
        <f t="shared" si="75"/>
        <v>74993.507836625678</v>
      </c>
      <c r="X177" s="27">
        <f t="shared" si="75"/>
        <v>75276.892357180652</v>
      </c>
      <c r="Y177" s="27">
        <f t="shared" si="75"/>
        <v>75459.838132914781</v>
      </c>
      <c r="Z177" s="27">
        <f t="shared" si="75"/>
        <v>75588.340824523868</v>
      </c>
      <c r="AA177" s="27">
        <f t="shared" si="75"/>
        <v>75701.173856235677</v>
      </c>
      <c r="AB177" s="27">
        <f t="shared" si="75"/>
        <v>75820.542364375782</v>
      </c>
      <c r="AC177" s="27">
        <f t="shared" si="75"/>
        <v>75956.213292772969</v>
      </c>
      <c r="AD177" s="27">
        <f t="shared" si="75"/>
        <v>76245.690321783855</v>
      </c>
      <c r="AE177" s="27">
        <f t="shared" si="75"/>
        <v>78046.777812709799</v>
      </c>
      <c r="AF177" s="27">
        <f t="shared" si="75"/>
        <v>89178.663372154682</v>
      </c>
      <c r="AG177" s="27">
        <f t="shared" si="75"/>
        <v>99739.118014232925</v>
      </c>
      <c r="AH177" s="27">
        <f t="shared" si="75"/>
        <v>111442.04268270024</v>
      </c>
      <c r="AI177" s="27">
        <f t="shared" si="75"/>
        <v>117537.46456035742</v>
      </c>
      <c r="AJ177" s="27">
        <f t="shared" si="75"/>
        <v>117820.84908091239</v>
      </c>
      <c r="AK177" s="27">
        <f t="shared" si="75"/>
        <v>118003.79485664652</v>
      </c>
      <c r="AL177" s="27">
        <f t="shared" si="75"/>
        <v>118132.29754825561</v>
      </c>
      <c r="AM177" s="27">
        <f t="shared" si="75"/>
        <v>118245.13057996742</v>
      </c>
    </row>
    <row r="178" spans="1:39" hidden="1" x14ac:dyDescent="0.35">
      <c r="A178" s="99"/>
      <c r="B178" s="211" t="s">
        <v>128</v>
      </c>
      <c r="C178" s="104">
        <f>C157+C176</f>
        <v>0</v>
      </c>
      <c r="D178" s="104">
        <f t="shared" ref="D178:AM178" si="76">D157+D176</f>
        <v>0</v>
      </c>
      <c r="E178" s="104">
        <f t="shared" si="76"/>
        <v>474.33171642201614</v>
      </c>
      <c r="F178" s="104">
        <f t="shared" si="76"/>
        <v>864.98854948086023</v>
      </c>
      <c r="G178" s="104">
        <f t="shared" si="76"/>
        <v>1152.6540574496435</v>
      </c>
      <c r="H178" s="104">
        <f t="shared" si="76"/>
        <v>3487.4515508807908</v>
      </c>
      <c r="I178" s="104">
        <f t="shared" si="76"/>
        <v>7748.5921419642482</v>
      </c>
      <c r="J178" s="104">
        <f t="shared" si="76"/>
        <v>10888.880688394122</v>
      </c>
      <c r="K178" s="104">
        <f t="shared" si="76"/>
        <v>7309.9066283574011</v>
      </c>
      <c r="L178" s="104">
        <f t="shared" si="76"/>
        <v>3107.6239769696763</v>
      </c>
      <c r="M178" s="104">
        <f t="shared" si="76"/>
        <v>2617.2524195095443</v>
      </c>
      <c r="N178" s="104">
        <f t="shared" si="76"/>
        <v>2976.9630814038328</v>
      </c>
      <c r="O178" s="104">
        <f t="shared" si="76"/>
        <v>3219.3749783150633</v>
      </c>
      <c r="P178" s="104">
        <f t="shared" si="76"/>
        <v>2873.4143596748945</v>
      </c>
      <c r="Q178" s="104">
        <f t="shared" si="76"/>
        <v>3470.6463180350906</v>
      </c>
      <c r="R178" s="104">
        <f t="shared" si="76"/>
        <v>4090.5232473633901</v>
      </c>
      <c r="S178" s="104">
        <f t="shared" si="76"/>
        <v>8812.5121862129417</v>
      </c>
      <c r="T178" s="104">
        <f t="shared" si="76"/>
        <v>36423.685804440043</v>
      </c>
      <c r="U178" s="104">
        <f t="shared" si="76"/>
        <v>19157.483914346129</v>
      </c>
      <c r="V178" s="104">
        <f t="shared" si="76"/>
        <v>20075.298932151309</v>
      </c>
      <c r="W178" s="104">
        <f t="shared" si="76"/>
        <v>9858.4476620130736</v>
      </c>
      <c r="X178" s="104">
        <f t="shared" si="76"/>
        <v>1172.9019534989427</v>
      </c>
      <c r="Y178" s="104">
        <f t="shared" si="76"/>
        <v>906.90317160353277</v>
      </c>
      <c r="Z178" s="104">
        <f t="shared" si="76"/>
        <v>766.51319023699318</v>
      </c>
      <c r="AA178" s="104">
        <f t="shared" si="76"/>
        <v>676.88308595201249</v>
      </c>
      <c r="AB178" s="104">
        <f t="shared" si="76"/>
        <v>732.37228770952265</v>
      </c>
      <c r="AC178" s="104">
        <f t="shared" si="76"/>
        <v>905.60206218099086</v>
      </c>
      <c r="AD178" s="104">
        <f t="shared" si="76"/>
        <v>1279.8334058537162</v>
      </c>
      <c r="AE178" s="104">
        <f t="shared" si="76"/>
        <v>3805.7169770193104</v>
      </c>
      <c r="AF178" s="104">
        <f t="shared" si="76"/>
        <v>17966.667863544528</v>
      </c>
      <c r="AG178" s="104">
        <f t="shared" si="76"/>
        <v>19157.483914346129</v>
      </c>
      <c r="AH178" s="104">
        <f t="shared" si="76"/>
        <v>20075.298932151309</v>
      </c>
      <c r="AI178" s="104">
        <f t="shared" si="76"/>
        <v>9858.4476620130736</v>
      </c>
      <c r="AJ178" s="104">
        <f t="shared" si="76"/>
        <v>1172.9019534989427</v>
      </c>
      <c r="AK178" s="104">
        <f t="shared" si="76"/>
        <v>906.90317160353277</v>
      </c>
      <c r="AL178" s="104">
        <f t="shared" si="76"/>
        <v>766.51319023699318</v>
      </c>
      <c r="AM178" s="104">
        <f t="shared" si="76"/>
        <v>676.88308595201249</v>
      </c>
    </row>
    <row r="179" spans="1:39" hidden="1" x14ac:dyDescent="0.35">
      <c r="A179" s="99"/>
      <c r="B179" s="212" t="s">
        <v>187</v>
      </c>
      <c r="C179" s="102">
        <f>C178-C73</f>
        <v>0</v>
      </c>
      <c r="D179" s="102">
        <f t="shared" ref="D179:AM179" si="77">D178-D73</f>
        <v>0</v>
      </c>
      <c r="E179" s="102">
        <f t="shared" si="77"/>
        <v>-3.1786269196913963E-3</v>
      </c>
      <c r="F179" s="102">
        <f t="shared" si="77"/>
        <v>-4.7300097817242204E-3</v>
      </c>
      <c r="G179" s="102">
        <f t="shared" si="77"/>
        <v>-1.5784933406393975E-2</v>
      </c>
      <c r="H179" s="102">
        <f t="shared" si="77"/>
        <v>-4.4670400411632727E-3</v>
      </c>
      <c r="I179" s="102">
        <f t="shared" si="77"/>
        <v>2.3806248056644108E-2</v>
      </c>
      <c r="J179" s="102">
        <f t="shared" si="77"/>
        <v>-1.2805058740923414E-2</v>
      </c>
      <c r="K179" s="102">
        <f t="shared" si="77"/>
        <v>2.839475279506587E-2</v>
      </c>
      <c r="L179" s="102">
        <f t="shared" si="77"/>
        <v>-2.402591506643148E-2</v>
      </c>
      <c r="M179" s="102">
        <f t="shared" si="77"/>
        <v>2.2809107958892127E-2</v>
      </c>
      <c r="N179" s="102">
        <f t="shared" si="77"/>
        <v>3.2181070810111123E-3</v>
      </c>
      <c r="O179" s="102">
        <f t="shared" si="77"/>
        <v>1.3951511435607244E-2</v>
      </c>
      <c r="P179" s="102">
        <f t="shared" si="77"/>
        <v>1.179989467800624E-2</v>
      </c>
      <c r="Q179" s="102">
        <f t="shared" si="77"/>
        <v>-1.5667168350319116E-2</v>
      </c>
      <c r="R179" s="102">
        <f t="shared" si="77"/>
        <v>-1.9131887633193401E-2</v>
      </c>
      <c r="S179" s="102">
        <f t="shared" si="77"/>
        <v>-3.8196597888600081E-2</v>
      </c>
      <c r="T179" s="102">
        <f t="shared" si="77"/>
        <v>7.7987911659874953E-2</v>
      </c>
      <c r="U179" s="102">
        <f t="shared" si="77"/>
        <v>0</v>
      </c>
      <c r="V179" s="102">
        <f t="shared" si="77"/>
        <v>0</v>
      </c>
      <c r="W179" s="102">
        <f t="shared" si="77"/>
        <v>0</v>
      </c>
      <c r="X179" s="102">
        <f t="shared" si="77"/>
        <v>0</v>
      </c>
      <c r="Y179" s="102">
        <f t="shared" si="77"/>
        <v>0</v>
      </c>
      <c r="Z179" s="102">
        <f t="shared" si="77"/>
        <v>0</v>
      </c>
      <c r="AA179" s="102">
        <f t="shared" si="77"/>
        <v>0</v>
      </c>
      <c r="AB179" s="102">
        <f t="shared" si="77"/>
        <v>0</v>
      </c>
      <c r="AC179" s="102">
        <f t="shared" si="77"/>
        <v>0</v>
      </c>
      <c r="AD179" s="102">
        <f t="shared" si="77"/>
        <v>0</v>
      </c>
      <c r="AE179" s="102">
        <f t="shared" si="77"/>
        <v>0</v>
      </c>
      <c r="AF179" s="102">
        <f t="shared" si="77"/>
        <v>0</v>
      </c>
      <c r="AG179" s="102">
        <f t="shared" si="77"/>
        <v>0</v>
      </c>
      <c r="AH179" s="102">
        <f t="shared" si="77"/>
        <v>0</v>
      </c>
      <c r="AI179" s="102">
        <f t="shared" si="77"/>
        <v>0</v>
      </c>
      <c r="AJ179" s="102">
        <f t="shared" si="77"/>
        <v>0</v>
      </c>
      <c r="AK179" s="102">
        <f t="shared" si="77"/>
        <v>0</v>
      </c>
      <c r="AL179" s="102">
        <f t="shared" si="77"/>
        <v>0</v>
      </c>
      <c r="AM179" s="102">
        <f t="shared" si="77"/>
        <v>0</v>
      </c>
    </row>
    <row r="180" spans="1:39" ht="15" hidden="1" thickBot="1" x14ac:dyDescent="0.4">
      <c r="A180" s="99"/>
      <c r="B180" s="99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</row>
    <row r="181" spans="1:39" ht="15" hidden="1" thickBot="1" x14ac:dyDescent="0.4">
      <c r="A181" s="99"/>
      <c r="B181" s="256" t="s">
        <v>39</v>
      </c>
      <c r="C181" s="146">
        <f>C$4</f>
        <v>44562</v>
      </c>
      <c r="D181" s="146">
        <f t="shared" ref="D181:AM181" si="78">D$4</f>
        <v>44593</v>
      </c>
      <c r="E181" s="146">
        <f t="shared" si="78"/>
        <v>44621</v>
      </c>
      <c r="F181" s="146">
        <f t="shared" si="78"/>
        <v>44652</v>
      </c>
      <c r="G181" s="146">
        <f t="shared" si="78"/>
        <v>44682</v>
      </c>
      <c r="H181" s="146">
        <f t="shared" si="78"/>
        <v>44713</v>
      </c>
      <c r="I181" s="146">
        <f t="shared" si="78"/>
        <v>44743</v>
      </c>
      <c r="J181" s="146">
        <f t="shared" si="78"/>
        <v>44774</v>
      </c>
      <c r="K181" s="146">
        <f t="shared" si="78"/>
        <v>44805</v>
      </c>
      <c r="L181" s="146">
        <f t="shared" si="78"/>
        <v>44835</v>
      </c>
      <c r="M181" s="146">
        <f t="shared" si="78"/>
        <v>44866</v>
      </c>
      <c r="N181" s="146">
        <f t="shared" si="78"/>
        <v>44896</v>
      </c>
      <c r="O181" s="146">
        <f t="shared" si="78"/>
        <v>44927</v>
      </c>
      <c r="P181" s="146">
        <f t="shared" si="78"/>
        <v>44958</v>
      </c>
      <c r="Q181" s="146">
        <f t="shared" si="78"/>
        <v>44986</v>
      </c>
      <c r="R181" s="146">
        <f t="shared" si="78"/>
        <v>45017</v>
      </c>
      <c r="S181" s="146">
        <f t="shared" si="78"/>
        <v>45047</v>
      </c>
      <c r="T181" s="146">
        <f t="shared" si="78"/>
        <v>45078</v>
      </c>
      <c r="U181" s="146">
        <f t="shared" si="78"/>
        <v>45108</v>
      </c>
      <c r="V181" s="146">
        <f t="shared" si="78"/>
        <v>45139</v>
      </c>
      <c r="W181" s="146">
        <f t="shared" si="78"/>
        <v>45170</v>
      </c>
      <c r="X181" s="146">
        <f t="shared" si="78"/>
        <v>45200</v>
      </c>
      <c r="Y181" s="146">
        <f t="shared" si="78"/>
        <v>45231</v>
      </c>
      <c r="Z181" s="146">
        <f t="shared" si="78"/>
        <v>45261</v>
      </c>
      <c r="AA181" s="146">
        <f t="shared" si="78"/>
        <v>45292</v>
      </c>
      <c r="AB181" s="146">
        <f t="shared" si="78"/>
        <v>45323</v>
      </c>
      <c r="AC181" s="146">
        <f t="shared" si="78"/>
        <v>45352</v>
      </c>
      <c r="AD181" s="146">
        <f t="shared" si="78"/>
        <v>45383</v>
      </c>
      <c r="AE181" s="146">
        <f t="shared" si="78"/>
        <v>45413</v>
      </c>
      <c r="AF181" s="146">
        <f t="shared" si="78"/>
        <v>45444</v>
      </c>
      <c r="AG181" s="146">
        <f t="shared" si="78"/>
        <v>45474</v>
      </c>
      <c r="AH181" s="146">
        <f t="shared" si="78"/>
        <v>45505</v>
      </c>
      <c r="AI181" s="146">
        <f t="shared" si="78"/>
        <v>45536</v>
      </c>
      <c r="AJ181" s="146">
        <f t="shared" si="78"/>
        <v>45566</v>
      </c>
      <c r="AK181" s="146">
        <f t="shared" si="78"/>
        <v>45597</v>
      </c>
      <c r="AL181" s="146">
        <f t="shared" si="78"/>
        <v>45627</v>
      </c>
      <c r="AM181" s="146">
        <f t="shared" si="78"/>
        <v>45658</v>
      </c>
    </row>
    <row r="182" spans="1:39" hidden="1" x14ac:dyDescent="0.35">
      <c r="A182" s="99"/>
      <c r="B182" s="250" t="s">
        <v>129</v>
      </c>
      <c r="C182" s="112">
        <f>C157*'REVISED SUMMARY'!C49</f>
        <v>0</v>
      </c>
      <c r="D182" s="112">
        <f>D157*'REVISED SUMMARY'!D49</f>
        <v>0</v>
      </c>
      <c r="E182" s="112">
        <f>E157*'REVISED SUMMARY'!E49</f>
        <v>0</v>
      </c>
      <c r="F182" s="112">
        <f>F157*'REVISED SUMMARY'!F49</f>
        <v>0</v>
      </c>
      <c r="G182" s="112">
        <f>G157*'REVISED SUMMARY'!G49</f>
        <v>857.19269825451806</v>
      </c>
      <c r="H182" s="112">
        <f>H157*'REVISED SUMMARY'!H49</f>
        <v>1539.3397360714123</v>
      </c>
      <c r="I182" s="112">
        <f>I157*'REVISED SUMMARY'!I49</f>
        <v>3820.0520461750139</v>
      </c>
      <c r="J182" s="112">
        <f>J157*'REVISED SUMMARY'!J49</f>
        <v>0</v>
      </c>
      <c r="K182" s="112">
        <f>K157*'REVISED SUMMARY'!K49</f>
        <v>3203.6970627477158</v>
      </c>
      <c r="L182" s="112" t="e">
        <f>L157*'REVISED SUMMARY'!#REF!</f>
        <v>#REF!</v>
      </c>
      <c r="M182" s="112" t="e">
        <f>M157*'REVISED SUMMARY'!#REF!</f>
        <v>#REF!</v>
      </c>
      <c r="N182" s="112" t="e">
        <f>N157*'REVISED SUMMARY'!#REF!</f>
        <v>#REF!</v>
      </c>
      <c r="O182" s="220">
        <f>O157*'REVISED SUMMARY'!L49</f>
        <v>0</v>
      </c>
      <c r="P182" s="220">
        <f>P157*'REVISED SUMMARY'!M49</f>
        <v>0</v>
      </c>
      <c r="Q182" s="220">
        <f>Q157*'REVISED SUMMARY'!O49</f>
        <v>0</v>
      </c>
      <c r="R182" s="220">
        <f>R157*'REVISED SUMMARY'!R49</f>
        <v>0</v>
      </c>
      <c r="S182" s="220">
        <f>S157*'REVISED SUMMARY'!S49</f>
        <v>0</v>
      </c>
      <c r="T182" s="220">
        <f>T157*'REVISED SUMMARY'!T49</f>
        <v>0</v>
      </c>
      <c r="U182" s="220">
        <f>U157*'REVISED SUMMARY'!U49</f>
        <v>0</v>
      </c>
      <c r="V182" s="220">
        <f>V157*'REVISED SUMMARY'!V49</f>
        <v>0</v>
      </c>
      <c r="W182" s="220">
        <f>W157*'REVISED SUMMARY'!W49</f>
        <v>0</v>
      </c>
      <c r="X182" s="220">
        <f>X157*'REVISED SUMMARY'!X49</f>
        <v>0</v>
      </c>
      <c r="Y182" s="220">
        <f>Y157*'REVISED SUMMARY'!Y49</f>
        <v>0</v>
      </c>
      <c r="Z182" s="220">
        <f>Z157*'REVISED SUMMARY'!Z49</f>
        <v>0</v>
      </c>
      <c r="AA182" s="220">
        <f>AA157*'REVISED SUMMARY'!AA49</f>
        <v>0</v>
      </c>
      <c r="AB182" s="220">
        <f>AB157*'REVISED SUMMARY'!AB49</f>
        <v>0</v>
      </c>
      <c r="AC182" s="220">
        <f>AC157*'REVISED SUMMARY'!AC49</f>
        <v>0</v>
      </c>
      <c r="AD182" s="220">
        <f>AD157*'REVISED SUMMARY'!AD49</f>
        <v>0</v>
      </c>
      <c r="AE182" s="220">
        <f>AE157*'REVISED SUMMARY'!AE49</f>
        <v>0</v>
      </c>
      <c r="AF182" s="220">
        <f>AF157*'REVISED SUMMARY'!AF49</f>
        <v>0</v>
      </c>
      <c r="AG182" s="220">
        <f>AG157*'REVISED SUMMARY'!AG49</f>
        <v>0</v>
      </c>
      <c r="AH182" s="220">
        <f>AH157*'REVISED SUMMARY'!AH49</f>
        <v>0</v>
      </c>
      <c r="AI182" s="220">
        <f>AI157*'REVISED SUMMARY'!AI49</f>
        <v>0</v>
      </c>
      <c r="AJ182" s="220">
        <f>AJ157*'REVISED SUMMARY'!AJ49</f>
        <v>0</v>
      </c>
      <c r="AK182" s="220">
        <f>AK157*'REVISED SUMMARY'!AK49</f>
        <v>0</v>
      </c>
      <c r="AL182" s="220">
        <f>AL157*'REVISED SUMMARY'!AL49</f>
        <v>0</v>
      </c>
      <c r="AM182" s="220">
        <f>AM157*'REVISED SUMMARY'!AM49</f>
        <v>0</v>
      </c>
    </row>
    <row r="183" spans="1:39" ht="15" hidden="1" thickBot="1" x14ac:dyDescent="0.4">
      <c r="A183" s="99"/>
      <c r="B183" s="79" t="s">
        <v>130</v>
      </c>
      <c r="C183" s="105">
        <f>C176*'REVISED SUMMARY'!C49</f>
        <v>0</v>
      </c>
      <c r="D183" s="105">
        <f>D176*'REVISED SUMMARY'!D49</f>
        <v>0</v>
      </c>
      <c r="E183" s="105">
        <f>E176*'REVISED SUMMARY'!E49</f>
        <v>0</v>
      </c>
      <c r="F183" s="105">
        <f>F176*'REVISED SUMMARY'!F49</f>
        <v>0</v>
      </c>
      <c r="G183" s="105">
        <f>G176*'REVISED SUMMARY'!G49</f>
        <v>295.46135919512528</v>
      </c>
      <c r="H183" s="105">
        <f>H176*'REVISED SUMMARY'!H49</f>
        <v>1678.1574166084185</v>
      </c>
      <c r="I183" s="105">
        <f>I176*'REVISED SUMMARY'!I49</f>
        <v>3928.5400957892343</v>
      </c>
      <c r="J183" s="105">
        <f>J176*'REVISED SUMMARY'!J49</f>
        <v>0</v>
      </c>
      <c r="K183" s="105">
        <f>K176*'REVISED SUMMARY'!K49</f>
        <v>4106.2095656096853</v>
      </c>
      <c r="L183" s="105" t="e">
        <f>L176*'REVISED SUMMARY'!#REF!</f>
        <v>#REF!</v>
      </c>
      <c r="M183" s="105" t="e">
        <f>M176*'REVISED SUMMARY'!#REF!</f>
        <v>#REF!</v>
      </c>
      <c r="N183" s="105" t="e">
        <f>N176*'REVISED SUMMARY'!#REF!</f>
        <v>#REF!</v>
      </c>
      <c r="O183" s="214">
        <f>O176*'REVISED SUMMARY'!L49</f>
        <v>0</v>
      </c>
      <c r="P183" s="214">
        <f>P176*'REVISED SUMMARY'!M49</f>
        <v>0</v>
      </c>
      <c r="Q183" s="214">
        <f>Q176*'REVISED SUMMARY'!O49</f>
        <v>0</v>
      </c>
      <c r="R183" s="214">
        <f>R176*'REVISED SUMMARY'!R49</f>
        <v>0</v>
      </c>
      <c r="S183" s="214">
        <f>S176*'REVISED SUMMARY'!S49</f>
        <v>0</v>
      </c>
      <c r="T183" s="214">
        <f>T176*'REVISED SUMMARY'!T49</f>
        <v>0</v>
      </c>
      <c r="U183" s="214">
        <f>U176*'REVISED SUMMARY'!U49</f>
        <v>0</v>
      </c>
      <c r="V183" s="214">
        <f>V176*'REVISED SUMMARY'!V49</f>
        <v>0</v>
      </c>
      <c r="W183" s="214">
        <f>W176*'REVISED SUMMARY'!W49</f>
        <v>0</v>
      </c>
      <c r="X183" s="214">
        <f>X176*'REVISED SUMMARY'!X49</f>
        <v>0</v>
      </c>
      <c r="Y183" s="214">
        <f>Y176*'REVISED SUMMARY'!Y49</f>
        <v>0</v>
      </c>
      <c r="Z183" s="214">
        <f>Z176*'REVISED SUMMARY'!Z49</f>
        <v>0</v>
      </c>
      <c r="AA183" s="214">
        <f>AA176*'REVISED SUMMARY'!AA49</f>
        <v>0</v>
      </c>
      <c r="AB183" s="214">
        <f>AB176*'REVISED SUMMARY'!AB49</f>
        <v>0</v>
      </c>
      <c r="AC183" s="214">
        <f>AC176*'REVISED SUMMARY'!AC49</f>
        <v>0</v>
      </c>
      <c r="AD183" s="214">
        <f>AD176*'REVISED SUMMARY'!AD49</f>
        <v>0</v>
      </c>
      <c r="AE183" s="214">
        <f>AE176*'REVISED SUMMARY'!AE49</f>
        <v>0</v>
      </c>
      <c r="AF183" s="214">
        <f>AF176*'REVISED SUMMARY'!AF49</f>
        <v>0</v>
      </c>
      <c r="AG183" s="214">
        <f>AG176*'REVISED SUMMARY'!AG49</f>
        <v>0</v>
      </c>
      <c r="AH183" s="214">
        <f>AH176*'REVISED SUMMARY'!AH49</f>
        <v>0</v>
      </c>
      <c r="AI183" s="214">
        <f>AI176*'REVISED SUMMARY'!AI49</f>
        <v>0</v>
      </c>
      <c r="AJ183" s="214">
        <f>AJ176*'REVISED SUMMARY'!AJ49</f>
        <v>0</v>
      </c>
      <c r="AK183" s="214">
        <f>AK176*'REVISED SUMMARY'!AK49</f>
        <v>0</v>
      </c>
      <c r="AL183" s="214">
        <f>AL176*'REVISED SUMMARY'!AL49</f>
        <v>0</v>
      </c>
      <c r="AM183" s="214">
        <f>AM176*'REVISED SUMMARY'!AM49</f>
        <v>0</v>
      </c>
    </row>
    <row r="184" spans="1:39" hidden="1" x14ac:dyDescent="0.35">
      <c r="A184" s="99"/>
      <c r="B184" s="250" t="s">
        <v>131</v>
      </c>
      <c r="C184" s="106">
        <f>IFERROR(C182/C73,0)</f>
        <v>0</v>
      </c>
      <c r="D184" s="106">
        <f t="shared" ref="D184:N184" si="79">IFERROR(D182/D73,0)</f>
        <v>0</v>
      </c>
      <c r="E184" s="106">
        <f t="shared" si="79"/>
        <v>0</v>
      </c>
      <c r="F184" s="106">
        <f t="shared" si="79"/>
        <v>0</v>
      </c>
      <c r="G184" s="106">
        <f t="shared" si="79"/>
        <v>0.74365847594515255</v>
      </c>
      <c r="H184" s="106">
        <f t="shared" si="79"/>
        <v>0.44139330450657355</v>
      </c>
      <c r="I184" s="106">
        <f t="shared" si="79"/>
        <v>0.49300101395078305</v>
      </c>
      <c r="J184" s="106">
        <f t="shared" si="79"/>
        <v>0</v>
      </c>
      <c r="K184" s="106">
        <f t="shared" si="79"/>
        <v>0.43826955256516315</v>
      </c>
      <c r="L184" s="106">
        <f t="shared" si="79"/>
        <v>0</v>
      </c>
      <c r="M184" s="106">
        <f t="shared" si="79"/>
        <v>0</v>
      </c>
      <c r="N184" s="106">
        <f t="shared" si="79"/>
        <v>0</v>
      </c>
      <c r="O184" s="215">
        <f t="shared" ref="O184:AM184" si="80">IFERROR(O182/O73,0)</f>
        <v>0</v>
      </c>
      <c r="P184" s="215">
        <f t="shared" si="80"/>
        <v>0</v>
      </c>
      <c r="Q184" s="215">
        <f t="shared" si="80"/>
        <v>0</v>
      </c>
      <c r="R184" s="215">
        <f t="shared" si="80"/>
        <v>0</v>
      </c>
      <c r="S184" s="215">
        <f t="shared" si="80"/>
        <v>0</v>
      </c>
      <c r="T184" s="215">
        <f t="shared" si="80"/>
        <v>0</v>
      </c>
      <c r="U184" s="215">
        <f t="shared" si="80"/>
        <v>0</v>
      </c>
      <c r="V184" s="215">
        <f t="shared" si="80"/>
        <v>0</v>
      </c>
      <c r="W184" s="215">
        <f t="shared" si="80"/>
        <v>0</v>
      </c>
      <c r="X184" s="215">
        <f t="shared" si="80"/>
        <v>0</v>
      </c>
      <c r="Y184" s="215">
        <f t="shared" si="80"/>
        <v>0</v>
      </c>
      <c r="Z184" s="215">
        <f t="shared" si="80"/>
        <v>0</v>
      </c>
      <c r="AA184" s="215">
        <f t="shared" si="80"/>
        <v>0</v>
      </c>
      <c r="AB184" s="215">
        <f t="shared" si="80"/>
        <v>0</v>
      </c>
      <c r="AC184" s="215">
        <f t="shared" si="80"/>
        <v>0</v>
      </c>
      <c r="AD184" s="215">
        <f t="shared" si="80"/>
        <v>0</v>
      </c>
      <c r="AE184" s="215">
        <f t="shared" si="80"/>
        <v>0</v>
      </c>
      <c r="AF184" s="215">
        <f t="shared" si="80"/>
        <v>0</v>
      </c>
      <c r="AG184" s="215">
        <f t="shared" si="80"/>
        <v>0</v>
      </c>
      <c r="AH184" s="215">
        <f t="shared" si="80"/>
        <v>0</v>
      </c>
      <c r="AI184" s="215">
        <f t="shared" si="80"/>
        <v>0</v>
      </c>
      <c r="AJ184" s="215">
        <f t="shared" si="80"/>
        <v>0</v>
      </c>
      <c r="AK184" s="215">
        <f t="shared" si="80"/>
        <v>0</v>
      </c>
      <c r="AL184" s="215">
        <f t="shared" si="80"/>
        <v>0</v>
      </c>
      <c r="AM184" s="215">
        <f t="shared" si="80"/>
        <v>0</v>
      </c>
    </row>
    <row r="185" spans="1:39" ht="15" hidden="1" thickBot="1" x14ac:dyDescent="0.4">
      <c r="A185" s="99"/>
      <c r="B185" s="79" t="s">
        <v>132</v>
      </c>
      <c r="C185" s="107">
        <f>IFERROR(C183/C73,0)</f>
        <v>0</v>
      </c>
      <c r="D185" s="107">
        <f t="shared" ref="D185:N185" si="81">IFERROR(D183/D73,0)</f>
        <v>0</v>
      </c>
      <c r="E185" s="107">
        <f t="shared" si="81"/>
        <v>0</v>
      </c>
      <c r="F185" s="107">
        <f t="shared" si="81"/>
        <v>0</v>
      </c>
      <c r="G185" s="107">
        <f t="shared" si="81"/>
        <v>0.2563278298183661</v>
      </c>
      <c r="H185" s="107">
        <f t="shared" si="81"/>
        <v>0.48119815934163679</v>
      </c>
      <c r="I185" s="107">
        <f t="shared" si="81"/>
        <v>0.5070020583907161</v>
      </c>
      <c r="J185" s="107">
        <f t="shared" si="81"/>
        <v>0</v>
      </c>
      <c r="K185" s="107">
        <f t="shared" si="81"/>
        <v>0.56173433187064925</v>
      </c>
      <c r="L185" s="107">
        <f t="shared" si="81"/>
        <v>0</v>
      </c>
      <c r="M185" s="107">
        <f t="shared" si="81"/>
        <v>0</v>
      </c>
      <c r="N185" s="107">
        <f t="shared" si="81"/>
        <v>0</v>
      </c>
      <c r="O185" s="216">
        <f>IFERROR(O183/O73,0)</f>
        <v>0</v>
      </c>
      <c r="P185" s="216">
        <f t="shared" ref="P185:Z185" si="82">IFERROR(P183/P73,0)</f>
        <v>0</v>
      </c>
      <c r="Q185" s="216">
        <f t="shared" si="82"/>
        <v>0</v>
      </c>
      <c r="R185" s="216">
        <f t="shared" si="82"/>
        <v>0</v>
      </c>
      <c r="S185" s="216">
        <f t="shared" si="82"/>
        <v>0</v>
      </c>
      <c r="T185" s="216">
        <f t="shared" si="82"/>
        <v>0</v>
      </c>
      <c r="U185" s="216">
        <f t="shared" si="82"/>
        <v>0</v>
      </c>
      <c r="V185" s="216">
        <f t="shared" si="82"/>
        <v>0</v>
      </c>
      <c r="W185" s="216">
        <f t="shared" si="82"/>
        <v>0</v>
      </c>
      <c r="X185" s="216">
        <f t="shared" si="82"/>
        <v>0</v>
      </c>
      <c r="Y185" s="216">
        <f t="shared" si="82"/>
        <v>0</v>
      </c>
      <c r="Z185" s="216">
        <f t="shared" si="82"/>
        <v>0</v>
      </c>
      <c r="AA185" s="216">
        <f>IFERROR(AA183/AA73,0)</f>
        <v>0</v>
      </c>
      <c r="AB185" s="216">
        <f t="shared" ref="AB185:AL185" si="83">IFERROR(AB183/AB73,0)</f>
        <v>0</v>
      </c>
      <c r="AC185" s="216">
        <f t="shared" si="83"/>
        <v>0</v>
      </c>
      <c r="AD185" s="216">
        <f t="shared" si="83"/>
        <v>0</v>
      </c>
      <c r="AE185" s="216">
        <f t="shared" si="83"/>
        <v>0</v>
      </c>
      <c r="AF185" s="216">
        <f t="shared" si="83"/>
        <v>0</v>
      </c>
      <c r="AG185" s="216">
        <f t="shared" si="83"/>
        <v>0</v>
      </c>
      <c r="AH185" s="216">
        <f t="shared" si="83"/>
        <v>0</v>
      </c>
      <c r="AI185" s="216">
        <f t="shared" si="83"/>
        <v>0</v>
      </c>
      <c r="AJ185" s="216">
        <f t="shared" si="83"/>
        <v>0</v>
      </c>
      <c r="AK185" s="216">
        <f t="shared" si="83"/>
        <v>0</v>
      </c>
      <c r="AL185" s="216">
        <f t="shared" si="83"/>
        <v>0</v>
      </c>
      <c r="AM185" s="216">
        <f>IFERROR(AM183/AM73,0)</f>
        <v>0</v>
      </c>
    </row>
    <row r="186" spans="1:39" s="1" customFormat="1" ht="15" hidden="1" thickBot="1" x14ac:dyDescent="0.4">
      <c r="A186" s="108"/>
      <c r="B186" s="257" t="s">
        <v>133</v>
      </c>
      <c r="C186" s="109">
        <f>C184+C185</f>
        <v>0</v>
      </c>
      <c r="D186" s="109">
        <f t="shared" ref="D186:N186" si="84">D184+D185</f>
        <v>0</v>
      </c>
      <c r="E186" s="110">
        <f t="shared" si="84"/>
        <v>0</v>
      </c>
      <c r="F186" s="110">
        <f t="shared" si="84"/>
        <v>0</v>
      </c>
      <c r="G186" s="110">
        <f t="shared" si="84"/>
        <v>0.99998630576351866</v>
      </c>
      <c r="H186" s="110">
        <f t="shared" si="84"/>
        <v>0.92259146384821034</v>
      </c>
      <c r="I186" s="110">
        <f t="shared" si="84"/>
        <v>1.0000030723414992</v>
      </c>
      <c r="J186" s="110">
        <f t="shared" si="84"/>
        <v>0</v>
      </c>
      <c r="K186" s="110">
        <f t="shared" si="84"/>
        <v>1.0000038844358123</v>
      </c>
      <c r="L186" s="110">
        <f t="shared" si="84"/>
        <v>0</v>
      </c>
      <c r="M186" s="111">
        <f t="shared" si="84"/>
        <v>0</v>
      </c>
      <c r="N186" s="111">
        <f t="shared" si="84"/>
        <v>0</v>
      </c>
      <c r="O186" s="217">
        <f>O184+O185</f>
        <v>0</v>
      </c>
      <c r="P186" s="217">
        <f t="shared" ref="P186:Z186" si="85">P184+P185</f>
        <v>0</v>
      </c>
      <c r="Q186" s="218">
        <f t="shared" si="85"/>
        <v>0</v>
      </c>
      <c r="R186" s="218">
        <f t="shared" si="85"/>
        <v>0</v>
      </c>
      <c r="S186" s="218">
        <f t="shared" si="85"/>
        <v>0</v>
      </c>
      <c r="T186" s="218">
        <f t="shared" si="85"/>
        <v>0</v>
      </c>
      <c r="U186" s="218">
        <f t="shared" si="85"/>
        <v>0</v>
      </c>
      <c r="V186" s="218">
        <f t="shared" si="85"/>
        <v>0</v>
      </c>
      <c r="W186" s="218">
        <f t="shared" si="85"/>
        <v>0</v>
      </c>
      <c r="X186" s="218">
        <f t="shared" si="85"/>
        <v>0</v>
      </c>
      <c r="Y186" s="219">
        <f t="shared" si="85"/>
        <v>0</v>
      </c>
      <c r="Z186" s="219">
        <f t="shared" si="85"/>
        <v>0</v>
      </c>
      <c r="AA186" s="217">
        <f>AA184+AA185</f>
        <v>0</v>
      </c>
      <c r="AB186" s="217">
        <f t="shared" ref="AB186:AL186" si="86">AB184+AB185</f>
        <v>0</v>
      </c>
      <c r="AC186" s="218">
        <f t="shared" si="86"/>
        <v>0</v>
      </c>
      <c r="AD186" s="218">
        <f t="shared" si="86"/>
        <v>0</v>
      </c>
      <c r="AE186" s="218">
        <f t="shared" si="86"/>
        <v>0</v>
      </c>
      <c r="AF186" s="218">
        <f t="shared" si="86"/>
        <v>0</v>
      </c>
      <c r="AG186" s="218">
        <f t="shared" si="86"/>
        <v>0</v>
      </c>
      <c r="AH186" s="218">
        <f t="shared" si="86"/>
        <v>0</v>
      </c>
      <c r="AI186" s="218">
        <f t="shared" si="86"/>
        <v>0</v>
      </c>
      <c r="AJ186" s="218">
        <f t="shared" si="86"/>
        <v>0</v>
      </c>
      <c r="AK186" s="219">
        <f t="shared" si="86"/>
        <v>0</v>
      </c>
      <c r="AL186" s="219">
        <f t="shared" si="86"/>
        <v>0</v>
      </c>
      <c r="AM186" s="217">
        <f>AM184+AM185</f>
        <v>0</v>
      </c>
    </row>
    <row r="187" spans="1:39" ht="15" hidden="1" thickBot="1" x14ac:dyDescent="0.4">
      <c r="A187" s="99"/>
      <c r="B187" s="99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</row>
    <row r="188" spans="1:39" ht="15" hidden="1" thickBot="1" x14ac:dyDescent="0.4">
      <c r="A188" s="99"/>
      <c r="B188" s="256" t="s">
        <v>37</v>
      </c>
      <c r="C188" s="146">
        <f>C$4</f>
        <v>44562</v>
      </c>
      <c r="D188" s="146">
        <f t="shared" ref="D188:AM188" si="87">D$4</f>
        <v>44593</v>
      </c>
      <c r="E188" s="146">
        <f t="shared" si="87"/>
        <v>44621</v>
      </c>
      <c r="F188" s="146">
        <f t="shared" si="87"/>
        <v>44652</v>
      </c>
      <c r="G188" s="146">
        <f t="shared" si="87"/>
        <v>44682</v>
      </c>
      <c r="H188" s="146">
        <f t="shared" si="87"/>
        <v>44713</v>
      </c>
      <c r="I188" s="146">
        <f t="shared" si="87"/>
        <v>44743</v>
      </c>
      <c r="J188" s="146">
        <f t="shared" si="87"/>
        <v>44774</v>
      </c>
      <c r="K188" s="146">
        <f t="shared" si="87"/>
        <v>44805</v>
      </c>
      <c r="L188" s="146">
        <f t="shared" si="87"/>
        <v>44835</v>
      </c>
      <c r="M188" s="146">
        <f t="shared" si="87"/>
        <v>44866</v>
      </c>
      <c r="N188" s="146">
        <f t="shared" si="87"/>
        <v>44896</v>
      </c>
      <c r="O188" s="146">
        <f t="shared" si="87"/>
        <v>44927</v>
      </c>
      <c r="P188" s="146">
        <f t="shared" si="87"/>
        <v>44958</v>
      </c>
      <c r="Q188" s="146">
        <f t="shared" si="87"/>
        <v>44986</v>
      </c>
      <c r="R188" s="146">
        <f t="shared" si="87"/>
        <v>45017</v>
      </c>
      <c r="S188" s="146">
        <f t="shared" si="87"/>
        <v>45047</v>
      </c>
      <c r="T188" s="146">
        <f t="shared" si="87"/>
        <v>45078</v>
      </c>
      <c r="U188" s="146">
        <f t="shared" si="87"/>
        <v>45108</v>
      </c>
      <c r="V188" s="146">
        <f t="shared" si="87"/>
        <v>45139</v>
      </c>
      <c r="W188" s="146">
        <f t="shared" si="87"/>
        <v>45170</v>
      </c>
      <c r="X188" s="146">
        <f t="shared" si="87"/>
        <v>45200</v>
      </c>
      <c r="Y188" s="146">
        <f t="shared" si="87"/>
        <v>45231</v>
      </c>
      <c r="Z188" s="146">
        <f t="shared" si="87"/>
        <v>45261</v>
      </c>
      <c r="AA188" s="146">
        <f t="shared" si="87"/>
        <v>45292</v>
      </c>
      <c r="AB188" s="146">
        <f t="shared" si="87"/>
        <v>45323</v>
      </c>
      <c r="AC188" s="146">
        <f t="shared" si="87"/>
        <v>45352</v>
      </c>
      <c r="AD188" s="146">
        <f t="shared" si="87"/>
        <v>45383</v>
      </c>
      <c r="AE188" s="146">
        <f t="shared" si="87"/>
        <v>45413</v>
      </c>
      <c r="AF188" s="146">
        <f t="shared" si="87"/>
        <v>45444</v>
      </c>
      <c r="AG188" s="146">
        <f t="shared" si="87"/>
        <v>45474</v>
      </c>
      <c r="AH188" s="146">
        <f t="shared" si="87"/>
        <v>45505</v>
      </c>
      <c r="AI188" s="146">
        <f t="shared" si="87"/>
        <v>45536</v>
      </c>
      <c r="AJ188" s="146">
        <f t="shared" si="87"/>
        <v>45566</v>
      </c>
      <c r="AK188" s="146">
        <f t="shared" si="87"/>
        <v>45597</v>
      </c>
      <c r="AL188" s="146">
        <f t="shared" si="87"/>
        <v>45627</v>
      </c>
      <c r="AM188" s="146">
        <f t="shared" si="87"/>
        <v>45658</v>
      </c>
    </row>
    <row r="189" spans="1:39" hidden="1" x14ac:dyDescent="0.35">
      <c r="A189" s="99"/>
      <c r="B189" s="250" t="s">
        <v>134</v>
      </c>
      <c r="C189" s="112">
        <f>C157*'REVISED SUMMARY'!C50</f>
        <v>0</v>
      </c>
      <c r="D189" s="112">
        <f>D157*'REVISED SUMMARY'!D50</f>
        <v>0</v>
      </c>
      <c r="E189" s="112">
        <f>E157*'REVISED SUMMARY'!E50</f>
        <v>368.11009079797594</v>
      </c>
      <c r="F189" s="112">
        <f>F157*'REVISED SUMMARY'!F50</f>
        <v>0</v>
      </c>
      <c r="G189" s="112">
        <f>G157*'REVISED SUMMARY'!G50</f>
        <v>0</v>
      </c>
      <c r="H189" s="112">
        <f>H157*'REVISED SUMMARY'!H50</f>
        <v>129.15365961765417</v>
      </c>
      <c r="I189" s="112">
        <f>I157*'REVISED SUMMARY'!I50</f>
        <v>0</v>
      </c>
      <c r="J189" s="112">
        <f>J157*'REVISED SUMMARY'!J50</f>
        <v>0</v>
      </c>
      <c r="K189" s="112">
        <f>K157*'REVISED SUMMARY'!K50</f>
        <v>0</v>
      </c>
      <c r="L189" s="112" t="e">
        <f>L157*'REVISED SUMMARY'!#REF!</f>
        <v>#REF!</v>
      </c>
      <c r="M189" s="112" t="e">
        <f>M157*'REVISED SUMMARY'!#REF!</f>
        <v>#REF!</v>
      </c>
      <c r="N189" s="112" t="e">
        <f>N157*'REVISED SUMMARY'!#REF!</f>
        <v>#REF!</v>
      </c>
      <c r="O189" s="220">
        <f>O157*'REVISED SUMMARY'!L50</f>
        <v>0</v>
      </c>
      <c r="P189" s="220">
        <f>P157*'REVISED SUMMARY'!M50</f>
        <v>0</v>
      </c>
      <c r="Q189" s="220">
        <f>Q157*'REVISED SUMMARY'!O50</f>
        <v>0</v>
      </c>
      <c r="R189" s="220">
        <f>R157*'REVISED SUMMARY'!R50</f>
        <v>0</v>
      </c>
      <c r="S189" s="220">
        <f>S157*'REVISED SUMMARY'!S50</f>
        <v>0</v>
      </c>
      <c r="T189" s="220">
        <f>T157*'REVISED SUMMARY'!T50</f>
        <v>0</v>
      </c>
      <c r="U189" s="220">
        <f>U157*'REVISED SUMMARY'!U50</f>
        <v>0</v>
      </c>
      <c r="V189" s="220">
        <f>V157*'REVISED SUMMARY'!V50</f>
        <v>0</v>
      </c>
      <c r="W189" s="220">
        <f>W157*'REVISED SUMMARY'!W50</f>
        <v>0</v>
      </c>
      <c r="X189" s="220">
        <f>X157*'REVISED SUMMARY'!X50</f>
        <v>0</v>
      </c>
      <c r="Y189" s="220">
        <f>Y157*'REVISED SUMMARY'!Y50</f>
        <v>0</v>
      </c>
      <c r="Z189" s="220">
        <f>Z157*'REVISED SUMMARY'!Z50</f>
        <v>0</v>
      </c>
      <c r="AA189" s="220">
        <f>AA157*'REVISED SUMMARY'!AA50</f>
        <v>0</v>
      </c>
      <c r="AB189" s="220">
        <f>AB157*'REVISED SUMMARY'!AB50</f>
        <v>0</v>
      </c>
      <c r="AC189" s="220">
        <f>AC157*'REVISED SUMMARY'!AC50</f>
        <v>0</v>
      </c>
      <c r="AD189" s="220">
        <f>AD157*'REVISED SUMMARY'!AD50</f>
        <v>0</v>
      </c>
      <c r="AE189" s="220">
        <f>AE157*'REVISED SUMMARY'!AE50</f>
        <v>0</v>
      </c>
      <c r="AF189" s="220">
        <f>AF157*'REVISED SUMMARY'!AF50</f>
        <v>0</v>
      </c>
      <c r="AG189" s="220">
        <f>AG157*'REVISED SUMMARY'!AG50</f>
        <v>0</v>
      </c>
      <c r="AH189" s="220">
        <f>AH157*'REVISED SUMMARY'!AH50</f>
        <v>0</v>
      </c>
      <c r="AI189" s="220">
        <f>AI157*'REVISED SUMMARY'!AI50</f>
        <v>0</v>
      </c>
      <c r="AJ189" s="220">
        <f>AJ157*'REVISED SUMMARY'!AJ50</f>
        <v>0</v>
      </c>
      <c r="AK189" s="220">
        <f>AK157*'REVISED SUMMARY'!AK50</f>
        <v>0</v>
      </c>
      <c r="AL189" s="220">
        <f>AL157*'REVISED SUMMARY'!AL50</f>
        <v>0</v>
      </c>
      <c r="AM189" s="220">
        <f>AM157*'REVISED SUMMARY'!AM50</f>
        <v>0</v>
      </c>
    </row>
    <row r="190" spans="1:39" ht="15" hidden="1" thickBot="1" x14ac:dyDescent="0.4">
      <c r="A190" s="99"/>
      <c r="B190" s="79" t="s">
        <v>135</v>
      </c>
      <c r="C190" s="105">
        <f>C176*'REVISED SUMMARY'!C50</f>
        <v>0</v>
      </c>
      <c r="D190" s="105">
        <f>D176*'REVISED SUMMARY'!D50</f>
        <v>0</v>
      </c>
      <c r="E190" s="105">
        <f>E176*'REVISED SUMMARY'!E50</f>
        <v>106.22162562404019</v>
      </c>
      <c r="F190" s="105">
        <f>F176*'REVISED SUMMARY'!F50</f>
        <v>0</v>
      </c>
      <c r="G190" s="105">
        <f>G176*'REVISED SUMMARY'!G50</f>
        <v>0</v>
      </c>
      <c r="H190" s="105">
        <f>H176*'REVISED SUMMARY'!H50</f>
        <v>140.80073858330559</v>
      </c>
      <c r="I190" s="105">
        <f>I176*'REVISED SUMMARY'!I50</f>
        <v>0</v>
      </c>
      <c r="J190" s="105">
        <f>J176*'REVISED SUMMARY'!J50</f>
        <v>0</v>
      </c>
      <c r="K190" s="105">
        <f>K176*'REVISED SUMMARY'!K50</f>
        <v>0</v>
      </c>
      <c r="L190" s="105" t="e">
        <f>L176*'REVISED SUMMARY'!#REF!</f>
        <v>#REF!</v>
      </c>
      <c r="M190" s="105" t="e">
        <f>M176*'REVISED SUMMARY'!#REF!</f>
        <v>#REF!</v>
      </c>
      <c r="N190" s="105" t="e">
        <f>N176*'REVISED SUMMARY'!#REF!</f>
        <v>#REF!</v>
      </c>
      <c r="O190" s="214">
        <f>O176*'REVISED SUMMARY'!L50</f>
        <v>0</v>
      </c>
      <c r="P190" s="214">
        <f>P176*'REVISED SUMMARY'!M50</f>
        <v>0</v>
      </c>
      <c r="Q190" s="214">
        <f>Q176*'REVISED SUMMARY'!O50</f>
        <v>0</v>
      </c>
      <c r="R190" s="214">
        <f>R176*'REVISED SUMMARY'!R50</f>
        <v>0</v>
      </c>
      <c r="S190" s="214">
        <f>S176*'REVISED SUMMARY'!S50</f>
        <v>0</v>
      </c>
      <c r="T190" s="214">
        <f>T176*'REVISED SUMMARY'!T50</f>
        <v>0</v>
      </c>
      <c r="U190" s="214">
        <f>U176*'REVISED SUMMARY'!U50</f>
        <v>0</v>
      </c>
      <c r="V190" s="214">
        <f>V176*'REVISED SUMMARY'!V50</f>
        <v>0</v>
      </c>
      <c r="W190" s="214">
        <f>W176*'REVISED SUMMARY'!W50</f>
        <v>0</v>
      </c>
      <c r="X190" s="214">
        <f>X176*'REVISED SUMMARY'!X50</f>
        <v>0</v>
      </c>
      <c r="Y190" s="214">
        <f>Y176*'REVISED SUMMARY'!Y50</f>
        <v>0</v>
      </c>
      <c r="Z190" s="214">
        <f>Z176*'REVISED SUMMARY'!Z50</f>
        <v>0</v>
      </c>
      <c r="AA190" s="214">
        <f>AA176*'REVISED SUMMARY'!AA50</f>
        <v>0</v>
      </c>
      <c r="AB190" s="214">
        <f>AB176*'REVISED SUMMARY'!AB50</f>
        <v>0</v>
      </c>
      <c r="AC190" s="214">
        <f>AC176*'REVISED SUMMARY'!AC50</f>
        <v>0</v>
      </c>
      <c r="AD190" s="214">
        <f>AD176*'REVISED SUMMARY'!AD50</f>
        <v>0</v>
      </c>
      <c r="AE190" s="214">
        <f>AE176*'REVISED SUMMARY'!AE50</f>
        <v>0</v>
      </c>
      <c r="AF190" s="214">
        <f>AF176*'REVISED SUMMARY'!AF50</f>
        <v>0</v>
      </c>
      <c r="AG190" s="214">
        <f>AG176*'REVISED SUMMARY'!AG50</f>
        <v>0</v>
      </c>
      <c r="AH190" s="214">
        <f>AH176*'REVISED SUMMARY'!AH50</f>
        <v>0</v>
      </c>
      <c r="AI190" s="214">
        <f>AI176*'REVISED SUMMARY'!AI50</f>
        <v>0</v>
      </c>
      <c r="AJ190" s="214">
        <f>AJ176*'REVISED SUMMARY'!AJ50</f>
        <v>0</v>
      </c>
      <c r="AK190" s="214">
        <f>AK176*'REVISED SUMMARY'!AK50</f>
        <v>0</v>
      </c>
      <c r="AL190" s="214">
        <f>AL176*'REVISED SUMMARY'!AL50</f>
        <v>0</v>
      </c>
      <c r="AM190" s="214">
        <f>AM176*'REVISED SUMMARY'!AM50</f>
        <v>0</v>
      </c>
    </row>
    <row r="191" spans="1:39" hidden="1" x14ac:dyDescent="0.35">
      <c r="A191" s="99"/>
      <c r="B191" s="250" t="s">
        <v>136</v>
      </c>
      <c r="C191" s="106">
        <f>IFERROR(C189/C73,0)</f>
        <v>0</v>
      </c>
      <c r="D191" s="106">
        <f t="shared" ref="D191:N191" si="88">IFERROR(D189/D73,0)</f>
        <v>0</v>
      </c>
      <c r="E191" s="106">
        <f t="shared" si="88"/>
        <v>0.77605526104082856</v>
      </c>
      <c r="F191" s="106">
        <f t="shared" si="88"/>
        <v>0</v>
      </c>
      <c r="G191" s="106">
        <f t="shared" si="88"/>
        <v>0</v>
      </c>
      <c r="H191" s="106">
        <f t="shared" si="88"/>
        <v>3.7033774463098065E-2</v>
      </c>
      <c r="I191" s="106">
        <f t="shared" si="88"/>
        <v>0</v>
      </c>
      <c r="J191" s="106">
        <f t="shared" si="88"/>
        <v>0</v>
      </c>
      <c r="K191" s="106">
        <f t="shared" si="88"/>
        <v>0</v>
      </c>
      <c r="L191" s="106">
        <f t="shared" si="88"/>
        <v>0</v>
      </c>
      <c r="M191" s="106">
        <f t="shared" si="88"/>
        <v>0</v>
      </c>
      <c r="N191" s="106">
        <f t="shared" si="88"/>
        <v>0</v>
      </c>
      <c r="O191" s="215">
        <f>IFERROR(O189/O73,0)</f>
        <v>0</v>
      </c>
      <c r="P191" s="215">
        <f t="shared" ref="P191:Y191" si="89">IFERROR(P189/P73,0)</f>
        <v>0</v>
      </c>
      <c r="Q191" s="215">
        <f t="shared" si="89"/>
        <v>0</v>
      </c>
      <c r="R191" s="215">
        <f t="shared" si="89"/>
        <v>0</v>
      </c>
      <c r="S191" s="215">
        <f t="shared" si="89"/>
        <v>0</v>
      </c>
      <c r="T191" s="215">
        <f t="shared" si="89"/>
        <v>0</v>
      </c>
      <c r="U191" s="215">
        <f t="shared" si="89"/>
        <v>0</v>
      </c>
      <c r="V191" s="215">
        <f t="shared" si="89"/>
        <v>0</v>
      </c>
      <c r="W191" s="215">
        <f t="shared" si="89"/>
        <v>0</v>
      </c>
      <c r="X191" s="215">
        <f t="shared" si="89"/>
        <v>0</v>
      </c>
      <c r="Y191" s="215">
        <f t="shared" si="89"/>
        <v>0</v>
      </c>
      <c r="Z191" s="215">
        <f>IFERROR(Z189/Z80,0)</f>
        <v>0</v>
      </c>
      <c r="AA191" s="215">
        <f>IFERROR(AA189/AA73,0)</f>
        <v>0</v>
      </c>
      <c r="AB191" s="215">
        <f t="shared" ref="AB191:AK191" si="90">IFERROR(AB189/AB73,0)</f>
        <v>0</v>
      </c>
      <c r="AC191" s="215">
        <f t="shared" si="90"/>
        <v>0</v>
      </c>
      <c r="AD191" s="215">
        <f t="shared" si="90"/>
        <v>0</v>
      </c>
      <c r="AE191" s="215">
        <f t="shared" si="90"/>
        <v>0</v>
      </c>
      <c r="AF191" s="215">
        <f t="shared" si="90"/>
        <v>0</v>
      </c>
      <c r="AG191" s="215">
        <f t="shared" si="90"/>
        <v>0</v>
      </c>
      <c r="AH191" s="215">
        <f t="shared" si="90"/>
        <v>0</v>
      </c>
      <c r="AI191" s="215">
        <f t="shared" si="90"/>
        <v>0</v>
      </c>
      <c r="AJ191" s="215">
        <f t="shared" si="90"/>
        <v>0</v>
      </c>
      <c r="AK191" s="215">
        <f t="shared" si="90"/>
        <v>0</v>
      </c>
      <c r="AL191" s="215">
        <f>IFERROR(AL189/AL80,0)</f>
        <v>0</v>
      </c>
      <c r="AM191" s="215">
        <f>IFERROR(AM189/AM73,0)</f>
        <v>0</v>
      </c>
    </row>
    <row r="192" spans="1:39" ht="15" hidden="1" thickBot="1" x14ac:dyDescent="0.4">
      <c r="A192" s="99"/>
      <c r="B192" s="79" t="s">
        <v>137</v>
      </c>
      <c r="C192" s="107">
        <f t="shared" ref="C192" si="91">IFERROR(C190/C73,0)</f>
        <v>0</v>
      </c>
      <c r="D192" s="107">
        <f t="shared" ref="D192:N192" si="92">IFERROR(D190/D73,0)</f>
        <v>0</v>
      </c>
      <c r="E192" s="107">
        <f t="shared" si="92"/>
        <v>0.2239380377298229</v>
      </c>
      <c r="F192" s="107">
        <f t="shared" si="92"/>
        <v>0</v>
      </c>
      <c r="G192" s="107">
        <f t="shared" si="92"/>
        <v>0</v>
      </c>
      <c r="H192" s="107">
        <f t="shared" si="92"/>
        <v>4.0373480800841424E-2</v>
      </c>
      <c r="I192" s="107">
        <f t="shared" si="92"/>
        <v>0</v>
      </c>
      <c r="J192" s="107">
        <f t="shared" si="92"/>
        <v>0</v>
      </c>
      <c r="K192" s="107">
        <f t="shared" si="92"/>
        <v>0</v>
      </c>
      <c r="L192" s="107">
        <f t="shared" si="92"/>
        <v>0</v>
      </c>
      <c r="M192" s="107">
        <f t="shared" si="92"/>
        <v>0</v>
      </c>
      <c r="N192" s="107">
        <f t="shared" si="92"/>
        <v>0</v>
      </c>
      <c r="O192" s="216">
        <f>IFERROR(O190/O73,0)</f>
        <v>0</v>
      </c>
      <c r="P192" s="216">
        <f t="shared" ref="P192:Y192" si="93">IFERROR(P190/P73,0)</f>
        <v>0</v>
      </c>
      <c r="Q192" s="216">
        <f t="shared" si="93"/>
        <v>0</v>
      </c>
      <c r="R192" s="216">
        <f t="shared" si="93"/>
        <v>0</v>
      </c>
      <c r="S192" s="216">
        <f t="shared" si="93"/>
        <v>0</v>
      </c>
      <c r="T192" s="216">
        <f t="shared" si="93"/>
        <v>0</v>
      </c>
      <c r="U192" s="216">
        <f t="shared" si="93"/>
        <v>0</v>
      </c>
      <c r="V192" s="216">
        <f t="shared" si="93"/>
        <v>0</v>
      </c>
      <c r="W192" s="216">
        <f t="shared" si="93"/>
        <v>0</v>
      </c>
      <c r="X192" s="216">
        <f t="shared" si="93"/>
        <v>0</v>
      </c>
      <c r="Y192" s="216">
        <f t="shared" si="93"/>
        <v>0</v>
      </c>
      <c r="Z192" s="216">
        <f>IFERROR(Z190/Z81,0)</f>
        <v>0</v>
      </c>
      <c r="AA192" s="216">
        <f>IFERROR(AA190/AA73,0)</f>
        <v>0</v>
      </c>
      <c r="AB192" s="216">
        <f t="shared" ref="AB192:AK192" si="94">IFERROR(AB190/AB73,0)</f>
        <v>0</v>
      </c>
      <c r="AC192" s="216">
        <f t="shared" si="94"/>
        <v>0</v>
      </c>
      <c r="AD192" s="216">
        <f t="shared" si="94"/>
        <v>0</v>
      </c>
      <c r="AE192" s="216">
        <f t="shared" si="94"/>
        <v>0</v>
      </c>
      <c r="AF192" s="216">
        <f t="shared" si="94"/>
        <v>0</v>
      </c>
      <c r="AG192" s="216">
        <f t="shared" si="94"/>
        <v>0</v>
      </c>
      <c r="AH192" s="216">
        <f t="shared" si="94"/>
        <v>0</v>
      </c>
      <c r="AI192" s="216">
        <f t="shared" si="94"/>
        <v>0</v>
      </c>
      <c r="AJ192" s="216">
        <f t="shared" si="94"/>
        <v>0</v>
      </c>
      <c r="AK192" s="216">
        <f t="shared" si="94"/>
        <v>0</v>
      </c>
      <c r="AL192" s="216">
        <f>IFERROR(AL190/AL81,0)</f>
        <v>0</v>
      </c>
      <c r="AM192" s="216">
        <f>IFERROR(AM190/AM73,0)</f>
        <v>0</v>
      </c>
    </row>
    <row r="193" spans="1:39" s="1" customFormat="1" ht="15" hidden="1" thickBot="1" x14ac:dyDescent="0.4">
      <c r="A193" s="108"/>
      <c r="B193" s="257" t="s">
        <v>138</v>
      </c>
      <c r="C193" s="109">
        <f>C191+C192</f>
        <v>0</v>
      </c>
      <c r="D193" s="109">
        <f t="shared" ref="D193:N193" si="95">D191+D192</f>
        <v>0</v>
      </c>
      <c r="E193" s="110">
        <f t="shared" si="95"/>
        <v>0.99999329877065146</v>
      </c>
      <c r="F193" s="110">
        <f t="shared" si="95"/>
        <v>0</v>
      </c>
      <c r="G193" s="110">
        <f t="shared" si="95"/>
        <v>0</v>
      </c>
      <c r="H193" s="110">
        <f t="shared" si="95"/>
        <v>7.740725526393949E-2</v>
      </c>
      <c r="I193" s="110">
        <f t="shared" si="95"/>
        <v>0</v>
      </c>
      <c r="J193" s="110">
        <f t="shared" si="95"/>
        <v>0</v>
      </c>
      <c r="K193" s="110">
        <f t="shared" si="95"/>
        <v>0</v>
      </c>
      <c r="L193" s="110">
        <f t="shared" si="95"/>
        <v>0</v>
      </c>
      <c r="M193" s="111">
        <f t="shared" si="95"/>
        <v>0</v>
      </c>
      <c r="N193" s="111">
        <f t="shared" si="95"/>
        <v>0</v>
      </c>
      <c r="O193" s="217">
        <f>O191+O192</f>
        <v>0</v>
      </c>
      <c r="P193" s="217">
        <f t="shared" ref="P193:X193" si="96">P191+P192</f>
        <v>0</v>
      </c>
      <c r="Q193" s="218">
        <f t="shared" si="96"/>
        <v>0</v>
      </c>
      <c r="R193" s="218">
        <f t="shared" si="96"/>
        <v>0</v>
      </c>
      <c r="S193" s="218">
        <f t="shared" si="96"/>
        <v>0</v>
      </c>
      <c r="T193" s="218">
        <f t="shared" si="96"/>
        <v>0</v>
      </c>
      <c r="U193" s="218">
        <f t="shared" si="96"/>
        <v>0</v>
      </c>
      <c r="V193" s="218">
        <f t="shared" si="96"/>
        <v>0</v>
      </c>
      <c r="W193" s="218">
        <f t="shared" si="96"/>
        <v>0</v>
      </c>
      <c r="X193" s="218">
        <f t="shared" si="96"/>
        <v>0</v>
      </c>
      <c r="Y193" s="219">
        <f>Y191+Y192</f>
        <v>0</v>
      </c>
      <c r="Z193" s="219">
        <f>Z191+Z192</f>
        <v>0</v>
      </c>
      <c r="AA193" s="217">
        <f>AA191+AA192</f>
        <v>0</v>
      </c>
      <c r="AB193" s="217">
        <f t="shared" ref="AB193:AJ193" si="97">AB191+AB192</f>
        <v>0</v>
      </c>
      <c r="AC193" s="218">
        <f t="shared" si="97"/>
        <v>0</v>
      </c>
      <c r="AD193" s="218">
        <f t="shared" si="97"/>
        <v>0</v>
      </c>
      <c r="AE193" s="218">
        <f t="shared" si="97"/>
        <v>0</v>
      </c>
      <c r="AF193" s="218">
        <f t="shared" si="97"/>
        <v>0</v>
      </c>
      <c r="AG193" s="218">
        <f t="shared" si="97"/>
        <v>0</v>
      </c>
      <c r="AH193" s="218">
        <f t="shared" si="97"/>
        <v>0</v>
      </c>
      <c r="AI193" s="218">
        <f t="shared" si="97"/>
        <v>0</v>
      </c>
      <c r="AJ193" s="218">
        <f t="shared" si="97"/>
        <v>0</v>
      </c>
      <c r="AK193" s="219">
        <f>AK191+AK192</f>
        <v>0</v>
      </c>
      <c r="AL193" s="219">
        <f>AL191+AL192</f>
        <v>0</v>
      </c>
      <c r="AM193" s="217">
        <f>AM191+AM192</f>
        <v>0</v>
      </c>
    </row>
    <row r="194" spans="1:39" hidden="1" x14ac:dyDescent="0.35">
      <c r="A194" s="99"/>
      <c r="B194" s="99" t="s">
        <v>139</v>
      </c>
      <c r="C194" s="113">
        <f>C186+C193</f>
        <v>0</v>
      </c>
      <c r="D194" s="113">
        <f t="shared" ref="D194:N194" si="98">D186+D193</f>
        <v>0</v>
      </c>
      <c r="E194" s="113">
        <f t="shared" si="98"/>
        <v>0.99999329877065146</v>
      </c>
      <c r="F194" s="113">
        <f t="shared" si="98"/>
        <v>0</v>
      </c>
      <c r="G194" s="113">
        <f t="shared" si="98"/>
        <v>0.99998630576351866</v>
      </c>
      <c r="H194" s="113">
        <f t="shared" si="98"/>
        <v>0.99999871911214977</v>
      </c>
      <c r="I194" s="113">
        <f t="shared" si="98"/>
        <v>1.0000030723414992</v>
      </c>
      <c r="J194" s="113">
        <f t="shared" si="98"/>
        <v>0</v>
      </c>
      <c r="K194" s="113">
        <f t="shared" si="98"/>
        <v>1.0000038844358123</v>
      </c>
      <c r="L194" s="113">
        <f t="shared" si="98"/>
        <v>0</v>
      </c>
      <c r="M194" s="113">
        <f t="shared" si="98"/>
        <v>0</v>
      </c>
      <c r="N194" s="113">
        <f t="shared" si="98"/>
        <v>0</v>
      </c>
      <c r="O194" s="221">
        <f>O186+O193</f>
        <v>0</v>
      </c>
      <c r="P194" s="221">
        <f t="shared" ref="P194:Z194" si="99">P186+P193</f>
        <v>0</v>
      </c>
      <c r="Q194" s="221">
        <f t="shared" si="99"/>
        <v>0</v>
      </c>
      <c r="R194" s="221">
        <f t="shared" si="99"/>
        <v>0</v>
      </c>
      <c r="S194" s="221">
        <f t="shared" si="99"/>
        <v>0</v>
      </c>
      <c r="T194" s="221">
        <f t="shared" si="99"/>
        <v>0</v>
      </c>
      <c r="U194" s="221">
        <f t="shared" si="99"/>
        <v>0</v>
      </c>
      <c r="V194" s="221">
        <f t="shared" si="99"/>
        <v>0</v>
      </c>
      <c r="W194" s="221">
        <f t="shared" si="99"/>
        <v>0</v>
      </c>
      <c r="X194" s="221">
        <f t="shared" si="99"/>
        <v>0</v>
      </c>
      <c r="Y194" s="221">
        <f t="shared" si="99"/>
        <v>0</v>
      </c>
      <c r="Z194" s="221">
        <f t="shared" si="99"/>
        <v>0</v>
      </c>
      <c r="AA194" s="221">
        <f>AA186+AA193</f>
        <v>0</v>
      </c>
      <c r="AB194" s="221">
        <f t="shared" ref="AB194:AL194" si="100">AB186+AB193</f>
        <v>0</v>
      </c>
      <c r="AC194" s="221">
        <f t="shared" si="100"/>
        <v>0</v>
      </c>
      <c r="AD194" s="221">
        <f t="shared" si="100"/>
        <v>0</v>
      </c>
      <c r="AE194" s="221">
        <f t="shared" si="100"/>
        <v>0</v>
      </c>
      <c r="AF194" s="221">
        <f t="shared" si="100"/>
        <v>0</v>
      </c>
      <c r="AG194" s="221">
        <f t="shared" si="100"/>
        <v>0</v>
      </c>
      <c r="AH194" s="221">
        <f t="shared" si="100"/>
        <v>0</v>
      </c>
      <c r="AI194" s="221">
        <f t="shared" si="100"/>
        <v>0</v>
      </c>
      <c r="AJ194" s="221">
        <f t="shared" si="100"/>
        <v>0</v>
      </c>
      <c r="AK194" s="221">
        <f t="shared" si="100"/>
        <v>0</v>
      </c>
      <c r="AL194" s="221">
        <f t="shared" si="100"/>
        <v>0</v>
      </c>
      <c r="AM194" s="221">
        <f>AM186+AM193</f>
        <v>0</v>
      </c>
    </row>
    <row r="195" spans="1:39" hidden="1" x14ac:dyDescent="0.35">
      <c r="A195" s="99"/>
      <c r="B195" s="99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</row>
    <row r="196" spans="1:39" hidden="1" x14ac:dyDescent="0.35">
      <c r="A196" s="99"/>
      <c r="B196" s="99" t="s">
        <v>140</v>
      </c>
      <c r="C196" s="114">
        <f t="shared" ref="C196" si="101">SUM(C182:C183)</f>
        <v>0</v>
      </c>
      <c r="D196" s="114">
        <f t="shared" ref="D196:AM196" si="102">SUM(D182:D183)</f>
        <v>0</v>
      </c>
      <c r="E196" s="115">
        <f t="shared" si="102"/>
        <v>0</v>
      </c>
      <c r="F196" s="115">
        <f t="shared" si="102"/>
        <v>0</v>
      </c>
      <c r="G196" s="115">
        <f t="shared" si="102"/>
        <v>1152.6540574496435</v>
      </c>
      <c r="H196" s="115">
        <f t="shared" si="102"/>
        <v>3217.4971526798308</v>
      </c>
      <c r="I196" s="115">
        <f t="shared" si="102"/>
        <v>7748.5921419642482</v>
      </c>
      <c r="J196" s="115">
        <f t="shared" si="102"/>
        <v>0</v>
      </c>
      <c r="K196" s="115">
        <f t="shared" si="102"/>
        <v>7309.9066283574011</v>
      </c>
      <c r="L196" s="115" t="e">
        <f t="shared" si="102"/>
        <v>#REF!</v>
      </c>
      <c r="M196" s="116" t="e">
        <f t="shared" si="102"/>
        <v>#REF!</v>
      </c>
      <c r="N196" s="116" t="e">
        <f t="shared" si="102"/>
        <v>#REF!</v>
      </c>
      <c r="O196" s="227">
        <f t="shared" si="102"/>
        <v>0</v>
      </c>
      <c r="P196" s="227">
        <f t="shared" si="102"/>
        <v>0</v>
      </c>
      <c r="Q196" s="228">
        <f t="shared" si="102"/>
        <v>0</v>
      </c>
      <c r="R196" s="228">
        <f t="shared" si="102"/>
        <v>0</v>
      </c>
      <c r="S196" s="228">
        <f t="shared" si="102"/>
        <v>0</v>
      </c>
      <c r="T196" s="228">
        <f t="shared" si="102"/>
        <v>0</v>
      </c>
      <c r="U196" s="228">
        <f t="shared" si="102"/>
        <v>0</v>
      </c>
      <c r="V196" s="228">
        <f t="shared" si="102"/>
        <v>0</v>
      </c>
      <c r="W196" s="228">
        <f t="shared" si="102"/>
        <v>0</v>
      </c>
      <c r="X196" s="228">
        <f t="shared" si="102"/>
        <v>0</v>
      </c>
      <c r="Y196" s="229">
        <f t="shared" si="102"/>
        <v>0</v>
      </c>
      <c r="Z196" s="229">
        <f t="shared" si="102"/>
        <v>0</v>
      </c>
      <c r="AA196" s="227">
        <f t="shared" si="102"/>
        <v>0</v>
      </c>
      <c r="AB196" s="227">
        <f t="shared" si="102"/>
        <v>0</v>
      </c>
      <c r="AC196" s="228">
        <f t="shared" si="102"/>
        <v>0</v>
      </c>
      <c r="AD196" s="228">
        <f t="shared" si="102"/>
        <v>0</v>
      </c>
      <c r="AE196" s="228">
        <f t="shared" si="102"/>
        <v>0</v>
      </c>
      <c r="AF196" s="228">
        <f t="shared" si="102"/>
        <v>0</v>
      </c>
      <c r="AG196" s="228">
        <f t="shared" si="102"/>
        <v>0</v>
      </c>
      <c r="AH196" s="228">
        <f t="shared" si="102"/>
        <v>0</v>
      </c>
      <c r="AI196" s="228">
        <f t="shared" si="102"/>
        <v>0</v>
      </c>
      <c r="AJ196" s="228">
        <f t="shared" si="102"/>
        <v>0</v>
      </c>
      <c r="AK196" s="229">
        <f t="shared" si="102"/>
        <v>0</v>
      </c>
      <c r="AL196" s="229">
        <f t="shared" si="102"/>
        <v>0</v>
      </c>
      <c r="AM196" s="227">
        <f t="shared" si="102"/>
        <v>0</v>
      </c>
    </row>
    <row r="197" spans="1:39" hidden="1" x14ac:dyDescent="0.35">
      <c r="A197" s="99"/>
      <c r="B197" s="99" t="s">
        <v>141</v>
      </c>
      <c r="C197" s="114">
        <f t="shared" ref="C197" si="103">SUM(C189:C190)</f>
        <v>0</v>
      </c>
      <c r="D197" s="114">
        <f t="shared" ref="D197:AM197" si="104">SUM(D189:D190)</f>
        <v>0</v>
      </c>
      <c r="E197" s="115">
        <f t="shared" si="104"/>
        <v>474.33171642201614</v>
      </c>
      <c r="F197" s="115">
        <f t="shared" si="104"/>
        <v>0</v>
      </c>
      <c r="G197" s="115">
        <f t="shared" si="104"/>
        <v>0</v>
      </c>
      <c r="H197" s="115">
        <f t="shared" si="104"/>
        <v>269.95439820095976</v>
      </c>
      <c r="I197" s="115">
        <f t="shared" si="104"/>
        <v>0</v>
      </c>
      <c r="J197" s="115">
        <f t="shared" si="104"/>
        <v>0</v>
      </c>
      <c r="K197" s="115">
        <f t="shared" si="104"/>
        <v>0</v>
      </c>
      <c r="L197" s="115" t="e">
        <f t="shared" si="104"/>
        <v>#REF!</v>
      </c>
      <c r="M197" s="116" t="e">
        <f t="shared" si="104"/>
        <v>#REF!</v>
      </c>
      <c r="N197" s="116" t="e">
        <f t="shared" si="104"/>
        <v>#REF!</v>
      </c>
      <c r="O197" s="227">
        <f t="shared" si="104"/>
        <v>0</v>
      </c>
      <c r="P197" s="227">
        <f t="shared" si="104"/>
        <v>0</v>
      </c>
      <c r="Q197" s="228">
        <f t="shared" si="104"/>
        <v>0</v>
      </c>
      <c r="R197" s="228">
        <f t="shared" si="104"/>
        <v>0</v>
      </c>
      <c r="S197" s="228">
        <f t="shared" si="104"/>
        <v>0</v>
      </c>
      <c r="T197" s="228">
        <f t="shared" si="104"/>
        <v>0</v>
      </c>
      <c r="U197" s="228">
        <f t="shared" si="104"/>
        <v>0</v>
      </c>
      <c r="V197" s="228">
        <f t="shared" si="104"/>
        <v>0</v>
      </c>
      <c r="W197" s="228">
        <f t="shared" si="104"/>
        <v>0</v>
      </c>
      <c r="X197" s="228">
        <f t="shared" si="104"/>
        <v>0</v>
      </c>
      <c r="Y197" s="229">
        <f t="shared" si="104"/>
        <v>0</v>
      </c>
      <c r="Z197" s="229">
        <f t="shared" si="104"/>
        <v>0</v>
      </c>
      <c r="AA197" s="227">
        <f t="shared" si="104"/>
        <v>0</v>
      </c>
      <c r="AB197" s="227">
        <f t="shared" si="104"/>
        <v>0</v>
      </c>
      <c r="AC197" s="228">
        <f t="shared" si="104"/>
        <v>0</v>
      </c>
      <c r="AD197" s="228">
        <f t="shared" si="104"/>
        <v>0</v>
      </c>
      <c r="AE197" s="228">
        <f t="shared" si="104"/>
        <v>0</v>
      </c>
      <c r="AF197" s="228">
        <f t="shared" si="104"/>
        <v>0</v>
      </c>
      <c r="AG197" s="228">
        <f t="shared" si="104"/>
        <v>0</v>
      </c>
      <c r="AH197" s="228">
        <f t="shared" si="104"/>
        <v>0</v>
      </c>
      <c r="AI197" s="228">
        <f t="shared" si="104"/>
        <v>0</v>
      </c>
      <c r="AJ197" s="228">
        <f t="shared" si="104"/>
        <v>0</v>
      </c>
      <c r="AK197" s="229">
        <f t="shared" si="104"/>
        <v>0</v>
      </c>
      <c r="AL197" s="229">
        <f t="shared" si="104"/>
        <v>0</v>
      </c>
      <c r="AM197" s="227">
        <f t="shared" si="104"/>
        <v>0</v>
      </c>
    </row>
    <row r="198" spans="1:39" hidden="1" x14ac:dyDescent="0.35">
      <c r="A198" s="99"/>
      <c r="B198" s="99" t="s">
        <v>128</v>
      </c>
      <c r="C198" s="117">
        <f t="shared" ref="C198" si="105">SUM(C196:C197)</f>
        <v>0</v>
      </c>
      <c r="D198" s="117">
        <f t="shared" ref="D198:AM198" si="106">SUM(D196:D197)</f>
        <v>0</v>
      </c>
      <c r="E198" s="117">
        <f t="shared" si="106"/>
        <v>474.33171642201614</v>
      </c>
      <c r="F198" s="117">
        <f t="shared" si="106"/>
        <v>0</v>
      </c>
      <c r="G198" s="117">
        <f t="shared" si="106"/>
        <v>1152.6540574496435</v>
      </c>
      <c r="H198" s="117">
        <f t="shared" si="106"/>
        <v>3487.4515508807908</v>
      </c>
      <c r="I198" s="117">
        <f t="shared" si="106"/>
        <v>7748.5921419642482</v>
      </c>
      <c r="J198" s="117">
        <f t="shared" si="106"/>
        <v>0</v>
      </c>
      <c r="K198" s="117">
        <f t="shared" si="106"/>
        <v>7309.9066283574011</v>
      </c>
      <c r="L198" s="117" t="e">
        <f t="shared" si="106"/>
        <v>#REF!</v>
      </c>
      <c r="M198" s="118" t="e">
        <f t="shared" si="106"/>
        <v>#REF!</v>
      </c>
      <c r="N198" s="118" t="e">
        <f t="shared" si="106"/>
        <v>#REF!</v>
      </c>
      <c r="O198" s="230">
        <f t="shared" si="106"/>
        <v>0</v>
      </c>
      <c r="P198" s="230">
        <f t="shared" si="106"/>
        <v>0</v>
      </c>
      <c r="Q198" s="230">
        <f t="shared" si="106"/>
        <v>0</v>
      </c>
      <c r="R198" s="230">
        <f t="shared" si="106"/>
        <v>0</v>
      </c>
      <c r="S198" s="230">
        <f t="shared" si="106"/>
        <v>0</v>
      </c>
      <c r="T198" s="230">
        <f t="shared" si="106"/>
        <v>0</v>
      </c>
      <c r="U198" s="230">
        <f t="shared" si="106"/>
        <v>0</v>
      </c>
      <c r="V198" s="230">
        <f t="shared" si="106"/>
        <v>0</v>
      </c>
      <c r="W198" s="230">
        <f t="shared" si="106"/>
        <v>0</v>
      </c>
      <c r="X198" s="230">
        <f t="shared" si="106"/>
        <v>0</v>
      </c>
      <c r="Y198" s="231">
        <f t="shared" si="106"/>
        <v>0</v>
      </c>
      <c r="Z198" s="231">
        <f t="shared" si="106"/>
        <v>0</v>
      </c>
      <c r="AA198" s="230">
        <f t="shared" si="106"/>
        <v>0</v>
      </c>
      <c r="AB198" s="230">
        <f t="shared" si="106"/>
        <v>0</v>
      </c>
      <c r="AC198" s="230">
        <f t="shared" si="106"/>
        <v>0</v>
      </c>
      <c r="AD198" s="230">
        <f t="shared" si="106"/>
        <v>0</v>
      </c>
      <c r="AE198" s="230">
        <f t="shared" si="106"/>
        <v>0</v>
      </c>
      <c r="AF198" s="230">
        <f t="shared" si="106"/>
        <v>0</v>
      </c>
      <c r="AG198" s="230">
        <f t="shared" si="106"/>
        <v>0</v>
      </c>
      <c r="AH198" s="230">
        <f t="shared" si="106"/>
        <v>0</v>
      </c>
      <c r="AI198" s="230">
        <f t="shared" si="106"/>
        <v>0</v>
      </c>
      <c r="AJ198" s="230">
        <f t="shared" si="106"/>
        <v>0</v>
      </c>
      <c r="AK198" s="231">
        <f t="shared" si="106"/>
        <v>0</v>
      </c>
      <c r="AL198" s="231">
        <f t="shared" si="106"/>
        <v>0</v>
      </c>
      <c r="AM198" s="230">
        <f t="shared" si="106"/>
        <v>0</v>
      </c>
    </row>
    <row r="199" spans="1:39" hidden="1" x14ac:dyDescent="0.35"/>
    <row r="200" spans="1:39" hidden="1" x14ac:dyDescent="0.35">
      <c r="B200" s="170" t="s">
        <v>235</v>
      </c>
      <c r="C200" s="364">
        <f>IF('REVISED SUMMARY'!C4=0,0,C198-C73)</f>
        <v>0</v>
      </c>
      <c r="D200" s="364">
        <f>IF('REVISED SUMMARY'!D4=0,0,D198-D73)</f>
        <v>0</v>
      </c>
      <c r="E200" s="364">
        <f>IF('REVISED SUMMARY'!E4=0,0,E198-E73)</f>
        <v>-3.1786269196913963E-3</v>
      </c>
      <c r="F200" s="364">
        <f>IF('REVISED SUMMARY'!F4=0,0,F198-F73)</f>
        <v>-864.99327949064195</v>
      </c>
      <c r="G200" s="364">
        <f>IF('REVISED SUMMARY'!G4=0,0,G198-G73)</f>
        <v>-1.5784933406393975E-2</v>
      </c>
      <c r="H200" s="364">
        <f>IF('REVISED SUMMARY'!H4=0,0,H198-H73)</f>
        <v>-4.4670400411632727E-3</v>
      </c>
      <c r="I200" s="364">
        <f>IF('REVISED SUMMARY'!I4=0,0,I198-I73)</f>
        <v>2.3806248056644108E-2</v>
      </c>
      <c r="J200" s="364">
        <f>IF('REVISED SUMMARY'!J4=0,0,J198-J73)</f>
        <v>-10888.893493452862</v>
      </c>
      <c r="K200" s="364">
        <f>IF('REVISED SUMMARY'!K4=0,0,K198-K73)</f>
        <v>2.839475279506587E-2</v>
      </c>
      <c r="L200" s="364" t="e">
        <f>IF('REVISED SUMMARY'!L4=0,0,L198-L73)</f>
        <v>#REF!</v>
      </c>
      <c r="M200" s="364" t="e">
        <f>IF('REVISED SUMMARY'!M4=0,0,M198-M73)</f>
        <v>#REF!</v>
      </c>
      <c r="N200" s="364" t="e">
        <f>IF('REVISED SUMMARY'!N4=0,0,N198-N73)</f>
        <v>#REF!</v>
      </c>
    </row>
    <row r="201" spans="1:39" hidden="1" x14ac:dyDescent="0.35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U201" s="462">
        <f>U93/I93-1</f>
        <v>7.3210687856591239E-2</v>
      </c>
      <c r="V201" s="462">
        <f t="shared" ref="V201:AF213" si="107">V93/J93-1</f>
        <v>1.7343146542301069E-2</v>
      </c>
      <c r="W201" s="462">
        <f t="shared" si="107"/>
        <v>7.800312012480326E-4</v>
      </c>
      <c r="X201" s="462">
        <f t="shared" si="107"/>
        <v>1.1012403144779137E-2</v>
      </c>
      <c r="Y201" s="462">
        <f t="shared" si="107"/>
        <v>-7.6094802694898989E-2</v>
      </c>
      <c r="Z201" s="462">
        <f t="shared" si="107"/>
        <v>-0.11918988615636195</v>
      </c>
      <c r="AA201" s="462">
        <f t="shared" si="107"/>
        <v>-5.0272998866797147E-2</v>
      </c>
      <c r="AB201" s="462">
        <f t="shared" si="107"/>
        <v>-8.0493861222237562E-2</v>
      </c>
      <c r="AC201" s="462">
        <f t="shared" si="107"/>
        <v>-7.211554461046954E-2</v>
      </c>
      <c r="AD201" s="462">
        <f t="shared" si="107"/>
        <v>6.9901204493165503E-2</v>
      </c>
      <c r="AE201" s="462">
        <f t="shared" si="107"/>
        <v>0.10428066664582092</v>
      </c>
      <c r="AF201" s="462">
        <f t="shared" si="107"/>
        <v>6.9233644859812982E-2</v>
      </c>
    </row>
    <row r="202" spans="1:39" hidden="1" x14ac:dyDescent="0.35">
      <c r="U202" s="462">
        <f t="shared" ref="U202:U213" si="108">U94/I94-1</f>
        <v>8.3121847794660919E-2</v>
      </c>
      <c r="V202" s="462">
        <f t="shared" si="107"/>
        <v>2.4621081282728108E-2</v>
      </c>
      <c r="W202" s="462">
        <f t="shared" si="107"/>
        <v>8.8737623762378259E-3</v>
      </c>
      <c r="X202" s="462">
        <f t="shared" si="107"/>
        <v>9.8723603119432735E-3</v>
      </c>
      <c r="Y202" s="462">
        <f t="shared" si="107"/>
        <v>-9.0008457170472345E-2</v>
      </c>
      <c r="Z202" s="462">
        <f t="shared" si="107"/>
        <v>-0.11272372274650189</v>
      </c>
      <c r="AA202" s="462">
        <f t="shared" si="107"/>
        <v>-6.0250139128906532E-2</v>
      </c>
      <c r="AB202" s="462">
        <f t="shared" si="107"/>
        <v>-9.054114825363524E-2</v>
      </c>
      <c r="AC202" s="462">
        <f t="shared" si="107"/>
        <v>-7.8310683161679551E-2</v>
      </c>
      <c r="AD202" s="462">
        <f t="shared" si="107"/>
        <v>7.3318669599413244E-2</v>
      </c>
      <c r="AE202" s="462">
        <f t="shared" si="107"/>
        <v>0.15499373064817412</v>
      </c>
      <c r="AF202" s="462">
        <f t="shared" si="107"/>
        <v>8.020566218561398E-2</v>
      </c>
    </row>
    <row r="203" spans="1:39" hidden="1" x14ac:dyDescent="0.35">
      <c r="U203" s="462">
        <f t="shared" si="108"/>
        <v>7.3114630467571828E-2</v>
      </c>
      <c r="V203" s="462">
        <f t="shared" si="107"/>
        <v>1.9006346823176257E-2</v>
      </c>
      <c r="W203" s="462">
        <f t="shared" si="107"/>
        <v>3.3588234335002465E-3</v>
      </c>
      <c r="X203" s="462">
        <f t="shared" si="107"/>
        <v>1.4123185562965768E-2</v>
      </c>
      <c r="Y203" s="462">
        <f t="shared" si="107"/>
        <v>-7.618589839877421E-2</v>
      </c>
      <c r="Z203" s="462">
        <f t="shared" si="107"/>
        <v>-0.13033196369978406</v>
      </c>
      <c r="AA203" s="462">
        <f t="shared" si="107"/>
        <v>-4.9779414318963378E-2</v>
      </c>
      <c r="AB203" s="462">
        <f t="shared" si="107"/>
        <v>-7.9725540733516786E-2</v>
      </c>
      <c r="AC203" s="462">
        <f t="shared" si="107"/>
        <v>-7.7899383794720944E-2</v>
      </c>
      <c r="AD203" s="462">
        <f t="shared" si="107"/>
        <v>9.2994250600797024E-2</v>
      </c>
      <c r="AE203" s="462">
        <f t="shared" si="107"/>
        <v>0.12167210896361014</v>
      </c>
      <c r="AF203" s="462">
        <f t="shared" si="107"/>
        <v>7.6719532968395843E-2</v>
      </c>
    </row>
    <row r="204" spans="1:39" hidden="1" x14ac:dyDescent="0.35">
      <c r="U204" s="462">
        <f t="shared" si="108"/>
        <v>8.3526089938902537E-2</v>
      </c>
      <c r="V204" s="462">
        <f t="shared" si="107"/>
        <v>2.5101680292510586E-2</v>
      </c>
      <c r="W204" s="462">
        <f t="shared" si="107"/>
        <v>9.9438913606635371E-3</v>
      </c>
      <c r="X204" s="462">
        <f t="shared" si="107"/>
        <v>9.6337415925045189E-3</v>
      </c>
      <c r="Y204" s="462">
        <f t="shared" si="107"/>
        <v>-3.2109647423479326E-2</v>
      </c>
      <c r="Z204" s="462">
        <f t="shared" si="107"/>
        <v>-3.2109647423479326E-2</v>
      </c>
      <c r="AA204" s="462">
        <f t="shared" si="107"/>
        <v>-3.2109647423479326E-2</v>
      </c>
      <c r="AB204" s="462">
        <f t="shared" si="107"/>
        <v>-3.2109647423479326E-2</v>
      </c>
      <c r="AC204" s="462">
        <f t="shared" si="107"/>
        <v>-3.2109647423479326E-2</v>
      </c>
      <c r="AD204" s="462">
        <f t="shared" si="107"/>
        <v>7.753687170934298E-2</v>
      </c>
      <c r="AE204" s="462">
        <f t="shared" si="107"/>
        <v>0.1924902616062496</v>
      </c>
      <c r="AF204" s="462">
        <f t="shared" si="107"/>
        <v>8.0397136330572661E-2</v>
      </c>
    </row>
    <row r="205" spans="1:39" hidden="1" x14ac:dyDescent="0.35">
      <c r="U205" s="462">
        <f t="shared" si="108"/>
        <v>-1.9896962160241616E-2</v>
      </c>
      <c r="V205" s="462">
        <f t="shared" si="107"/>
        <v>-1.8600034524426046E-2</v>
      </c>
      <c r="W205" s="462">
        <f t="shared" si="107"/>
        <v>-2.0238713025428123E-2</v>
      </c>
      <c r="X205" s="462">
        <f t="shared" si="107"/>
        <v>-3.1155778894472297E-2</v>
      </c>
      <c r="Y205" s="462">
        <f t="shared" si="107"/>
        <v>-3.2309552599758096E-2</v>
      </c>
      <c r="Z205" s="462">
        <f t="shared" si="107"/>
        <v>-3.4575360859348758E-2</v>
      </c>
      <c r="AA205" s="462">
        <f t="shared" si="107"/>
        <v>-3.6491417759156763E-2</v>
      </c>
      <c r="AB205" s="462">
        <f t="shared" si="107"/>
        <v>-4.3155368382918891E-2</v>
      </c>
      <c r="AC205" s="462">
        <f t="shared" si="107"/>
        <v>-3.3934810702148988E-2</v>
      </c>
      <c r="AD205" s="462">
        <f t="shared" si="107"/>
        <v>-8.8193844615174211E-3</v>
      </c>
      <c r="AE205" s="462">
        <f t="shared" si="107"/>
        <v>-2.8829604130808928E-2</v>
      </c>
      <c r="AF205" s="462">
        <f t="shared" si="107"/>
        <v>-1.6570511430182622E-2</v>
      </c>
    </row>
    <row r="206" spans="1:39" hidden="1" x14ac:dyDescent="0.35">
      <c r="U206" s="462">
        <f t="shared" si="108"/>
        <v>-2.0637396924448437E-2</v>
      </c>
      <c r="V206" s="462">
        <f t="shared" si="107"/>
        <v>-2.0637396924448437E-2</v>
      </c>
      <c r="W206" s="462">
        <f t="shared" si="107"/>
        <v>2.1459595872890258E-3</v>
      </c>
      <c r="X206" s="462">
        <f t="shared" si="107"/>
        <v>1.2629974413413958E-2</v>
      </c>
      <c r="Y206" s="462">
        <f t="shared" si="107"/>
        <v>-9.1384920073560583E-2</v>
      </c>
      <c r="Z206" s="462">
        <f t="shared" si="107"/>
        <v>-0.11277045713356104</v>
      </c>
      <c r="AA206" s="462">
        <f t="shared" si="107"/>
        <v>-6.0250139128906532E-2</v>
      </c>
      <c r="AB206" s="462">
        <f t="shared" si="107"/>
        <v>-9.0609456463115023E-2</v>
      </c>
      <c r="AC206" s="462">
        <f t="shared" si="107"/>
        <v>-7.9136690647481966E-2</v>
      </c>
      <c r="AD206" s="462">
        <f t="shared" si="107"/>
        <v>9.456971233662359E-2</v>
      </c>
      <c r="AE206" s="462">
        <f t="shared" si="107"/>
        <v>8.975237349515508E-2</v>
      </c>
      <c r="AF206" s="462">
        <f t="shared" si="107"/>
        <v>-2.0637396924448437E-2</v>
      </c>
    </row>
    <row r="207" spans="1:39" hidden="1" x14ac:dyDescent="0.35">
      <c r="U207" s="462">
        <f t="shared" si="108"/>
        <v>8.3121847794660919E-2</v>
      </c>
      <c r="V207" s="462">
        <f t="shared" si="107"/>
        <v>2.4621081282728108E-2</v>
      </c>
      <c r="W207" s="462">
        <f t="shared" si="107"/>
        <v>8.8737623762378259E-3</v>
      </c>
      <c r="X207" s="462">
        <f t="shared" si="107"/>
        <v>9.8723603119432735E-3</v>
      </c>
      <c r="Y207" s="462">
        <f t="shared" si="107"/>
        <v>-9.0008457170472345E-2</v>
      </c>
      <c r="Z207" s="462">
        <f t="shared" si="107"/>
        <v>-0.11272372274650189</v>
      </c>
      <c r="AA207" s="462">
        <f t="shared" si="107"/>
        <v>-6.0250139128906532E-2</v>
      </c>
      <c r="AB207" s="462">
        <f t="shared" si="107"/>
        <v>-9.054114825363524E-2</v>
      </c>
      <c r="AC207" s="462">
        <f t="shared" si="107"/>
        <v>-7.8310683161679551E-2</v>
      </c>
      <c r="AD207" s="462">
        <f t="shared" si="107"/>
        <v>7.3318669599413244E-2</v>
      </c>
      <c r="AE207" s="462">
        <f t="shared" si="107"/>
        <v>0.15499373064817412</v>
      </c>
      <c r="AF207" s="462">
        <f t="shared" si="107"/>
        <v>8.020566218561398E-2</v>
      </c>
    </row>
    <row r="208" spans="1:39" hidden="1" x14ac:dyDescent="0.35">
      <c r="U208" s="462">
        <f t="shared" si="108"/>
        <v>7.7632319819819884E-2</v>
      </c>
      <c r="V208" s="462">
        <f t="shared" si="107"/>
        <v>1.9055241468564743E-2</v>
      </c>
      <c r="W208" s="462">
        <f t="shared" si="107"/>
        <v>2.0184594151642088E-3</v>
      </c>
      <c r="X208" s="462">
        <f t="shared" si="107"/>
        <v>1.4706639880492478E-2</v>
      </c>
      <c r="Y208" s="462">
        <f t="shared" si="107"/>
        <v>-7.9349136199276971E-2</v>
      </c>
      <c r="Z208" s="462">
        <f t="shared" si="107"/>
        <v>-0.12429274857020522</v>
      </c>
      <c r="AA208" s="462">
        <f t="shared" si="107"/>
        <v>-5.2466718872357099E-2</v>
      </c>
      <c r="AB208" s="462">
        <f t="shared" si="107"/>
        <v>-8.2826188724670624E-2</v>
      </c>
      <c r="AC208" s="462">
        <f t="shared" si="107"/>
        <v>-7.4621589484847428E-2</v>
      </c>
      <c r="AD208" s="462">
        <f t="shared" si="107"/>
        <v>8.8048354935194473E-2</v>
      </c>
      <c r="AE208" s="462">
        <f t="shared" si="107"/>
        <v>0.12353250394252657</v>
      </c>
      <c r="AF208" s="462">
        <f t="shared" si="107"/>
        <v>7.5008088272855655E-2</v>
      </c>
    </row>
    <row r="209" spans="21:32" hidden="1" x14ac:dyDescent="0.35">
      <c r="U209" s="462">
        <f t="shared" si="108"/>
        <v>7.3210687856591239E-2</v>
      </c>
      <c r="V209" s="462">
        <f t="shared" si="107"/>
        <v>1.7343146542301069E-2</v>
      </c>
      <c r="W209" s="462">
        <f t="shared" si="107"/>
        <v>7.800312012480326E-4</v>
      </c>
      <c r="X209" s="462">
        <f t="shared" si="107"/>
        <v>1.1012403144779137E-2</v>
      </c>
      <c r="Y209" s="462">
        <f t="shared" si="107"/>
        <v>-7.6094802694898989E-2</v>
      </c>
      <c r="Z209" s="462">
        <f t="shared" si="107"/>
        <v>-0.11918988615636195</v>
      </c>
      <c r="AA209" s="462">
        <f t="shared" si="107"/>
        <v>-5.0272998866797147E-2</v>
      </c>
      <c r="AB209" s="462">
        <f t="shared" si="107"/>
        <v>-8.0493861222237562E-2</v>
      </c>
      <c r="AC209" s="462">
        <f t="shared" si="107"/>
        <v>-7.211554461046954E-2</v>
      </c>
      <c r="AD209" s="462">
        <f t="shared" si="107"/>
        <v>6.9901204493165503E-2</v>
      </c>
      <c r="AE209" s="462">
        <f t="shared" si="107"/>
        <v>0.10428066664582092</v>
      </c>
      <c r="AF209" s="462">
        <f t="shared" si="107"/>
        <v>6.9233644859812982E-2</v>
      </c>
    </row>
    <row r="210" spans="21:32" hidden="1" x14ac:dyDescent="0.35">
      <c r="U210" s="462">
        <f t="shared" si="108"/>
        <v>7.3210687856591239E-2</v>
      </c>
      <c r="V210" s="462">
        <f t="shared" si="107"/>
        <v>1.7343146542301069E-2</v>
      </c>
      <c r="W210" s="462">
        <f t="shared" si="107"/>
        <v>7.800312012480326E-4</v>
      </c>
      <c r="X210" s="462">
        <f t="shared" si="107"/>
        <v>1.1012403144779137E-2</v>
      </c>
      <c r="Y210" s="462">
        <f t="shared" si="107"/>
        <v>-7.6094802694898989E-2</v>
      </c>
      <c r="Z210" s="462">
        <f t="shared" si="107"/>
        <v>-0.11918988615636195</v>
      </c>
      <c r="AA210" s="462">
        <f t="shared" si="107"/>
        <v>-5.0272998866797147E-2</v>
      </c>
      <c r="AB210" s="462">
        <f t="shared" si="107"/>
        <v>-8.0493861222237562E-2</v>
      </c>
      <c r="AC210" s="462">
        <f t="shared" si="107"/>
        <v>-7.211554461046954E-2</v>
      </c>
      <c r="AD210" s="462">
        <f t="shared" si="107"/>
        <v>6.9901204493165503E-2</v>
      </c>
      <c r="AE210" s="462">
        <f t="shared" si="107"/>
        <v>0.10428066664582092</v>
      </c>
      <c r="AF210" s="462">
        <f t="shared" si="107"/>
        <v>6.9233644859812982E-2</v>
      </c>
    </row>
    <row r="211" spans="21:32" hidden="1" x14ac:dyDescent="0.35">
      <c r="U211" s="462">
        <f t="shared" si="108"/>
        <v>7.3210687856591239E-2</v>
      </c>
      <c r="V211" s="462">
        <f t="shared" si="107"/>
        <v>1.7343146542301069E-2</v>
      </c>
      <c r="W211" s="462">
        <f t="shared" si="107"/>
        <v>7.800312012480326E-4</v>
      </c>
      <c r="X211" s="462">
        <f t="shared" si="107"/>
        <v>1.1012403144779137E-2</v>
      </c>
      <c r="Y211" s="462">
        <f t="shared" si="107"/>
        <v>-7.6094802694898989E-2</v>
      </c>
      <c r="Z211" s="462">
        <f t="shared" si="107"/>
        <v>-0.11918988615636195</v>
      </c>
      <c r="AA211" s="462">
        <f t="shared" si="107"/>
        <v>-5.0272998866797147E-2</v>
      </c>
      <c r="AB211" s="462">
        <f t="shared" si="107"/>
        <v>-8.0493861222237562E-2</v>
      </c>
      <c r="AC211" s="462">
        <f t="shared" si="107"/>
        <v>-7.211554461046954E-2</v>
      </c>
      <c r="AD211" s="462">
        <f t="shared" si="107"/>
        <v>6.9901204493165503E-2</v>
      </c>
      <c r="AE211" s="462">
        <f t="shared" si="107"/>
        <v>0.10428066664582092</v>
      </c>
      <c r="AF211" s="462">
        <f t="shared" si="107"/>
        <v>6.9233644859812982E-2</v>
      </c>
    </row>
    <row r="212" spans="21:32" hidden="1" x14ac:dyDescent="0.35">
      <c r="U212" s="462">
        <f t="shared" si="108"/>
        <v>6.5102738281085148E-2</v>
      </c>
      <c r="V212" s="462">
        <f t="shared" si="107"/>
        <v>1.493635640413693E-2</v>
      </c>
      <c r="W212" s="462">
        <f t="shared" si="107"/>
        <v>-1.3159445339199216E-3</v>
      </c>
      <c r="X212" s="462">
        <f t="shared" si="107"/>
        <v>8.5835617263498865E-3</v>
      </c>
      <c r="Y212" s="462">
        <f t="shared" si="107"/>
        <v>-7.0886239539917906E-2</v>
      </c>
      <c r="Z212" s="462">
        <f t="shared" si="107"/>
        <v>-0.10974521661544567</v>
      </c>
      <c r="AA212" s="462">
        <f t="shared" si="107"/>
        <v>-4.7882736156351746E-2</v>
      </c>
      <c r="AB212" s="462">
        <f t="shared" si="107"/>
        <v>-7.469888260049351E-2</v>
      </c>
      <c r="AC212" s="462">
        <f t="shared" si="107"/>
        <v>-7.1245791245791223E-2</v>
      </c>
      <c r="AD212" s="462">
        <f t="shared" si="107"/>
        <v>6.6931697453648242E-2</v>
      </c>
      <c r="AE212" s="462">
        <f t="shared" si="107"/>
        <v>8.8008656589172674E-2</v>
      </c>
      <c r="AF212" s="462">
        <f t="shared" si="107"/>
        <v>6.5396875680598487E-2</v>
      </c>
    </row>
    <row r="213" spans="21:32" hidden="1" x14ac:dyDescent="0.35">
      <c r="U213" s="462">
        <f t="shared" si="108"/>
        <v>6.966189702326675E-2</v>
      </c>
      <c r="V213" s="462">
        <f t="shared" si="107"/>
        <v>1.8666205345558184E-2</v>
      </c>
      <c r="W213" s="462">
        <f t="shared" si="107"/>
        <v>2.8361695028360501E-3</v>
      </c>
      <c r="X213" s="462">
        <f t="shared" si="107"/>
        <v>1.4109208941940121E-2</v>
      </c>
      <c r="Y213" s="462">
        <f t="shared" si="107"/>
        <v>-7.3668491786958668E-2</v>
      </c>
      <c r="Z213" s="462">
        <f t="shared" si="107"/>
        <v>-0.12796236929622185</v>
      </c>
      <c r="AA213" s="462">
        <f t="shared" si="107"/>
        <v>-4.7814108605814587E-2</v>
      </c>
      <c r="AB213" s="462">
        <f t="shared" si="107"/>
        <v>-7.455423611867662E-2</v>
      </c>
      <c r="AC213" s="462">
        <f t="shared" si="107"/>
        <v>-7.608285066733822E-2</v>
      </c>
      <c r="AD213" s="462">
        <f t="shared" si="107"/>
        <v>8.8083224319441822E-2</v>
      </c>
      <c r="AE213" s="462">
        <f t="shared" si="107"/>
        <v>0.11825905500074518</v>
      </c>
      <c r="AF213" s="462">
        <f t="shared" si="107"/>
        <v>7.7357705358857665E-2</v>
      </c>
    </row>
    <row r="214" spans="21:32" hidden="1" x14ac:dyDescent="0.35"/>
  </sheetData>
  <mergeCells count="19">
    <mergeCell ref="AA125:AL125"/>
    <mergeCell ref="A126:A139"/>
    <mergeCell ref="A142:A158"/>
    <mergeCell ref="A161:A177"/>
    <mergeCell ref="C125:N125"/>
    <mergeCell ref="O125:Z125"/>
    <mergeCell ref="A108:A122"/>
    <mergeCell ref="B108:N108"/>
    <mergeCell ref="O108:Z108"/>
    <mergeCell ref="AA108:AL108"/>
    <mergeCell ref="O107:Z107"/>
    <mergeCell ref="AA107:AL107"/>
    <mergeCell ref="C107:N107"/>
    <mergeCell ref="A92:A105"/>
    <mergeCell ref="A77:A90"/>
    <mergeCell ref="A4:A19"/>
    <mergeCell ref="A22:A37"/>
    <mergeCell ref="A40:A55"/>
    <mergeCell ref="A58:A74"/>
  </mergeCells>
  <conditionalFormatting sqref="C178:AM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7030A0"/>
  </sheetPr>
  <dimension ref="A1:AO97"/>
  <sheetViews>
    <sheetView zoomScale="80" zoomScaleNormal="80" workbookViewId="0">
      <pane xSplit="2" topLeftCell="C1" activePane="topRight" state="frozen"/>
      <selection activeCell="K32" sqref="K32"/>
      <selection pane="topRight" activeCell="E25" sqref="E25"/>
    </sheetView>
  </sheetViews>
  <sheetFormatPr defaultRowHeight="14.5" x14ac:dyDescent="0.35"/>
  <cols>
    <col min="1" max="1" width="10.54296875" customWidth="1"/>
    <col min="2" max="2" width="24.90625" customWidth="1"/>
    <col min="3" max="3" width="15.90625" bestFit="1" customWidth="1"/>
    <col min="4" max="8" width="13.90625" customWidth="1"/>
    <col min="9" max="14" width="14.08984375" bestFit="1" customWidth="1"/>
    <col min="15" max="39" width="13.90625" customWidth="1"/>
    <col min="40" max="40" width="10.54296875" bestFit="1" customWidth="1"/>
    <col min="41" max="41" width="10.54296875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6.5" customHeight="1" thickBot="1" x14ac:dyDescent="0.6">
      <c r="B3" s="67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</row>
    <row r="4" spans="1:41" ht="15.75" customHeight="1" thickBot="1" x14ac:dyDescent="0.4">
      <c r="A4" s="638" t="s">
        <v>14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0</v>
      </c>
      <c r="C5" s="3">
        <f>'RES kWh ENTRY'!C158</f>
        <v>0</v>
      </c>
      <c r="D5" s="3">
        <f>'RES kWh ENTRY'!D158</f>
        <v>0</v>
      </c>
      <c r="E5" s="3">
        <f>'RES kWh ENTRY'!E158</f>
        <v>0</v>
      </c>
      <c r="F5" s="3">
        <f>'RES kWh ENTRY'!F158</f>
        <v>0</v>
      </c>
      <c r="G5" s="3">
        <f>'RES kWh ENTRY'!G158</f>
        <v>0</v>
      </c>
      <c r="H5" s="3">
        <f>'RES kWh ENTRY'!H158</f>
        <v>0</v>
      </c>
      <c r="I5" s="3">
        <f>'RES kWh ENTRY'!I158</f>
        <v>22635.709289550781</v>
      </c>
      <c r="J5" s="3">
        <f>'RES kWh ENTRY'!J158</f>
        <v>0</v>
      </c>
      <c r="K5" s="3">
        <f>'RES kWh ENTRY'!K158</f>
        <v>0</v>
      </c>
      <c r="L5" s="3">
        <f>'RES kWh ENTRY'!L158</f>
        <v>0</v>
      </c>
      <c r="M5" s="3">
        <f>'RES kWh ENTRY'!M158</f>
        <v>3160.7801513671875</v>
      </c>
      <c r="N5" s="3">
        <f>'RES kWh ENTRY'!N158</f>
        <v>0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</row>
    <row r="6" spans="1:41" x14ac:dyDescent="0.35">
      <c r="A6" s="639"/>
      <c r="B6" s="12" t="s">
        <v>1</v>
      </c>
      <c r="C6" s="3">
        <f>'RES kWh ENTRY'!C159</f>
        <v>0</v>
      </c>
      <c r="D6" s="3">
        <f>'RES kWh ENTRY'!D159</f>
        <v>0</v>
      </c>
      <c r="E6" s="3">
        <f>'RES kWh ENTRY'!E159</f>
        <v>44336.088497658973</v>
      </c>
      <c r="F6" s="3">
        <f>'RES kWh ENTRY'!F159</f>
        <v>38395.616579398469</v>
      </c>
      <c r="G6" s="3">
        <f>'RES kWh ENTRY'!G159</f>
        <v>27853.015264102778</v>
      </c>
      <c r="H6" s="3">
        <f>'RES kWh ENTRY'!H159</f>
        <v>164335.6262069314</v>
      </c>
      <c r="I6" s="3">
        <f>'RES kWh ENTRY'!I159</f>
        <v>326367.28147572686</v>
      </c>
      <c r="J6" s="3">
        <f>'RES kWh ENTRY'!J159</f>
        <v>243981.32584444212</v>
      </c>
      <c r="K6" s="3">
        <f>'RES kWh ENTRY'!K159</f>
        <v>225118.2626735676</v>
      </c>
      <c r="L6" s="3">
        <f>'RES kWh ENTRY'!L159</f>
        <v>127966.72000548555</v>
      </c>
      <c r="M6" s="3">
        <f>'RES kWh ENTRY'!M159</f>
        <v>70215.199384140171</v>
      </c>
      <c r="N6" s="3">
        <f>'RES kWh ENTRY'!N159</f>
        <v>135293.90868450823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x14ac:dyDescent="0.35">
      <c r="A7" s="639"/>
      <c r="B7" s="11" t="s">
        <v>2</v>
      </c>
      <c r="C7" s="3">
        <f>'RES kWh ENTRY'!C160</f>
        <v>0</v>
      </c>
      <c r="D7" s="3">
        <f>'RES kWh ENTRY'!D160</f>
        <v>0</v>
      </c>
      <c r="E7" s="3">
        <f>'RES kWh ENTRY'!E160</f>
        <v>0</v>
      </c>
      <c r="F7" s="3">
        <f>'RES kWh ENTRY'!F160</f>
        <v>0</v>
      </c>
      <c r="G7" s="3">
        <f>'RES kWh ENTRY'!G160</f>
        <v>0</v>
      </c>
      <c r="H7" s="3">
        <f>'RES kWh ENTRY'!H160</f>
        <v>0</v>
      </c>
      <c r="I7" s="3">
        <f>'RES kWh ENTRY'!I160</f>
        <v>0</v>
      </c>
      <c r="J7" s="3">
        <f>'RES kWh ENTRY'!J160</f>
        <v>0</v>
      </c>
      <c r="K7" s="3">
        <f>'RES kWh ENTRY'!K160</f>
        <v>0</v>
      </c>
      <c r="L7" s="3">
        <f>'RES kWh ENTRY'!L160</f>
        <v>0</v>
      </c>
      <c r="M7" s="3">
        <f>'RES kWh ENTRY'!M160</f>
        <v>0</v>
      </c>
      <c r="N7" s="3">
        <f>'RES kWh ENTRY'!N160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41" x14ac:dyDescent="0.35">
      <c r="A8" s="639"/>
      <c r="B8" s="11" t="s">
        <v>9</v>
      </c>
      <c r="C8" s="3">
        <f>'RES kWh ENTRY'!C161</f>
        <v>0</v>
      </c>
      <c r="D8" s="3">
        <f>'RES kWh ENTRY'!D161</f>
        <v>0</v>
      </c>
      <c r="E8" s="3">
        <f>'RES kWh ENTRY'!E161</f>
        <v>52653.092715634863</v>
      </c>
      <c r="F8" s="3">
        <f>'RES kWh ENTRY'!F161</f>
        <v>102595.61241680512</v>
      </c>
      <c r="G8" s="3">
        <f>'RES kWh ENTRY'!G161</f>
        <v>47392.286613498472</v>
      </c>
      <c r="H8" s="3">
        <f>'RES kWh ENTRY'!H161</f>
        <v>193023.23357811855</v>
      </c>
      <c r="I8" s="3">
        <f>'RES kWh ENTRY'!I161</f>
        <v>109916.63270702299</v>
      </c>
      <c r="J8" s="3">
        <f>'RES kWh ENTRY'!J161</f>
        <v>96595.824298560226</v>
      </c>
      <c r="K8" s="3">
        <f>'RES kWh ENTRY'!K161</f>
        <v>102814.29427010882</v>
      </c>
      <c r="L8" s="3">
        <f>'RES kWh ENTRY'!L161</f>
        <v>36172.548160656923</v>
      </c>
      <c r="M8" s="3">
        <f>'RES kWh ENTRY'!M161</f>
        <v>73571.68090139117</v>
      </c>
      <c r="N8" s="3">
        <f>'RES kWh ENTRY'!N161</f>
        <v>91423.577822278254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41" x14ac:dyDescent="0.35">
      <c r="A9" s="639"/>
      <c r="B9" s="12" t="s">
        <v>3</v>
      </c>
      <c r="C9" s="3">
        <f>'RES kWh ENTRY'!C162</f>
        <v>0</v>
      </c>
      <c r="D9" s="3">
        <f>'RES kWh ENTRY'!D162</f>
        <v>0</v>
      </c>
      <c r="E9" s="3">
        <f>'RES kWh ENTRY'!E162</f>
        <v>0</v>
      </c>
      <c r="F9" s="3">
        <f>'RES kWh ENTRY'!F162</f>
        <v>1266.741943359375</v>
      </c>
      <c r="G9" s="3">
        <f>'RES kWh ENTRY'!G162</f>
        <v>0</v>
      </c>
      <c r="H9" s="3">
        <f>'RES kWh ENTRY'!H162</f>
        <v>680745.41291889385</v>
      </c>
      <c r="I9" s="3">
        <f>'RES kWh ENTRY'!I162</f>
        <v>135655.47653068218</v>
      </c>
      <c r="J9" s="3">
        <f>'RES kWh ENTRY'!J162</f>
        <v>379437.33462929784</v>
      </c>
      <c r="K9" s="3">
        <f>'RES kWh ENTRY'!K162</f>
        <v>909010.70560638246</v>
      </c>
      <c r="L9" s="3">
        <f>'RES kWh ENTRY'!L162</f>
        <v>689178.39498914115</v>
      </c>
      <c r="M9" s="3">
        <f>'RES kWh ENTRY'!M162</f>
        <v>843033.970996522</v>
      </c>
      <c r="N9" s="3">
        <f>'RES kWh ENTRY'!N162</f>
        <v>3142727.6114335721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41" x14ac:dyDescent="0.35">
      <c r="A10" s="639"/>
      <c r="B10" s="11" t="s">
        <v>4</v>
      </c>
      <c r="C10" s="3">
        <f>'RES kWh ENTRY'!C163</f>
        <v>0</v>
      </c>
      <c r="D10" s="3">
        <f>'RES kWh ENTRY'!D163</f>
        <v>24140.92041381836</v>
      </c>
      <c r="E10" s="3">
        <f>'RES kWh ENTRY'!E163</f>
        <v>44902.199613037112</v>
      </c>
      <c r="F10" s="3">
        <f>'RES kWh ENTRY'!F163</f>
        <v>90.725126953124999</v>
      </c>
      <c r="G10" s="3">
        <f>'RES kWh ENTRY'!G163</f>
        <v>446691.55492252338</v>
      </c>
      <c r="H10" s="3">
        <f>'RES kWh ENTRY'!H163</f>
        <v>162974.73528441429</v>
      </c>
      <c r="I10" s="3">
        <f>'RES kWh ENTRY'!I163</f>
        <v>387916.71412922861</v>
      </c>
      <c r="J10" s="3">
        <f>'RES kWh ENTRY'!J163</f>
        <v>214214.70734224317</v>
      </c>
      <c r="K10" s="3">
        <f>'RES kWh ENTRY'!K163</f>
        <v>124967.85215916634</v>
      </c>
      <c r="L10" s="3">
        <f>'RES kWh ENTRY'!L163</f>
        <v>92624.794173583985</v>
      </c>
      <c r="M10" s="3">
        <f>'RES kWh ENTRY'!M163</f>
        <v>173184.17370407103</v>
      </c>
      <c r="N10" s="3">
        <f>'RES kWh ENTRY'!N163</f>
        <v>920951.5255641744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41" x14ac:dyDescent="0.35">
      <c r="A11" s="639"/>
      <c r="B11" s="11" t="s">
        <v>5</v>
      </c>
      <c r="C11" s="3">
        <f>'RES kWh ENTRY'!C164</f>
        <v>0</v>
      </c>
      <c r="D11" s="3">
        <f>'RES kWh ENTRY'!D164</f>
        <v>0</v>
      </c>
      <c r="E11" s="3">
        <f>'RES kWh ENTRY'!E164</f>
        <v>307.79998779296881</v>
      </c>
      <c r="F11" s="3">
        <f>'RES kWh ENTRY'!F164</f>
        <v>0</v>
      </c>
      <c r="G11" s="3">
        <f>'RES kWh ENTRY'!G164</f>
        <v>0</v>
      </c>
      <c r="H11" s="3">
        <f>'RES kWh ENTRY'!H164</f>
        <v>4155.299835205079</v>
      </c>
      <c r="I11" s="3">
        <f>'RES kWh ENTRY'!I164</f>
        <v>4463.0998229980478</v>
      </c>
      <c r="J11" s="3">
        <f>'RES kWh ENTRY'!J164</f>
        <v>56173.497772216804</v>
      </c>
      <c r="K11" s="3">
        <f>'RES kWh ENTRY'!K164</f>
        <v>41091.298370361335</v>
      </c>
      <c r="L11" s="3">
        <f>'RES kWh ENTRY'!L164</f>
        <v>1538.999938964844</v>
      </c>
      <c r="M11" s="3">
        <f>'RES kWh ENTRY'!M164</f>
        <v>30933.898773193367</v>
      </c>
      <c r="N11" s="3">
        <f>'RES kWh ENTRY'!N164</f>
        <v>0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41" x14ac:dyDescent="0.35">
      <c r="A12" s="639"/>
      <c r="B12" s="11" t="s">
        <v>6</v>
      </c>
      <c r="C12" s="3">
        <f>'RES kWh ENTRY'!C165</f>
        <v>0</v>
      </c>
      <c r="D12" s="3">
        <f>'RES kWh ENTRY'!D165</f>
        <v>0</v>
      </c>
      <c r="E12" s="3">
        <f>'RES kWh ENTRY'!E165</f>
        <v>0</v>
      </c>
      <c r="F12" s="3">
        <f>'RES kWh ENTRY'!F165</f>
        <v>0</v>
      </c>
      <c r="G12" s="3">
        <f>'RES kWh ENTRY'!G165</f>
        <v>0</v>
      </c>
      <c r="H12" s="3">
        <f>'RES kWh ENTRY'!H165</f>
        <v>0</v>
      </c>
      <c r="I12" s="3">
        <f>'RES kWh ENTRY'!I165</f>
        <v>0</v>
      </c>
      <c r="J12" s="3">
        <f>'RES kWh ENTRY'!J165</f>
        <v>0</v>
      </c>
      <c r="K12" s="3">
        <f>'RES kWh ENTRY'!K165</f>
        <v>0</v>
      </c>
      <c r="L12" s="3">
        <f>'RES kWh ENTRY'!L165</f>
        <v>0</v>
      </c>
      <c r="M12" s="3">
        <f>'RES kWh ENTRY'!M165</f>
        <v>0</v>
      </c>
      <c r="N12" s="3">
        <f>'RES kWh ENTRY'!N165</f>
        <v>0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41" x14ac:dyDescent="0.35">
      <c r="A13" s="639"/>
      <c r="B13" s="11" t="s">
        <v>7</v>
      </c>
      <c r="C13" s="3">
        <f>'RES kWh ENTRY'!C166</f>
        <v>0</v>
      </c>
      <c r="D13" s="3">
        <f>'RES kWh ENTRY'!D166</f>
        <v>0</v>
      </c>
      <c r="E13" s="3">
        <f>'RES kWh ENTRY'!E166</f>
        <v>0</v>
      </c>
      <c r="F13" s="3">
        <f>'RES kWh ENTRY'!F166</f>
        <v>0</v>
      </c>
      <c r="G13" s="3">
        <f>'RES kWh ENTRY'!G166</f>
        <v>0</v>
      </c>
      <c r="H13" s="3">
        <f>'RES kWh ENTRY'!H166</f>
        <v>333.66295725617778</v>
      </c>
      <c r="I13" s="3">
        <f>'RES kWh ENTRY'!I166</f>
        <v>4041.4678905526375</v>
      </c>
      <c r="J13" s="3">
        <f>'RES kWh ENTRY'!J166</f>
        <v>4375.1308478088149</v>
      </c>
      <c r="K13" s="3">
        <f>'RES kWh ENTRY'!K166</f>
        <v>0</v>
      </c>
      <c r="L13" s="3">
        <f>'RES kWh ENTRY'!L166</f>
        <v>2592.304514067227</v>
      </c>
      <c r="M13" s="3">
        <f>'RES kWh ENTRY'!M166</f>
        <v>11790.740714401734</v>
      </c>
      <c r="N13" s="3">
        <f>'RES kWh ENTRY'!N166</f>
        <v>6229.033314457045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41" x14ac:dyDescent="0.35">
      <c r="A14" s="639"/>
      <c r="B14" s="11" t="s">
        <v>8</v>
      </c>
      <c r="C14" s="3">
        <f>'RES kWh ENTRY'!C167</f>
        <v>0</v>
      </c>
      <c r="D14" s="3">
        <f>'RES kWh ENTRY'!D167</f>
        <v>0</v>
      </c>
      <c r="E14" s="3">
        <f>'RES kWh ENTRY'!E167</f>
        <v>3295.9812469482417</v>
      </c>
      <c r="F14" s="3">
        <f>'RES kWh ENTRY'!F167</f>
        <v>1196.9848937988279</v>
      </c>
      <c r="G14" s="3">
        <f>'RES kWh ENTRY'!G167</f>
        <v>0</v>
      </c>
      <c r="H14" s="3">
        <f>'RES kWh ENTRY'!H167</f>
        <v>140894.5606803894</v>
      </c>
      <c r="I14" s="3">
        <f>'RES kWh ENTRY'!I167</f>
        <v>1400.7178497314453</v>
      </c>
      <c r="J14" s="3">
        <f>'RES kWh ENTRY'!J167</f>
        <v>6716.5751647949219</v>
      </c>
      <c r="K14" s="3">
        <f>'RES kWh ENTRY'!K167</f>
        <v>3229.9008407592773</v>
      </c>
      <c r="L14" s="3">
        <f>'RES kWh ENTRY'!L167</f>
        <v>5703.4624824523926</v>
      </c>
      <c r="M14" s="3">
        <f>'RES kWh ENTRY'!M167</f>
        <v>46462.82498550415</v>
      </c>
      <c r="N14" s="3">
        <f>'RES kWh ENTRY'!N167</f>
        <v>22648.142383575439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41" x14ac:dyDescent="0.35">
      <c r="A15" s="639"/>
      <c r="B15" s="11" t="s">
        <v>11</v>
      </c>
      <c r="C15" s="3"/>
      <c r="D15" s="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</row>
    <row r="16" spans="1:41" ht="15" thickBot="1" x14ac:dyDescent="0.4">
      <c r="A16" s="640"/>
      <c r="B16" s="188" t="s">
        <v>25</v>
      </c>
      <c r="C16" s="234">
        <f>SUM(C5:C15)</f>
        <v>0</v>
      </c>
      <c r="D16" s="234">
        <f t="shared" ref="D16:AM16" si="1">SUM(D5:D15)</f>
        <v>24140.92041381836</v>
      </c>
      <c r="E16" s="234">
        <f t="shared" si="1"/>
        <v>145495.16206107216</v>
      </c>
      <c r="F16" s="234">
        <f t="shared" si="1"/>
        <v>143545.6809603149</v>
      </c>
      <c r="G16" s="234">
        <f t="shared" si="1"/>
        <v>521936.85680012463</v>
      </c>
      <c r="H16" s="234">
        <f t="shared" si="1"/>
        <v>1346462.5314612088</v>
      </c>
      <c r="I16" s="234">
        <f t="shared" si="1"/>
        <v>992397.09969549358</v>
      </c>
      <c r="J16" s="234">
        <f t="shared" si="1"/>
        <v>1001494.3958993638</v>
      </c>
      <c r="K16" s="234">
        <f t="shared" si="1"/>
        <v>1406232.3139203456</v>
      </c>
      <c r="L16" s="234">
        <f t="shared" si="1"/>
        <v>955777.224264352</v>
      </c>
      <c r="M16" s="234">
        <f t="shared" si="1"/>
        <v>1252353.2696105908</v>
      </c>
      <c r="N16" s="234">
        <f t="shared" si="1"/>
        <v>4319273.799202566</v>
      </c>
      <c r="O16" s="235">
        <f t="shared" si="1"/>
        <v>0</v>
      </c>
      <c r="P16" s="235">
        <f t="shared" si="1"/>
        <v>0</v>
      </c>
      <c r="Q16" s="235">
        <f t="shared" si="1"/>
        <v>0</v>
      </c>
      <c r="R16" s="235">
        <f t="shared" si="1"/>
        <v>0</v>
      </c>
      <c r="S16" s="235">
        <f t="shared" si="1"/>
        <v>0</v>
      </c>
      <c r="T16" s="235">
        <f t="shared" si="1"/>
        <v>0</v>
      </c>
      <c r="U16" s="235">
        <f t="shared" si="1"/>
        <v>0</v>
      </c>
      <c r="V16" s="235">
        <f t="shared" si="1"/>
        <v>0</v>
      </c>
      <c r="W16" s="235">
        <f t="shared" si="1"/>
        <v>0</v>
      </c>
      <c r="X16" s="235">
        <f t="shared" si="1"/>
        <v>0</v>
      </c>
      <c r="Y16" s="235">
        <f t="shared" si="1"/>
        <v>0</v>
      </c>
      <c r="Z16" s="235">
        <f t="shared" si="1"/>
        <v>0</v>
      </c>
      <c r="AA16" s="235">
        <f t="shared" si="1"/>
        <v>0</v>
      </c>
      <c r="AB16" s="235">
        <f t="shared" si="1"/>
        <v>0</v>
      </c>
      <c r="AC16" s="235">
        <f t="shared" si="1"/>
        <v>0</v>
      </c>
      <c r="AD16" s="235">
        <f t="shared" si="1"/>
        <v>0</v>
      </c>
      <c r="AE16" s="235">
        <f t="shared" si="1"/>
        <v>0</v>
      </c>
      <c r="AF16" s="235">
        <f t="shared" si="1"/>
        <v>0</v>
      </c>
      <c r="AG16" s="235">
        <f t="shared" si="1"/>
        <v>0</v>
      </c>
      <c r="AH16" s="235">
        <f t="shared" si="1"/>
        <v>0</v>
      </c>
      <c r="AI16" s="235">
        <f t="shared" si="1"/>
        <v>0</v>
      </c>
      <c r="AJ16" s="235">
        <f t="shared" si="1"/>
        <v>0</v>
      </c>
      <c r="AK16" s="235">
        <f t="shared" si="1"/>
        <v>0</v>
      </c>
      <c r="AL16" s="235">
        <f t="shared" si="1"/>
        <v>0</v>
      </c>
      <c r="AM16" s="235">
        <f t="shared" si="1"/>
        <v>0</v>
      </c>
    </row>
    <row r="17" spans="1:39" x14ac:dyDescent="0.35">
      <c r="A17" s="253"/>
      <c r="B17" s="254"/>
      <c r="C17" s="9"/>
      <c r="D17" s="254"/>
      <c r="E17" s="9"/>
      <c r="F17" s="254"/>
      <c r="G17" s="254"/>
      <c r="H17" s="9"/>
      <c r="I17" s="254"/>
      <c r="J17" s="254"/>
      <c r="K17" s="9"/>
      <c r="L17" s="254"/>
      <c r="M17" s="254"/>
      <c r="N17" s="9"/>
      <c r="O17" s="254"/>
      <c r="P17" s="254"/>
      <c r="Q17" s="9"/>
      <c r="R17" s="254"/>
      <c r="S17" s="254"/>
      <c r="T17" s="9"/>
      <c r="U17" s="254"/>
      <c r="V17" s="254"/>
      <c r="W17" s="9"/>
      <c r="X17" s="254"/>
      <c r="Y17" s="254"/>
      <c r="Z17" s="9"/>
      <c r="AA17" s="254"/>
      <c r="AB17" s="254"/>
      <c r="AC17" s="9"/>
      <c r="AD17" s="254"/>
      <c r="AE17" s="254"/>
      <c r="AF17" s="9"/>
      <c r="AG17" s="254"/>
      <c r="AH17" s="254"/>
      <c r="AI17" s="9"/>
      <c r="AJ17" s="254"/>
      <c r="AK17" s="254"/>
      <c r="AL17" s="9"/>
      <c r="AM17" s="254"/>
    </row>
    <row r="18" spans="1:39" ht="15" thickBot="1" x14ac:dyDescent="0.4"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</row>
    <row r="19" spans="1:39" ht="16" thickBot="1" x14ac:dyDescent="0.4">
      <c r="A19" s="641" t="s">
        <v>15</v>
      </c>
      <c r="B19" s="17" t="s">
        <v>10</v>
      </c>
      <c r="C19" s="146">
        <f>C$4</f>
        <v>44562</v>
      </c>
      <c r="D19" s="146">
        <f t="shared" ref="D19:AM19" si="2">D$4</f>
        <v>44593</v>
      </c>
      <c r="E19" s="146">
        <f t="shared" si="2"/>
        <v>44621</v>
      </c>
      <c r="F19" s="146">
        <f t="shared" si="2"/>
        <v>44652</v>
      </c>
      <c r="G19" s="146">
        <f t="shared" si="2"/>
        <v>44682</v>
      </c>
      <c r="H19" s="146">
        <f t="shared" si="2"/>
        <v>44713</v>
      </c>
      <c r="I19" s="146">
        <f t="shared" si="2"/>
        <v>44743</v>
      </c>
      <c r="J19" s="146">
        <f t="shared" si="2"/>
        <v>44774</v>
      </c>
      <c r="K19" s="146">
        <f t="shared" si="2"/>
        <v>44805</v>
      </c>
      <c r="L19" s="146">
        <f t="shared" si="2"/>
        <v>44835</v>
      </c>
      <c r="M19" s="146">
        <f t="shared" si="2"/>
        <v>44866</v>
      </c>
      <c r="N19" s="146">
        <f t="shared" si="2"/>
        <v>44896</v>
      </c>
      <c r="O19" s="146">
        <f t="shared" si="2"/>
        <v>44927</v>
      </c>
      <c r="P19" s="146">
        <f t="shared" si="2"/>
        <v>44958</v>
      </c>
      <c r="Q19" s="146">
        <f t="shared" si="2"/>
        <v>44986</v>
      </c>
      <c r="R19" s="146">
        <f t="shared" si="2"/>
        <v>45017</v>
      </c>
      <c r="S19" s="146">
        <f t="shared" si="2"/>
        <v>45047</v>
      </c>
      <c r="T19" s="146">
        <f t="shared" si="2"/>
        <v>45078</v>
      </c>
      <c r="U19" s="146">
        <f t="shared" si="2"/>
        <v>45108</v>
      </c>
      <c r="V19" s="146">
        <f t="shared" si="2"/>
        <v>45139</v>
      </c>
      <c r="W19" s="146">
        <f t="shared" si="2"/>
        <v>45170</v>
      </c>
      <c r="X19" s="146">
        <f t="shared" si="2"/>
        <v>45200</v>
      </c>
      <c r="Y19" s="146">
        <f t="shared" si="2"/>
        <v>45231</v>
      </c>
      <c r="Z19" s="146">
        <f t="shared" si="2"/>
        <v>45261</v>
      </c>
      <c r="AA19" s="146">
        <f t="shared" si="2"/>
        <v>45292</v>
      </c>
      <c r="AB19" s="146">
        <f t="shared" si="2"/>
        <v>45323</v>
      </c>
      <c r="AC19" s="146">
        <f t="shared" si="2"/>
        <v>45352</v>
      </c>
      <c r="AD19" s="146">
        <f t="shared" si="2"/>
        <v>45383</v>
      </c>
      <c r="AE19" s="146">
        <f t="shared" si="2"/>
        <v>45413</v>
      </c>
      <c r="AF19" s="146">
        <f t="shared" si="2"/>
        <v>45444</v>
      </c>
      <c r="AG19" s="146">
        <f t="shared" si="2"/>
        <v>45474</v>
      </c>
      <c r="AH19" s="146">
        <f t="shared" si="2"/>
        <v>45505</v>
      </c>
      <c r="AI19" s="146">
        <f t="shared" si="2"/>
        <v>45536</v>
      </c>
      <c r="AJ19" s="146">
        <f t="shared" si="2"/>
        <v>45566</v>
      </c>
      <c r="AK19" s="146">
        <f t="shared" si="2"/>
        <v>45597</v>
      </c>
      <c r="AL19" s="146">
        <f t="shared" si="2"/>
        <v>45627</v>
      </c>
      <c r="AM19" s="146">
        <f t="shared" si="2"/>
        <v>45658</v>
      </c>
    </row>
    <row r="20" spans="1:39" ht="15" customHeight="1" x14ac:dyDescent="0.35">
      <c r="A20" s="642"/>
      <c r="B20" s="11" t="str">
        <f t="shared" ref="B20:C31" si="3">B5</f>
        <v>Building Shell</v>
      </c>
      <c r="C20" s="3">
        <f>C5</f>
        <v>0</v>
      </c>
      <c r="D20" s="3">
        <f>IF(SUM($C$16:$N$16)=0,0,C20+D5)</f>
        <v>0</v>
      </c>
      <c r="E20" s="3">
        <f t="shared" ref="E20:AM20" si="4">IF(SUM($C$16:$N$16)=0,0,D20+E5)</f>
        <v>0</v>
      </c>
      <c r="F20" s="3">
        <f t="shared" si="4"/>
        <v>0</v>
      </c>
      <c r="G20" s="3">
        <f t="shared" si="4"/>
        <v>0</v>
      </c>
      <c r="H20" s="3">
        <f t="shared" si="4"/>
        <v>0</v>
      </c>
      <c r="I20" s="3">
        <f t="shared" si="4"/>
        <v>22635.709289550781</v>
      </c>
      <c r="J20" s="3">
        <f t="shared" si="4"/>
        <v>22635.709289550781</v>
      </c>
      <c r="K20" s="3">
        <f t="shared" si="4"/>
        <v>22635.709289550781</v>
      </c>
      <c r="L20" s="3">
        <f t="shared" si="4"/>
        <v>22635.709289550781</v>
      </c>
      <c r="M20" s="3">
        <f t="shared" si="4"/>
        <v>25796.489440917969</v>
      </c>
      <c r="N20" s="464">
        <f t="shared" si="4"/>
        <v>25796.489440917969</v>
      </c>
      <c r="O20" s="3">
        <f t="shared" si="4"/>
        <v>25796.489440917969</v>
      </c>
      <c r="P20" s="3">
        <f t="shared" si="4"/>
        <v>25796.489440917969</v>
      </c>
      <c r="Q20" s="3">
        <f t="shared" si="4"/>
        <v>25796.489440917969</v>
      </c>
      <c r="R20" s="3">
        <f t="shared" si="4"/>
        <v>25796.489440917969</v>
      </c>
      <c r="S20" s="3">
        <f t="shared" si="4"/>
        <v>25796.489440917969</v>
      </c>
      <c r="T20" s="3">
        <f t="shared" si="4"/>
        <v>25796.489440917969</v>
      </c>
      <c r="U20" s="3">
        <f t="shared" si="4"/>
        <v>25796.489440917969</v>
      </c>
      <c r="V20" s="3">
        <f t="shared" si="4"/>
        <v>25796.489440917969</v>
      </c>
      <c r="W20" s="3">
        <f t="shared" si="4"/>
        <v>25796.489440917969</v>
      </c>
      <c r="X20" s="3">
        <f t="shared" si="4"/>
        <v>25796.489440917969</v>
      </c>
      <c r="Y20" s="3">
        <f t="shared" si="4"/>
        <v>25796.489440917969</v>
      </c>
      <c r="Z20" s="3">
        <f t="shared" si="4"/>
        <v>25796.489440917969</v>
      </c>
      <c r="AA20" s="3">
        <f t="shared" si="4"/>
        <v>25796.489440917969</v>
      </c>
      <c r="AB20" s="3">
        <f t="shared" si="4"/>
        <v>25796.489440917969</v>
      </c>
      <c r="AC20" s="3">
        <f t="shared" si="4"/>
        <v>25796.489440917969</v>
      </c>
      <c r="AD20" s="3">
        <f t="shared" si="4"/>
        <v>25796.489440917969</v>
      </c>
      <c r="AE20" s="3">
        <f t="shared" si="4"/>
        <v>25796.489440917969</v>
      </c>
      <c r="AF20" s="3">
        <f t="shared" si="4"/>
        <v>25796.489440917969</v>
      </c>
      <c r="AG20" s="3">
        <f t="shared" si="4"/>
        <v>25796.489440917969</v>
      </c>
      <c r="AH20" s="3">
        <f t="shared" si="4"/>
        <v>25796.489440917969</v>
      </c>
      <c r="AI20" s="3">
        <f t="shared" si="4"/>
        <v>25796.489440917969</v>
      </c>
      <c r="AJ20" s="3">
        <f t="shared" si="4"/>
        <v>25796.489440917969</v>
      </c>
      <c r="AK20" s="3">
        <f t="shared" si="4"/>
        <v>25796.489440917969</v>
      </c>
      <c r="AL20" s="3">
        <f t="shared" si="4"/>
        <v>25796.489440917969</v>
      </c>
      <c r="AM20" s="3">
        <f t="shared" si="4"/>
        <v>25796.489440917969</v>
      </c>
    </row>
    <row r="21" spans="1:39" x14ac:dyDescent="0.35">
      <c r="A21" s="642"/>
      <c r="B21" s="12" t="str">
        <f t="shared" si="3"/>
        <v>Cooling</v>
      </c>
      <c r="C21" s="3">
        <f t="shared" si="3"/>
        <v>0</v>
      </c>
      <c r="D21" s="3">
        <f t="shared" ref="D21:AM21" si="5">IF(SUM($C$16:$N$16)=0,0,C21+D6)</f>
        <v>0</v>
      </c>
      <c r="E21" s="3">
        <f t="shared" si="5"/>
        <v>44336.088497658973</v>
      </c>
      <c r="F21" s="3">
        <f t="shared" si="5"/>
        <v>82731.705077057442</v>
      </c>
      <c r="G21" s="3">
        <f t="shared" si="5"/>
        <v>110584.72034116022</v>
      </c>
      <c r="H21" s="3">
        <f t="shared" si="5"/>
        <v>274920.34654809162</v>
      </c>
      <c r="I21" s="3">
        <f t="shared" si="5"/>
        <v>601287.62802381848</v>
      </c>
      <c r="J21" s="3">
        <f t="shared" si="5"/>
        <v>845268.95386826061</v>
      </c>
      <c r="K21" s="3">
        <f t="shared" si="5"/>
        <v>1070387.2165418281</v>
      </c>
      <c r="L21" s="3">
        <f t="shared" si="5"/>
        <v>1198353.9365473136</v>
      </c>
      <c r="M21" s="3">
        <f t="shared" si="5"/>
        <v>1268569.1359314537</v>
      </c>
      <c r="N21" s="464">
        <f t="shared" si="5"/>
        <v>1403863.0446159618</v>
      </c>
      <c r="O21" s="3">
        <f t="shared" si="5"/>
        <v>1403863.0446159618</v>
      </c>
      <c r="P21" s="3">
        <f t="shared" si="5"/>
        <v>1403863.0446159618</v>
      </c>
      <c r="Q21" s="3">
        <f t="shared" si="5"/>
        <v>1403863.0446159618</v>
      </c>
      <c r="R21" s="3">
        <f t="shared" si="5"/>
        <v>1403863.0446159618</v>
      </c>
      <c r="S21" s="3">
        <f t="shared" si="5"/>
        <v>1403863.0446159618</v>
      </c>
      <c r="T21" s="3">
        <f t="shared" si="5"/>
        <v>1403863.0446159618</v>
      </c>
      <c r="U21" s="3">
        <f t="shared" si="5"/>
        <v>1403863.0446159618</v>
      </c>
      <c r="V21" s="3">
        <f t="shared" si="5"/>
        <v>1403863.0446159618</v>
      </c>
      <c r="W21" s="3">
        <f t="shared" si="5"/>
        <v>1403863.0446159618</v>
      </c>
      <c r="X21" s="3">
        <f t="shared" si="5"/>
        <v>1403863.0446159618</v>
      </c>
      <c r="Y21" s="3">
        <f t="shared" si="5"/>
        <v>1403863.0446159618</v>
      </c>
      <c r="Z21" s="3">
        <f t="shared" si="5"/>
        <v>1403863.0446159618</v>
      </c>
      <c r="AA21" s="3">
        <f t="shared" si="5"/>
        <v>1403863.0446159618</v>
      </c>
      <c r="AB21" s="3">
        <f t="shared" si="5"/>
        <v>1403863.0446159618</v>
      </c>
      <c r="AC21" s="3">
        <f t="shared" si="5"/>
        <v>1403863.0446159618</v>
      </c>
      <c r="AD21" s="3">
        <f t="shared" si="5"/>
        <v>1403863.0446159618</v>
      </c>
      <c r="AE21" s="3">
        <f t="shared" si="5"/>
        <v>1403863.0446159618</v>
      </c>
      <c r="AF21" s="3">
        <f t="shared" si="5"/>
        <v>1403863.0446159618</v>
      </c>
      <c r="AG21" s="3">
        <f t="shared" si="5"/>
        <v>1403863.0446159618</v>
      </c>
      <c r="AH21" s="3">
        <f t="shared" si="5"/>
        <v>1403863.0446159618</v>
      </c>
      <c r="AI21" s="3">
        <f t="shared" si="5"/>
        <v>1403863.0446159618</v>
      </c>
      <c r="AJ21" s="3">
        <f t="shared" si="5"/>
        <v>1403863.0446159618</v>
      </c>
      <c r="AK21" s="3">
        <f t="shared" si="5"/>
        <v>1403863.0446159618</v>
      </c>
      <c r="AL21" s="3">
        <f t="shared" si="5"/>
        <v>1403863.0446159618</v>
      </c>
      <c r="AM21" s="3">
        <f t="shared" si="5"/>
        <v>1403863.0446159618</v>
      </c>
    </row>
    <row r="22" spans="1:39" x14ac:dyDescent="0.35">
      <c r="A22" s="642"/>
      <c r="B22" s="11" t="str">
        <f t="shared" si="3"/>
        <v>Freezer</v>
      </c>
      <c r="C22" s="3">
        <f t="shared" si="3"/>
        <v>0</v>
      </c>
      <c r="D22" s="3">
        <f t="shared" ref="D22:AM22" si="6">IF(SUM($C$16:$N$16)=0,0,C22+D7)</f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464">
        <f t="shared" si="6"/>
        <v>0</v>
      </c>
      <c r="O22" s="3">
        <f t="shared" si="6"/>
        <v>0</v>
      </c>
      <c r="P22" s="3">
        <f t="shared" si="6"/>
        <v>0</v>
      </c>
      <c r="Q22" s="3">
        <f t="shared" si="6"/>
        <v>0</v>
      </c>
      <c r="R22" s="3">
        <f t="shared" si="6"/>
        <v>0</v>
      </c>
      <c r="S22" s="3">
        <f t="shared" si="6"/>
        <v>0</v>
      </c>
      <c r="T22" s="3">
        <f t="shared" si="6"/>
        <v>0</v>
      </c>
      <c r="U22" s="3">
        <f t="shared" si="6"/>
        <v>0</v>
      </c>
      <c r="V22" s="3">
        <f t="shared" si="6"/>
        <v>0</v>
      </c>
      <c r="W22" s="3">
        <f t="shared" si="6"/>
        <v>0</v>
      </c>
      <c r="X22" s="3">
        <f t="shared" si="6"/>
        <v>0</v>
      </c>
      <c r="Y22" s="3">
        <f t="shared" si="6"/>
        <v>0</v>
      </c>
      <c r="Z22" s="3">
        <f t="shared" si="6"/>
        <v>0</v>
      </c>
      <c r="AA22" s="3">
        <f t="shared" si="6"/>
        <v>0</v>
      </c>
      <c r="AB22" s="3">
        <f t="shared" si="6"/>
        <v>0</v>
      </c>
      <c r="AC22" s="3">
        <f t="shared" si="6"/>
        <v>0</v>
      </c>
      <c r="AD22" s="3">
        <f t="shared" si="6"/>
        <v>0</v>
      </c>
      <c r="AE22" s="3">
        <f t="shared" si="6"/>
        <v>0</v>
      </c>
      <c r="AF22" s="3">
        <f t="shared" si="6"/>
        <v>0</v>
      </c>
      <c r="AG22" s="3">
        <f t="shared" si="6"/>
        <v>0</v>
      </c>
      <c r="AH22" s="3">
        <f t="shared" si="6"/>
        <v>0</v>
      </c>
      <c r="AI22" s="3">
        <f t="shared" si="6"/>
        <v>0</v>
      </c>
      <c r="AJ22" s="3">
        <f t="shared" si="6"/>
        <v>0</v>
      </c>
      <c r="AK22" s="3">
        <f t="shared" si="6"/>
        <v>0</v>
      </c>
      <c r="AL22" s="3">
        <f t="shared" si="6"/>
        <v>0</v>
      </c>
      <c r="AM22" s="3">
        <f t="shared" si="6"/>
        <v>0</v>
      </c>
    </row>
    <row r="23" spans="1:39" x14ac:dyDescent="0.35">
      <c r="A23" s="642"/>
      <c r="B23" s="11" t="str">
        <f t="shared" si="3"/>
        <v>Heating</v>
      </c>
      <c r="C23" s="3">
        <f t="shared" si="3"/>
        <v>0</v>
      </c>
      <c r="D23" s="3">
        <f t="shared" ref="D23:AM23" si="7">IF(SUM($C$16:$N$16)=0,0,C23+D8)</f>
        <v>0</v>
      </c>
      <c r="E23" s="3">
        <f t="shared" si="7"/>
        <v>52653.092715634863</v>
      </c>
      <c r="F23" s="3">
        <f t="shared" si="7"/>
        <v>155248.70513243997</v>
      </c>
      <c r="G23" s="3">
        <f t="shared" si="7"/>
        <v>202640.99174593843</v>
      </c>
      <c r="H23" s="3">
        <f t="shared" si="7"/>
        <v>395664.22532405698</v>
      </c>
      <c r="I23" s="3">
        <f t="shared" si="7"/>
        <v>505580.85803107999</v>
      </c>
      <c r="J23" s="3">
        <f t="shared" si="7"/>
        <v>602176.68232964026</v>
      </c>
      <c r="K23" s="3">
        <f t="shared" si="7"/>
        <v>704990.97659974906</v>
      </c>
      <c r="L23" s="3">
        <f t="shared" si="7"/>
        <v>741163.524760406</v>
      </c>
      <c r="M23" s="3">
        <f t="shared" si="7"/>
        <v>814735.2056617972</v>
      </c>
      <c r="N23" s="464">
        <f t="shared" si="7"/>
        <v>906158.78348407545</v>
      </c>
      <c r="O23" s="3">
        <f t="shared" si="7"/>
        <v>906158.78348407545</v>
      </c>
      <c r="P23" s="3">
        <f t="shared" si="7"/>
        <v>906158.78348407545</v>
      </c>
      <c r="Q23" s="3">
        <f t="shared" si="7"/>
        <v>906158.78348407545</v>
      </c>
      <c r="R23" s="3">
        <f t="shared" si="7"/>
        <v>906158.78348407545</v>
      </c>
      <c r="S23" s="3">
        <f t="shared" si="7"/>
        <v>906158.78348407545</v>
      </c>
      <c r="T23" s="3">
        <f t="shared" si="7"/>
        <v>906158.78348407545</v>
      </c>
      <c r="U23" s="3">
        <f t="shared" si="7"/>
        <v>906158.78348407545</v>
      </c>
      <c r="V23" s="3">
        <f t="shared" si="7"/>
        <v>906158.78348407545</v>
      </c>
      <c r="W23" s="3">
        <f t="shared" si="7"/>
        <v>906158.78348407545</v>
      </c>
      <c r="X23" s="3">
        <f t="shared" si="7"/>
        <v>906158.78348407545</v>
      </c>
      <c r="Y23" s="3">
        <f t="shared" si="7"/>
        <v>906158.78348407545</v>
      </c>
      <c r="Z23" s="3">
        <f t="shared" si="7"/>
        <v>906158.78348407545</v>
      </c>
      <c r="AA23" s="3">
        <f t="shared" si="7"/>
        <v>906158.78348407545</v>
      </c>
      <c r="AB23" s="3">
        <f t="shared" si="7"/>
        <v>906158.78348407545</v>
      </c>
      <c r="AC23" s="3">
        <f t="shared" si="7"/>
        <v>906158.78348407545</v>
      </c>
      <c r="AD23" s="3">
        <f t="shared" si="7"/>
        <v>906158.78348407545</v>
      </c>
      <c r="AE23" s="3">
        <f t="shared" si="7"/>
        <v>906158.78348407545</v>
      </c>
      <c r="AF23" s="3">
        <f t="shared" si="7"/>
        <v>906158.78348407545</v>
      </c>
      <c r="AG23" s="3">
        <f t="shared" si="7"/>
        <v>906158.78348407545</v>
      </c>
      <c r="AH23" s="3">
        <f t="shared" si="7"/>
        <v>906158.78348407545</v>
      </c>
      <c r="AI23" s="3">
        <f t="shared" si="7"/>
        <v>906158.78348407545</v>
      </c>
      <c r="AJ23" s="3">
        <f t="shared" si="7"/>
        <v>906158.78348407545</v>
      </c>
      <c r="AK23" s="3">
        <f t="shared" si="7"/>
        <v>906158.78348407545</v>
      </c>
      <c r="AL23" s="3">
        <f t="shared" si="7"/>
        <v>906158.78348407545</v>
      </c>
      <c r="AM23" s="3">
        <f t="shared" si="7"/>
        <v>906158.78348407545</v>
      </c>
    </row>
    <row r="24" spans="1:39" x14ac:dyDescent="0.35">
      <c r="A24" s="642"/>
      <c r="B24" s="12" t="str">
        <f t="shared" si="3"/>
        <v>HVAC</v>
      </c>
      <c r="C24" s="3">
        <f t="shared" si="3"/>
        <v>0</v>
      </c>
      <c r="D24" s="3">
        <f t="shared" ref="D24:AM24" si="8">IF(SUM($C$16:$N$16)=0,0,C24+D9)</f>
        <v>0</v>
      </c>
      <c r="E24" s="3">
        <f t="shared" si="8"/>
        <v>0</v>
      </c>
      <c r="F24" s="3">
        <f t="shared" si="8"/>
        <v>1266.741943359375</v>
      </c>
      <c r="G24" s="3">
        <f t="shared" si="8"/>
        <v>1266.741943359375</v>
      </c>
      <c r="H24" s="3">
        <f t="shared" si="8"/>
        <v>682012.15486225323</v>
      </c>
      <c r="I24" s="3">
        <f t="shared" si="8"/>
        <v>817667.63139293541</v>
      </c>
      <c r="J24" s="3">
        <f t="shared" si="8"/>
        <v>1197104.9660222332</v>
      </c>
      <c r="K24" s="3">
        <f t="shared" si="8"/>
        <v>2106115.6716286158</v>
      </c>
      <c r="L24" s="3">
        <f t="shared" si="8"/>
        <v>2795294.0666177571</v>
      </c>
      <c r="M24" s="3">
        <f t="shared" si="8"/>
        <v>3638328.037614279</v>
      </c>
      <c r="N24" s="464">
        <f t="shared" si="8"/>
        <v>6781055.6490478516</v>
      </c>
      <c r="O24" s="3">
        <f t="shared" si="8"/>
        <v>6781055.6490478516</v>
      </c>
      <c r="P24" s="3">
        <f t="shared" si="8"/>
        <v>6781055.6490478516</v>
      </c>
      <c r="Q24" s="3">
        <f t="shared" si="8"/>
        <v>6781055.6490478516</v>
      </c>
      <c r="R24" s="3">
        <f t="shared" si="8"/>
        <v>6781055.6490478516</v>
      </c>
      <c r="S24" s="3">
        <f t="shared" si="8"/>
        <v>6781055.6490478516</v>
      </c>
      <c r="T24" s="3">
        <f t="shared" si="8"/>
        <v>6781055.6490478516</v>
      </c>
      <c r="U24" s="3">
        <f t="shared" si="8"/>
        <v>6781055.6490478516</v>
      </c>
      <c r="V24" s="3">
        <f t="shared" si="8"/>
        <v>6781055.6490478516</v>
      </c>
      <c r="W24" s="3">
        <f t="shared" si="8"/>
        <v>6781055.6490478516</v>
      </c>
      <c r="X24" s="3">
        <f t="shared" si="8"/>
        <v>6781055.6490478516</v>
      </c>
      <c r="Y24" s="3">
        <f t="shared" si="8"/>
        <v>6781055.6490478516</v>
      </c>
      <c r="Z24" s="3">
        <f t="shared" si="8"/>
        <v>6781055.6490478516</v>
      </c>
      <c r="AA24" s="3">
        <f t="shared" si="8"/>
        <v>6781055.6490478516</v>
      </c>
      <c r="AB24" s="3">
        <f t="shared" si="8"/>
        <v>6781055.6490478516</v>
      </c>
      <c r="AC24" s="3">
        <f t="shared" si="8"/>
        <v>6781055.6490478516</v>
      </c>
      <c r="AD24" s="3">
        <f t="shared" si="8"/>
        <v>6781055.6490478516</v>
      </c>
      <c r="AE24" s="3">
        <f t="shared" si="8"/>
        <v>6781055.6490478516</v>
      </c>
      <c r="AF24" s="3">
        <f t="shared" si="8"/>
        <v>6781055.6490478516</v>
      </c>
      <c r="AG24" s="3">
        <f t="shared" si="8"/>
        <v>6781055.6490478516</v>
      </c>
      <c r="AH24" s="3">
        <f t="shared" si="8"/>
        <v>6781055.6490478516</v>
      </c>
      <c r="AI24" s="3">
        <f t="shared" si="8"/>
        <v>6781055.6490478516</v>
      </c>
      <c r="AJ24" s="3">
        <f t="shared" si="8"/>
        <v>6781055.6490478516</v>
      </c>
      <c r="AK24" s="3">
        <f t="shared" si="8"/>
        <v>6781055.6490478516</v>
      </c>
      <c r="AL24" s="3">
        <f t="shared" si="8"/>
        <v>6781055.6490478516</v>
      </c>
      <c r="AM24" s="3">
        <f t="shared" si="8"/>
        <v>6781055.6490478516</v>
      </c>
    </row>
    <row r="25" spans="1:39" x14ac:dyDescent="0.35">
      <c r="A25" s="642"/>
      <c r="B25" s="11" t="str">
        <f t="shared" si="3"/>
        <v>Lighting</v>
      </c>
      <c r="C25" s="3">
        <f t="shared" si="3"/>
        <v>0</v>
      </c>
      <c r="D25" s="3">
        <f t="shared" ref="D25:AM25" si="9">IF(SUM($C$16:$N$16)=0,0,C25+D10)</f>
        <v>24140.92041381836</v>
      </c>
      <c r="E25" s="3">
        <f t="shared" si="9"/>
        <v>69043.120026855468</v>
      </c>
      <c r="F25" s="3">
        <f t="shared" si="9"/>
        <v>69133.845153808594</v>
      </c>
      <c r="G25" s="3">
        <f t="shared" si="9"/>
        <v>515825.40007633198</v>
      </c>
      <c r="H25" s="3">
        <f t="shared" si="9"/>
        <v>678800.1353607463</v>
      </c>
      <c r="I25" s="3">
        <f t="shared" si="9"/>
        <v>1066716.8494899748</v>
      </c>
      <c r="J25" s="3">
        <f t="shared" si="9"/>
        <v>1280931.5568322181</v>
      </c>
      <c r="K25" s="3">
        <f t="shared" si="9"/>
        <v>1405899.4089913843</v>
      </c>
      <c r="L25" s="3">
        <f t="shared" si="9"/>
        <v>1498524.2031649684</v>
      </c>
      <c r="M25" s="3">
        <f t="shared" si="9"/>
        <v>1671708.3768690394</v>
      </c>
      <c r="N25" s="464">
        <f t="shared" si="9"/>
        <v>2592659.9024332138</v>
      </c>
      <c r="O25" s="3">
        <f t="shared" si="9"/>
        <v>2592659.9024332138</v>
      </c>
      <c r="P25" s="3">
        <f t="shared" si="9"/>
        <v>2592659.9024332138</v>
      </c>
      <c r="Q25" s="3">
        <f t="shared" si="9"/>
        <v>2592659.9024332138</v>
      </c>
      <c r="R25" s="3">
        <f t="shared" si="9"/>
        <v>2592659.9024332138</v>
      </c>
      <c r="S25" s="3">
        <f t="shared" si="9"/>
        <v>2592659.9024332138</v>
      </c>
      <c r="T25" s="3">
        <f t="shared" si="9"/>
        <v>2592659.9024332138</v>
      </c>
      <c r="U25" s="3">
        <f t="shared" si="9"/>
        <v>2592659.9024332138</v>
      </c>
      <c r="V25" s="3">
        <f t="shared" si="9"/>
        <v>2592659.9024332138</v>
      </c>
      <c r="W25" s="3">
        <f t="shared" si="9"/>
        <v>2592659.9024332138</v>
      </c>
      <c r="X25" s="3">
        <f t="shared" si="9"/>
        <v>2592659.9024332138</v>
      </c>
      <c r="Y25" s="3">
        <f t="shared" si="9"/>
        <v>2592659.9024332138</v>
      </c>
      <c r="Z25" s="3">
        <f t="shared" si="9"/>
        <v>2592659.9024332138</v>
      </c>
      <c r="AA25" s="3">
        <f t="shared" si="9"/>
        <v>2592659.9024332138</v>
      </c>
      <c r="AB25" s="3">
        <f t="shared" si="9"/>
        <v>2592659.9024332138</v>
      </c>
      <c r="AC25" s="3">
        <f t="shared" si="9"/>
        <v>2592659.9024332138</v>
      </c>
      <c r="AD25" s="3">
        <f t="shared" si="9"/>
        <v>2592659.9024332138</v>
      </c>
      <c r="AE25" s="3">
        <f t="shared" si="9"/>
        <v>2592659.9024332138</v>
      </c>
      <c r="AF25" s="3">
        <f t="shared" si="9"/>
        <v>2592659.9024332138</v>
      </c>
      <c r="AG25" s="3">
        <f t="shared" si="9"/>
        <v>2592659.9024332138</v>
      </c>
      <c r="AH25" s="3">
        <f t="shared" si="9"/>
        <v>2592659.9024332138</v>
      </c>
      <c r="AI25" s="3">
        <f t="shared" si="9"/>
        <v>2592659.9024332138</v>
      </c>
      <c r="AJ25" s="3">
        <f t="shared" si="9"/>
        <v>2592659.9024332138</v>
      </c>
      <c r="AK25" s="3">
        <f t="shared" si="9"/>
        <v>2592659.9024332138</v>
      </c>
      <c r="AL25" s="3">
        <f t="shared" si="9"/>
        <v>2592659.9024332138</v>
      </c>
      <c r="AM25" s="3">
        <f t="shared" si="9"/>
        <v>2592659.9024332138</v>
      </c>
    </row>
    <row r="26" spans="1:39" x14ac:dyDescent="0.35">
      <c r="A26" s="642"/>
      <c r="B26" s="11" t="str">
        <f t="shared" si="3"/>
        <v>Miscellaneous</v>
      </c>
      <c r="C26" s="3">
        <f t="shared" si="3"/>
        <v>0</v>
      </c>
      <c r="D26" s="3">
        <f t="shared" ref="D26:AM26" si="10">IF(SUM($C$16:$N$16)=0,0,C26+D11)</f>
        <v>0</v>
      </c>
      <c r="E26" s="3">
        <f t="shared" si="10"/>
        <v>307.79998779296881</v>
      </c>
      <c r="F26" s="3">
        <f t="shared" si="10"/>
        <v>307.79998779296881</v>
      </c>
      <c r="G26" s="3">
        <f t="shared" si="10"/>
        <v>307.79998779296881</v>
      </c>
      <c r="H26" s="3">
        <f t="shared" si="10"/>
        <v>4463.0998229980478</v>
      </c>
      <c r="I26" s="3">
        <f t="shared" si="10"/>
        <v>8926.1996459960956</v>
      </c>
      <c r="J26" s="3">
        <f t="shared" si="10"/>
        <v>65099.697418212898</v>
      </c>
      <c r="K26" s="3">
        <f t="shared" si="10"/>
        <v>106190.99578857423</v>
      </c>
      <c r="L26" s="3">
        <f t="shared" si="10"/>
        <v>107729.99572753908</v>
      </c>
      <c r="M26" s="3">
        <f t="shared" si="10"/>
        <v>138663.89450073245</v>
      </c>
      <c r="N26" s="464">
        <f t="shared" si="10"/>
        <v>138663.89450073245</v>
      </c>
      <c r="O26" s="3">
        <f t="shared" si="10"/>
        <v>138663.89450073245</v>
      </c>
      <c r="P26" s="3">
        <f t="shared" si="10"/>
        <v>138663.89450073245</v>
      </c>
      <c r="Q26" s="3">
        <f t="shared" si="10"/>
        <v>138663.89450073245</v>
      </c>
      <c r="R26" s="3">
        <f t="shared" si="10"/>
        <v>138663.89450073245</v>
      </c>
      <c r="S26" s="3">
        <f t="shared" si="10"/>
        <v>138663.89450073245</v>
      </c>
      <c r="T26" s="3">
        <f t="shared" si="10"/>
        <v>138663.89450073245</v>
      </c>
      <c r="U26" s="3">
        <f t="shared" si="10"/>
        <v>138663.89450073245</v>
      </c>
      <c r="V26" s="3">
        <f t="shared" si="10"/>
        <v>138663.89450073245</v>
      </c>
      <c r="W26" s="3">
        <f t="shared" si="10"/>
        <v>138663.89450073245</v>
      </c>
      <c r="X26" s="3">
        <f t="shared" si="10"/>
        <v>138663.89450073245</v>
      </c>
      <c r="Y26" s="3">
        <f t="shared" si="10"/>
        <v>138663.89450073245</v>
      </c>
      <c r="Z26" s="3">
        <f t="shared" si="10"/>
        <v>138663.89450073245</v>
      </c>
      <c r="AA26" s="3">
        <f t="shared" si="10"/>
        <v>138663.89450073245</v>
      </c>
      <c r="AB26" s="3">
        <f t="shared" si="10"/>
        <v>138663.89450073245</v>
      </c>
      <c r="AC26" s="3">
        <f t="shared" si="10"/>
        <v>138663.89450073245</v>
      </c>
      <c r="AD26" s="3">
        <f t="shared" si="10"/>
        <v>138663.89450073245</v>
      </c>
      <c r="AE26" s="3">
        <f t="shared" si="10"/>
        <v>138663.89450073245</v>
      </c>
      <c r="AF26" s="3">
        <f t="shared" si="10"/>
        <v>138663.89450073245</v>
      </c>
      <c r="AG26" s="3">
        <f t="shared" si="10"/>
        <v>138663.89450073245</v>
      </c>
      <c r="AH26" s="3">
        <f t="shared" si="10"/>
        <v>138663.89450073245</v>
      </c>
      <c r="AI26" s="3">
        <f t="shared" si="10"/>
        <v>138663.89450073245</v>
      </c>
      <c r="AJ26" s="3">
        <f t="shared" si="10"/>
        <v>138663.89450073245</v>
      </c>
      <c r="AK26" s="3">
        <f t="shared" si="10"/>
        <v>138663.89450073245</v>
      </c>
      <c r="AL26" s="3">
        <f t="shared" si="10"/>
        <v>138663.89450073245</v>
      </c>
      <c r="AM26" s="3">
        <f t="shared" si="10"/>
        <v>138663.89450073245</v>
      </c>
    </row>
    <row r="27" spans="1:39" x14ac:dyDescent="0.35">
      <c r="A27" s="642"/>
      <c r="B27" s="11" t="str">
        <f t="shared" si="3"/>
        <v>Pool Spa</v>
      </c>
      <c r="C27" s="3">
        <f t="shared" si="3"/>
        <v>0</v>
      </c>
      <c r="D27" s="3">
        <f t="shared" ref="D27:AM27" si="11">IF(SUM($C$16:$N$16)=0,0,C27+D12)</f>
        <v>0</v>
      </c>
      <c r="E27" s="3">
        <f t="shared" si="11"/>
        <v>0</v>
      </c>
      <c r="F27" s="3">
        <f t="shared" si="11"/>
        <v>0</v>
      </c>
      <c r="G27" s="3">
        <f t="shared" si="11"/>
        <v>0</v>
      </c>
      <c r="H27" s="3">
        <f t="shared" si="11"/>
        <v>0</v>
      </c>
      <c r="I27" s="3">
        <f t="shared" si="11"/>
        <v>0</v>
      </c>
      <c r="J27" s="3">
        <f t="shared" si="11"/>
        <v>0</v>
      </c>
      <c r="K27" s="3">
        <f t="shared" si="11"/>
        <v>0</v>
      </c>
      <c r="L27" s="3">
        <f t="shared" si="11"/>
        <v>0</v>
      </c>
      <c r="M27" s="3">
        <f t="shared" si="11"/>
        <v>0</v>
      </c>
      <c r="N27" s="464">
        <f t="shared" si="11"/>
        <v>0</v>
      </c>
      <c r="O27" s="3">
        <f t="shared" si="11"/>
        <v>0</v>
      </c>
      <c r="P27" s="3">
        <f t="shared" si="11"/>
        <v>0</v>
      </c>
      <c r="Q27" s="3">
        <f t="shared" si="11"/>
        <v>0</v>
      </c>
      <c r="R27" s="3">
        <f t="shared" si="11"/>
        <v>0</v>
      </c>
      <c r="S27" s="3">
        <f t="shared" si="11"/>
        <v>0</v>
      </c>
      <c r="T27" s="3">
        <f t="shared" si="11"/>
        <v>0</v>
      </c>
      <c r="U27" s="3">
        <f t="shared" si="11"/>
        <v>0</v>
      </c>
      <c r="V27" s="3">
        <f t="shared" si="11"/>
        <v>0</v>
      </c>
      <c r="W27" s="3">
        <f t="shared" si="11"/>
        <v>0</v>
      </c>
      <c r="X27" s="3">
        <f t="shared" si="11"/>
        <v>0</v>
      </c>
      <c r="Y27" s="3">
        <f t="shared" si="11"/>
        <v>0</v>
      </c>
      <c r="Z27" s="3">
        <f t="shared" si="11"/>
        <v>0</v>
      </c>
      <c r="AA27" s="3">
        <f t="shared" si="11"/>
        <v>0</v>
      </c>
      <c r="AB27" s="3">
        <f t="shared" si="11"/>
        <v>0</v>
      </c>
      <c r="AC27" s="3">
        <f t="shared" si="11"/>
        <v>0</v>
      </c>
      <c r="AD27" s="3">
        <f t="shared" si="11"/>
        <v>0</v>
      </c>
      <c r="AE27" s="3">
        <f t="shared" si="11"/>
        <v>0</v>
      </c>
      <c r="AF27" s="3">
        <f t="shared" si="11"/>
        <v>0</v>
      </c>
      <c r="AG27" s="3">
        <f t="shared" si="11"/>
        <v>0</v>
      </c>
      <c r="AH27" s="3">
        <f t="shared" si="11"/>
        <v>0</v>
      </c>
      <c r="AI27" s="3">
        <f t="shared" si="11"/>
        <v>0</v>
      </c>
      <c r="AJ27" s="3">
        <f t="shared" si="11"/>
        <v>0</v>
      </c>
      <c r="AK27" s="3">
        <f t="shared" si="11"/>
        <v>0</v>
      </c>
      <c r="AL27" s="3">
        <f t="shared" si="11"/>
        <v>0</v>
      </c>
      <c r="AM27" s="3">
        <f t="shared" si="11"/>
        <v>0</v>
      </c>
    </row>
    <row r="28" spans="1:39" x14ac:dyDescent="0.35">
      <c r="A28" s="642"/>
      <c r="B28" s="11" t="str">
        <f t="shared" si="3"/>
        <v>Refrigeration</v>
      </c>
      <c r="C28" s="3">
        <f t="shared" si="3"/>
        <v>0</v>
      </c>
      <c r="D28" s="3">
        <f t="shared" ref="D28:AM28" si="12">IF(SUM($C$16:$N$16)=0,0,C28+D13)</f>
        <v>0</v>
      </c>
      <c r="E28" s="3">
        <f t="shared" si="12"/>
        <v>0</v>
      </c>
      <c r="F28" s="3">
        <f t="shared" si="12"/>
        <v>0</v>
      </c>
      <c r="G28" s="3">
        <f t="shared" si="12"/>
        <v>0</v>
      </c>
      <c r="H28" s="3">
        <f t="shared" si="12"/>
        <v>333.66295725617778</v>
      </c>
      <c r="I28" s="3">
        <f t="shared" si="12"/>
        <v>4375.1308478088149</v>
      </c>
      <c r="J28" s="3">
        <f t="shared" si="12"/>
        <v>8750.2616956176298</v>
      </c>
      <c r="K28" s="3">
        <f t="shared" si="12"/>
        <v>8750.2616956176298</v>
      </c>
      <c r="L28" s="3">
        <f t="shared" si="12"/>
        <v>11342.566209684857</v>
      </c>
      <c r="M28" s="3">
        <f t="shared" si="12"/>
        <v>23133.306924086592</v>
      </c>
      <c r="N28" s="464">
        <f t="shared" si="12"/>
        <v>29362.340238543635</v>
      </c>
      <c r="O28" s="3">
        <f t="shared" si="12"/>
        <v>29362.340238543635</v>
      </c>
      <c r="P28" s="3">
        <f t="shared" si="12"/>
        <v>29362.340238543635</v>
      </c>
      <c r="Q28" s="3">
        <f t="shared" si="12"/>
        <v>29362.340238543635</v>
      </c>
      <c r="R28" s="3">
        <f t="shared" si="12"/>
        <v>29362.340238543635</v>
      </c>
      <c r="S28" s="3">
        <f t="shared" si="12"/>
        <v>29362.340238543635</v>
      </c>
      <c r="T28" s="3">
        <f t="shared" si="12"/>
        <v>29362.340238543635</v>
      </c>
      <c r="U28" s="3">
        <f t="shared" si="12"/>
        <v>29362.340238543635</v>
      </c>
      <c r="V28" s="3">
        <f t="shared" si="12"/>
        <v>29362.340238543635</v>
      </c>
      <c r="W28" s="3">
        <f t="shared" si="12"/>
        <v>29362.340238543635</v>
      </c>
      <c r="X28" s="3">
        <f t="shared" si="12"/>
        <v>29362.340238543635</v>
      </c>
      <c r="Y28" s="3">
        <f t="shared" si="12"/>
        <v>29362.340238543635</v>
      </c>
      <c r="Z28" s="3">
        <f t="shared" si="12"/>
        <v>29362.340238543635</v>
      </c>
      <c r="AA28" s="3">
        <f t="shared" si="12"/>
        <v>29362.340238543635</v>
      </c>
      <c r="AB28" s="3">
        <f t="shared" si="12"/>
        <v>29362.340238543635</v>
      </c>
      <c r="AC28" s="3">
        <f t="shared" si="12"/>
        <v>29362.340238543635</v>
      </c>
      <c r="AD28" s="3">
        <f t="shared" si="12"/>
        <v>29362.340238543635</v>
      </c>
      <c r="AE28" s="3">
        <f t="shared" si="12"/>
        <v>29362.340238543635</v>
      </c>
      <c r="AF28" s="3">
        <f t="shared" si="12"/>
        <v>29362.340238543635</v>
      </c>
      <c r="AG28" s="3">
        <f t="shared" si="12"/>
        <v>29362.340238543635</v>
      </c>
      <c r="AH28" s="3">
        <f t="shared" si="12"/>
        <v>29362.340238543635</v>
      </c>
      <c r="AI28" s="3">
        <f t="shared" si="12"/>
        <v>29362.340238543635</v>
      </c>
      <c r="AJ28" s="3">
        <f t="shared" si="12"/>
        <v>29362.340238543635</v>
      </c>
      <c r="AK28" s="3">
        <f t="shared" si="12"/>
        <v>29362.340238543635</v>
      </c>
      <c r="AL28" s="3">
        <f t="shared" si="12"/>
        <v>29362.340238543635</v>
      </c>
      <c r="AM28" s="3">
        <f t="shared" si="12"/>
        <v>29362.340238543635</v>
      </c>
    </row>
    <row r="29" spans="1:39" ht="15" customHeight="1" x14ac:dyDescent="0.35">
      <c r="A29" s="642"/>
      <c r="B29" s="11" t="str">
        <f t="shared" si="3"/>
        <v>Water Heating</v>
      </c>
      <c r="C29" s="3">
        <f t="shared" si="3"/>
        <v>0</v>
      </c>
      <c r="D29" s="3">
        <f t="shared" ref="D29:AM29" si="13">IF(SUM($C$16:$N$16)=0,0,C29+D14)</f>
        <v>0</v>
      </c>
      <c r="E29" s="3">
        <f t="shared" si="13"/>
        <v>3295.9812469482417</v>
      </c>
      <c r="F29" s="3">
        <f t="shared" si="13"/>
        <v>4492.9661407470694</v>
      </c>
      <c r="G29" s="3">
        <f t="shared" si="13"/>
        <v>4492.9661407470694</v>
      </c>
      <c r="H29" s="3">
        <f t="shared" si="13"/>
        <v>145387.52682113647</v>
      </c>
      <c r="I29" s="3">
        <f t="shared" si="13"/>
        <v>146788.24467086792</v>
      </c>
      <c r="J29" s="3">
        <f t="shared" si="13"/>
        <v>153504.81983566284</v>
      </c>
      <c r="K29" s="3">
        <f t="shared" si="13"/>
        <v>156734.72067642212</v>
      </c>
      <c r="L29" s="3">
        <f t="shared" si="13"/>
        <v>162438.18315887451</v>
      </c>
      <c r="M29" s="3">
        <f t="shared" si="13"/>
        <v>208901.00814437866</v>
      </c>
      <c r="N29" s="464">
        <f t="shared" si="13"/>
        <v>231549.1505279541</v>
      </c>
      <c r="O29" s="3">
        <f t="shared" si="13"/>
        <v>231549.1505279541</v>
      </c>
      <c r="P29" s="3">
        <f t="shared" si="13"/>
        <v>231549.1505279541</v>
      </c>
      <c r="Q29" s="3">
        <f t="shared" si="13"/>
        <v>231549.1505279541</v>
      </c>
      <c r="R29" s="3">
        <f t="shared" si="13"/>
        <v>231549.1505279541</v>
      </c>
      <c r="S29" s="3">
        <f t="shared" si="13"/>
        <v>231549.1505279541</v>
      </c>
      <c r="T29" s="3">
        <f t="shared" si="13"/>
        <v>231549.1505279541</v>
      </c>
      <c r="U29" s="3">
        <f t="shared" si="13"/>
        <v>231549.1505279541</v>
      </c>
      <c r="V29" s="3">
        <f t="shared" si="13"/>
        <v>231549.1505279541</v>
      </c>
      <c r="W29" s="3">
        <f t="shared" si="13"/>
        <v>231549.1505279541</v>
      </c>
      <c r="X29" s="3">
        <f t="shared" si="13"/>
        <v>231549.1505279541</v>
      </c>
      <c r="Y29" s="3">
        <f t="shared" si="13"/>
        <v>231549.1505279541</v>
      </c>
      <c r="Z29" s="3">
        <f t="shared" si="13"/>
        <v>231549.1505279541</v>
      </c>
      <c r="AA29" s="3">
        <f t="shared" si="13"/>
        <v>231549.1505279541</v>
      </c>
      <c r="AB29" s="3">
        <f t="shared" si="13"/>
        <v>231549.1505279541</v>
      </c>
      <c r="AC29" s="3">
        <f t="shared" si="13"/>
        <v>231549.1505279541</v>
      </c>
      <c r="AD29" s="3">
        <f t="shared" si="13"/>
        <v>231549.1505279541</v>
      </c>
      <c r="AE29" s="3">
        <f t="shared" si="13"/>
        <v>231549.1505279541</v>
      </c>
      <c r="AF29" s="3">
        <f t="shared" si="13"/>
        <v>231549.1505279541</v>
      </c>
      <c r="AG29" s="3">
        <f t="shared" si="13"/>
        <v>231549.1505279541</v>
      </c>
      <c r="AH29" s="3">
        <f t="shared" si="13"/>
        <v>231549.1505279541</v>
      </c>
      <c r="AI29" s="3">
        <f t="shared" si="13"/>
        <v>231549.1505279541</v>
      </c>
      <c r="AJ29" s="3">
        <f t="shared" si="13"/>
        <v>231549.1505279541</v>
      </c>
      <c r="AK29" s="3">
        <f t="shared" si="13"/>
        <v>231549.1505279541</v>
      </c>
      <c r="AL29" s="3">
        <f t="shared" si="13"/>
        <v>231549.1505279541</v>
      </c>
      <c r="AM29" s="3">
        <f t="shared" si="13"/>
        <v>231549.1505279541</v>
      </c>
    </row>
    <row r="30" spans="1:39" ht="15" customHeight="1" x14ac:dyDescent="0.35">
      <c r="A30" s="642"/>
      <c r="B30" s="11" t="str">
        <f t="shared" si="3"/>
        <v xml:space="preserve"> 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5" customHeight="1" thickBot="1" x14ac:dyDescent="0.4">
      <c r="A31" s="643"/>
      <c r="B31" s="188" t="str">
        <f t="shared" si="3"/>
        <v>Monthly kWh</v>
      </c>
      <c r="C31" s="234">
        <f>SUM(C20:C30)</f>
        <v>0</v>
      </c>
      <c r="D31" s="234">
        <f t="shared" ref="D31:AM31" si="14">SUM(D20:D30)</f>
        <v>24140.92041381836</v>
      </c>
      <c r="E31" s="234">
        <f t="shared" si="14"/>
        <v>169636.08247489051</v>
      </c>
      <c r="F31" s="234">
        <f t="shared" si="14"/>
        <v>313181.76343520544</v>
      </c>
      <c r="G31" s="234">
        <f t="shared" si="14"/>
        <v>835118.62023532996</v>
      </c>
      <c r="H31" s="234">
        <f t="shared" si="14"/>
        <v>2181581.151696539</v>
      </c>
      <c r="I31" s="234">
        <f t="shared" si="14"/>
        <v>3173978.2513920325</v>
      </c>
      <c r="J31" s="234">
        <f t="shared" si="14"/>
        <v>4175472.6472913963</v>
      </c>
      <c r="K31" s="234">
        <f t="shared" si="14"/>
        <v>5581704.9612117428</v>
      </c>
      <c r="L31" s="234">
        <f t="shared" si="14"/>
        <v>6537482.1854760945</v>
      </c>
      <c r="M31" s="234">
        <f t="shared" si="14"/>
        <v>7789835.4550866848</v>
      </c>
      <c r="N31" s="234">
        <f t="shared" si="14"/>
        <v>12109109.254289249</v>
      </c>
      <c r="O31" s="234">
        <f t="shared" si="14"/>
        <v>12109109.254289249</v>
      </c>
      <c r="P31" s="234">
        <f t="shared" si="14"/>
        <v>12109109.254289249</v>
      </c>
      <c r="Q31" s="234">
        <f t="shared" si="14"/>
        <v>12109109.254289249</v>
      </c>
      <c r="R31" s="234">
        <f t="shared" si="14"/>
        <v>12109109.254289249</v>
      </c>
      <c r="S31" s="234">
        <f t="shared" si="14"/>
        <v>12109109.254289249</v>
      </c>
      <c r="T31" s="234">
        <f t="shared" si="14"/>
        <v>12109109.254289249</v>
      </c>
      <c r="U31" s="234">
        <f t="shared" si="14"/>
        <v>12109109.254289249</v>
      </c>
      <c r="V31" s="234">
        <f t="shared" si="14"/>
        <v>12109109.254289249</v>
      </c>
      <c r="W31" s="234">
        <f t="shared" si="14"/>
        <v>12109109.254289249</v>
      </c>
      <c r="X31" s="234">
        <f t="shared" si="14"/>
        <v>12109109.254289249</v>
      </c>
      <c r="Y31" s="234">
        <f t="shared" si="14"/>
        <v>12109109.254289249</v>
      </c>
      <c r="Z31" s="234">
        <f t="shared" si="14"/>
        <v>12109109.254289249</v>
      </c>
      <c r="AA31" s="234">
        <f t="shared" si="14"/>
        <v>12109109.254289249</v>
      </c>
      <c r="AB31" s="234">
        <f t="shared" si="14"/>
        <v>12109109.254289249</v>
      </c>
      <c r="AC31" s="234">
        <f t="shared" si="14"/>
        <v>12109109.254289249</v>
      </c>
      <c r="AD31" s="234">
        <f t="shared" si="14"/>
        <v>12109109.254289249</v>
      </c>
      <c r="AE31" s="234">
        <f t="shared" si="14"/>
        <v>12109109.254289249</v>
      </c>
      <c r="AF31" s="234">
        <f t="shared" si="14"/>
        <v>12109109.254289249</v>
      </c>
      <c r="AG31" s="234">
        <f t="shared" si="14"/>
        <v>12109109.254289249</v>
      </c>
      <c r="AH31" s="234">
        <f t="shared" si="14"/>
        <v>12109109.254289249</v>
      </c>
      <c r="AI31" s="234">
        <f t="shared" si="14"/>
        <v>12109109.254289249</v>
      </c>
      <c r="AJ31" s="234">
        <f t="shared" si="14"/>
        <v>12109109.254289249</v>
      </c>
      <c r="AK31" s="234">
        <f t="shared" si="14"/>
        <v>12109109.254289249</v>
      </c>
      <c r="AL31" s="234">
        <f t="shared" si="14"/>
        <v>12109109.254289249</v>
      </c>
      <c r="AM31" s="234">
        <f t="shared" si="14"/>
        <v>12109109.254289249</v>
      </c>
    </row>
    <row r="32" spans="1:39" x14ac:dyDescent="0.35">
      <c r="A32" s="8"/>
      <c r="B32" s="254"/>
      <c r="C32" s="9"/>
      <c r="D32" s="254"/>
      <c r="E32" s="9"/>
      <c r="F32" s="254"/>
      <c r="G32" s="254"/>
      <c r="H32" s="9"/>
      <c r="I32" s="254"/>
      <c r="J32" s="254"/>
      <c r="K32" s="9"/>
      <c r="L32" s="254"/>
      <c r="M32" s="254"/>
      <c r="N32" s="307" t="s">
        <v>194</v>
      </c>
      <c r="O32" s="306">
        <f>SUM(C5:N15)</f>
        <v>12109109.254289249</v>
      </c>
      <c r="P32" s="254"/>
      <c r="Q32" s="9"/>
      <c r="R32" s="254"/>
      <c r="S32" s="254"/>
      <c r="T32" s="9"/>
      <c r="U32" s="254"/>
      <c r="V32" s="254"/>
      <c r="W32" s="9"/>
      <c r="X32" s="254"/>
      <c r="Y32" s="254"/>
      <c r="Z32" s="9"/>
      <c r="AA32" s="254"/>
      <c r="AB32" s="254"/>
      <c r="AC32" s="9"/>
      <c r="AD32" s="254"/>
      <c r="AE32" s="254"/>
      <c r="AF32" s="9"/>
      <c r="AG32" s="254"/>
      <c r="AH32" s="254"/>
      <c r="AI32" s="9"/>
      <c r="AJ32" s="254"/>
      <c r="AK32" s="254"/>
      <c r="AL32" s="9"/>
      <c r="AM32" s="254"/>
    </row>
    <row r="33" spans="1:39" ht="15" thickBot="1" x14ac:dyDescent="0.4"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463" t="s">
        <v>257</v>
      </c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</row>
    <row r="34" spans="1:39" ht="16" thickBot="1" x14ac:dyDescent="0.4">
      <c r="A34" s="644" t="s">
        <v>16</v>
      </c>
      <c r="B34" s="17" t="s">
        <v>10</v>
      </c>
      <c r="C34" s="146">
        <f>C$4</f>
        <v>44562</v>
      </c>
      <c r="D34" s="146">
        <f t="shared" ref="D34:AM34" si="15">D$4</f>
        <v>44593</v>
      </c>
      <c r="E34" s="146">
        <f t="shared" si="15"/>
        <v>44621</v>
      </c>
      <c r="F34" s="146">
        <f t="shared" si="15"/>
        <v>44652</v>
      </c>
      <c r="G34" s="146">
        <f t="shared" si="15"/>
        <v>44682</v>
      </c>
      <c r="H34" s="146">
        <f t="shared" si="15"/>
        <v>44713</v>
      </c>
      <c r="I34" s="146">
        <f t="shared" si="15"/>
        <v>44743</v>
      </c>
      <c r="J34" s="146">
        <f t="shared" si="15"/>
        <v>44774</v>
      </c>
      <c r="K34" s="146">
        <f t="shared" si="15"/>
        <v>44805</v>
      </c>
      <c r="L34" s="146">
        <f t="shared" si="15"/>
        <v>44835</v>
      </c>
      <c r="M34" s="146">
        <f t="shared" si="15"/>
        <v>44866</v>
      </c>
      <c r="N34" s="146">
        <f t="shared" si="15"/>
        <v>44896</v>
      </c>
      <c r="O34" s="146">
        <f t="shared" si="15"/>
        <v>44927</v>
      </c>
      <c r="P34" s="146">
        <f t="shared" si="15"/>
        <v>44958</v>
      </c>
      <c r="Q34" s="146">
        <f t="shared" si="15"/>
        <v>44986</v>
      </c>
      <c r="R34" s="146">
        <f t="shared" si="15"/>
        <v>45017</v>
      </c>
      <c r="S34" s="146">
        <f t="shared" si="15"/>
        <v>45047</v>
      </c>
      <c r="T34" s="146">
        <f t="shared" si="15"/>
        <v>45078</v>
      </c>
      <c r="U34" s="146">
        <f t="shared" si="15"/>
        <v>45108</v>
      </c>
      <c r="V34" s="146">
        <f t="shared" si="15"/>
        <v>45139</v>
      </c>
      <c r="W34" s="146">
        <f t="shared" si="15"/>
        <v>45170</v>
      </c>
      <c r="X34" s="146">
        <f t="shared" si="15"/>
        <v>45200</v>
      </c>
      <c r="Y34" s="146">
        <f t="shared" si="15"/>
        <v>45231</v>
      </c>
      <c r="Z34" s="146">
        <f t="shared" si="15"/>
        <v>45261</v>
      </c>
      <c r="AA34" s="146">
        <f t="shared" si="15"/>
        <v>45292</v>
      </c>
      <c r="AB34" s="146">
        <f t="shared" si="15"/>
        <v>45323</v>
      </c>
      <c r="AC34" s="146">
        <f t="shared" si="15"/>
        <v>45352</v>
      </c>
      <c r="AD34" s="146">
        <f t="shared" si="15"/>
        <v>45383</v>
      </c>
      <c r="AE34" s="146">
        <f t="shared" si="15"/>
        <v>45413</v>
      </c>
      <c r="AF34" s="146">
        <f t="shared" si="15"/>
        <v>45444</v>
      </c>
      <c r="AG34" s="146">
        <f t="shared" si="15"/>
        <v>45474</v>
      </c>
      <c r="AH34" s="146">
        <f t="shared" si="15"/>
        <v>45505</v>
      </c>
      <c r="AI34" s="146">
        <f t="shared" si="15"/>
        <v>45536</v>
      </c>
      <c r="AJ34" s="146">
        <f t="shared" si="15"/>
        <v>45566</v>
      </c>
      <c r="AK34" s="146">
        <f t="shared" si="15"/>
        <v>45597</v>
      </c>
      <c r="AL34" s="146">
        <f t="shared" si="15"/>
        <v>45627</v>
      </c>
      <c r="AM34" s="146">
        <f t="shared" si="15"/>
        <v>45658</v>
      </c>
    </row>
    <row r="35" spans="1:39" ht="15" customHeight="1" x14ac:dyDescent="0.35">
      <c r="A35" s="645"/>
      <c r="B35" s="11" t="str">
        <f t="shared" ref="B35:B46" si="16">B20</f>
        <v>Building Shell</v>
      </c>
      <c r="C35" s="3">
        <v>0</v>
      </c>
      <c r="D35" s="3">
        <v>0</v>
      </c>
      <c r="E35" s="3">
        <v>0</v>
      </c>
      <c r="F35" s="3">
        <v>0</v>
      </c>
      <c r="G35" s="3">
        <f>F35</f>
        <v>0</v>
      </c>
      <c r="H35" s="3">
        <f t="shared" ref="H35:AM35" si="17">G35</f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  <c r="P35" s="3">
        <f t="shared" si="17"/>
        <v>0</v>
      </c>
      <c r="Q35" s="3">
        <f t="shared" si="17"/>
        <v>0</v>
      </c>
      <c r="R35" s="3">
        <f t="shared" si="17"/>
        <v>0</v>
      </c>
      <c r="S35" s="3">
        <f t="shared" si="17"/>
        <v>0</v>
      </c>
      <c r="T35" s="3">
        <f t="shared" si="17"/>
        <v>0</v>
      </c>
      <c r="U35" s="466">
        <v>78525.250088500994</v>
      </c>
      <c r="V35" s="3">
        <f t="shared" si="17"/>
        <v>78525.250088500994</v>
      </c>
      <c r="W35" s="3">
        <f t="shared" si="17"/>
        <v>78525.250088500994</v>
      </c>
      <c r="X35" s="3">
        <f t="shared" si="17"/>
        <v>78525.250088500994</v>
      </c>
      <c r="Y35" s="3">
        <f t="shared" si="17"/>
        <v>78525.250088500994</v>
      </c>
      <c r="Z35" s="3">
        <f t="shared" si="17"/>
        <v>78525.250088500994</v>
      </c>
      <c r="AA35" s="3">
        <f t="shared" si="17"/>
        <v>78525.250088500994</v>
      </c>
      <c r="AB35" s="3">
        <f t="shared" si="17"/>
        <v>78525.250088500994</v>
      </c>
      <c r="AC35" s="3">
        <f t="shared" si="17"/>
        <v>78525.250088500994</v>
      </c>
      <c r="AD35" s="3">
        <f t="shared" si="17"/>
        <v>78525.250088500994</v>
      </c>
      <c r="AE35" s="3">
        <f t="shared" si="17"/>
        <v>78525.250088500994</v>
      </c>
      <c r="AF35" s="3">
        <f t="shared" si="17"/>
        <v>78525.250088500994</v>
      </c>
      <c r="AG35" s="3">
        <f t="shared" si="17"/>
        <v>78525.250088500994</v>
      </c>
      <c r="AH35" s="3">
        <f t="shared" si="17"/>
        <v>78525.250088500994</v>
      </c>
      <c r="AI35" s="3">
        <f t="shared" si="17"/>
        <v>78525.250088500994</v>
      </c>
      <c r="AJ35" s="3">
        <f t="shared" si="17"/>
        <v>78525.250088500994</v>
      </c>
      <c r="AK35" s="3">
        <f t="shared" si="17"/>
        <v>78525.250088500994</v>
      </c>
      <c r="AL35" s="3">
        <f t="shared" si="17"/>
        <v>78525.250088500994</v>
      </c>
      <c r="AM35" s="3">
        <f t="shared" si="17"/>
        <v>78525.250088500994</v>
      </c>
    </row>
    <row r="36" spans="1:39" x14ac:dyDescent="0.35">
      <c r="A36" s="645"/>
      <c r="B36" s="12" t="str">
        <f t="shared" si="16"/>
        <v>Cooling</v>
      </c>
      <c r="C36" s="3">
        <v>0</v>
      </c>
      <c r="D36" s="3">
        <v>0</v>
      </c>
      <c r="E36" s="3">
        <v>0</v>
      </c>
      <c r="F36" s="3">
        <v>0</v>
      </c>
      <c r="G36" s="3">
        <f t="shared" ref="G36:AM36" si="18">F36</f>
        <v>0</v>
      </c>
      <c r="H36" s="3">
        <f t="shared" si="18"/>
        <v>0</v>
      </c>
      <c r="I36" s="3">
        <f t="shared" si="18"/>
        <v>0</v>
      </c>
      <c r="J36" s="3">
        <f t="shared" si="18"/>
        <v>0</v>
      </c>
      <c r="K36" s="3">
        <f t="shared" si="18"/>
        <v>0</v>
      </c>
      <c r="L36" s="3">
        <f t="shared" si="18"/>
        <v>0</v>
      </c>
      <c r="M36" s="3">
        <f t="shared" si="18"/>
        <v>0</v>
      </c>
      <c r="N36" s="3">
        <f t="shared" si="18"/>
        <v>0</v>
      </c>
      <c r="O36" s="3">
        <f t="shared" si="18"/>
        <v>0</v>
      </c>
      <c r="P36" s="3">
        <f t="shared" si="18"/>
        <v>0</v>
      </c>
      <c r="Q36" s="3">
        <f t="shared" si="18"/>
        <v>0</v>
      </c>
      <c r="R36" s="3">
        <f t="shared" si="18"/>
        <v>0</v>
      </c>
      <c r="S36" s="3">
        <f t="shared" si="18"/>
        <v>0</v>
      </c>
      <c r="T36" s="3">
        <f t="shared" si="18"/>
        <v>0</v>
      </c>
      <c r="U36" s="466">
        <v>1299165.7299536134</v>
      </c>
      <c r="V36" s="3">
        <f t="shared" si="18"/>
        <v>1299165.7299536134</v>
      </c>
      <c r="W36" s="3">
        <f t="shared" si="18"/>
        <v>1299165.7299536134</v>
      </c>
      <c r="X36" s="3">
        <f t="shared" si="18"/>
        <v>1299165.7299536134</v>
      </c>
      <c r="Y36" s="3">
        <f t="shared" si="18"/>
        <v>1299165.7299536134</v>
      </c>
      <c r="Z36" s="3">
        <f t="shared" si="18"/>
        <v>1299165.7299536134</v>
      </c>
      <c r="AA36" s="3">
        <f t="shared" si="18"/>
        <v>1299165.7299536134</v>
      </c>
      <c r="AB36" s="3">
        <f t="shared" si="18"/>
        <v>1299165.7299536134</v>
      </c>
      <c r="AC36" s="3">
        <f t="shared" si="18"/>
        <v>1299165.7299536134</v>
      </c>
      <c r="AD36" s="3">
        <f t="shared" si="18"/>
        <v>1299165.7299536134</v>
      </c>
      <c r="AE36" s="3">
        <f t="shared" si="18"/>
        <v>1299165.7299536134</v>
      </c>
      <c r="AF36" s="3">
        <f t="shared" si="18"/>
        <v>1299165.7299536134</v>
      </c>
      <c r="AG36" s="3">
        <f t="shared" si="18"/>
        <v>1299165.7299536134</v>
      </c>
      <c r="AH36" s="3">
        <f t="shared" si="18"/>
        <v>1299165.7299536134</v>
      </c>
      <c r="AI36" s="3">
        <f t="shared" si="18"/>
        <v>1299165.7299536134</v>
      </c>
      <c r="AJ36" s="3">
        <f t="shared" si="18"/>
        <v>1299165.7299536134</v>
      </c>
      <c r="AK36" s="3">
        <f t="shared" si="18"/>
        <v>1299165.7299536134</v>
      </c>
      <c r="AL36" s="3">
        <f t="shared" si="18"/>
        <v>1299165.7299536134</v>
      </c>
      <c r="AM36" s="3">
        <f t="shared" si="18"/>
        <v>1299165.7299536134</v>
      </c>
    </row>
    <row r="37" spans="1:39" x14ac:dyDescent="0.35">
      <c r="A37" s="645"/>
      <c r="B37" s="11" t="str">
        <f t="shared" si="16"/>
        <v>Freezer</v>
      </c>
      <c r="C37" s="3">
        <v>0</v>
      </c>
      <c r="D37" s="3">
        <v>0</v>
      </c>
      <c r="E37" s="3">
        <v>0</v>
      </c>
      <c r="F37" s="3">
        <v>0</v>
      </c>
      <c r="G37" s="3">
        <f t="shared" ref="G37:AM37" si="19">F37</f>
        <v>0</v>
      </c>
      <c r="H37" s="3">
        <f t="shared" si="19"/>
        <v>0</v>
      </c>
      <c r="I37" s="3">
        <f t="shared" si="19"/>
        <v>0</v>
      </c>
      <c r="J37" s="3">
        <f t="shared" si="19"/>
        <v>0</v>
      </c>
      <c r="K37" s="3">
        <f t="shared" si="19"/>
        <v>0</v>
      </c>
      <c r="L37" s="3">
        <f t="shared" si="19"/>
        <v>0</v>
      </c>
      <c r="M37" s="3">
        <f t="shared" si="19"/>
        <v>0</v>
      </c>
      <c r="N37" s="3">
        <f t="shared" si="19"/>
        <v>0</v>
      </c>
      <c r="O37" s="3">
        <f t="shared" si="19"/>
        <v>0</v>
      </c>
      <c r="P37" s="3">
        <f t="shared" si="19"/>
        <v>0</v>
      </c>
      <c r="Q37" s="3">
        <f t="shared" si="19"/>
        <v>0</v>
      </c>
      <c r="R37" s="3">
        <f t="shared" si="19"/>
        <v>0</v>
      </c>
      <c r="S37" s="3">
        <f t="shared" si="19"/>
        <v>0</v>
      </c>
      <c r="T37" s="3">
        <f t="shared" si="19"/>
        <v>0</v>
      </c>
      <c r="U37" s="466">
        <v>0</v>
      </c>
      <c r="V37" s="3">
        <f t="shared" si="19"/>
        <v>0</v>
      </c>
      <c r="W37" s="3">
        <f t="shared" si="19"/>
        <v>0</v>
      </c>
      <c r="X37" s="3">
        <f t="shared" si="19"/>
        <v>0</v>
      </c>
      <c r="Y37" s="3">
        <f t="shared" si="19"/>
        <v>0</v>
      </c>
      <c r="Z37" s="3">
        <f t="shared" si="19"/>
        <v>0</v>
      </c>
      <c r="AA37" s="3">
        <f t="shared" si="19"/>
        <v>0</v>
      </c>
      <c r="AB37" s="3">
        <f t="shared" si="19"/>
        <v>0</v>
      </c>
      <c r="AC37" s="3">
        <f t="shared" si="19"/>
        <v>0</v>
      </c>
      <c r="AD37" s="3">
        <f t="shared" si="19"/>
        <v>0</v>
      </c>
      <c r="AE37" s="3">
        <f t="shared" si="19"/>
        <v>0</v>
      </c>
      <c r="AF37" s="3">
        <f t="shared" si="19"/>
        <v>0</v>
      </c>
      <c r="AG37" s="3">
        <f t="shared" si="19"/>
        <v>0</v>
      </c>
      <c r="AH37" s="3">
        <f t="shared" si="19"/>
        <v>0</v>
      </c>
      <c r="AI37" s="3">
        <f t="shared" si="19"/>
        <v>0</v>
      </c>
      <c r="AJ37" s="3">
        <f t="shared" si="19"/>
        <v>0</v>
      </c>
      <c r="AK37" s="3">
        <f t="shared" si="19"/>
        <v>0</v>
      </c>
      <c r="AL37" s="3">
        <f t="shared" si="19"/>
        <v>0</v>
      </c>
      <c r="AM37" s="3">
        <f t="shared" si="19"/>
        <v>0</v>
      </c>
    </row>
    <row r="38" spans="1:39" x14ac:dyDescent="0.35">
      <c r="A38" s="645"/>
      <c r="B38" s="11" t="str">
        <f t="shared" si="16"/>
        <v>Heating</v>
      </c>
      <c r="C38" s="3">
        <v>0</v>
      </c>
      <c r="D38" s="3">
        <v>0</v>
      </c>
      <c r="E38" s="3">
        <v>0</v>
      </c>
      <c r="F38" s="3">
        <v>0</v>
      </c>
      <c r="G38" s="3">
        <f t="shared" ref="G38:AM38" si="20">F38</f>
        <v>0</v>
      </c>
      <c r="H38" s="3">
        <f t="shared" si="20"/>
        <v>0</v>
      </c>
      <c r="I38" s="3">
        <f t="shared" si="20"/>
        <v>0</v>
      </c>
      <c r="J38" s="3">
        <f t="shared" si="20"/>
        <v>0</v>
      </c>
      <c r="K38" s="3">
        <f t="shared" si="20"/>
        <v>0</v>
      </c>
      <c r="L38" s="3">
        <f t="shared" si="20"/>
        <v>0</v>
      </c>
      <c r="M38" s="3">
        <f t="shared" si="20"/>
        <v>0</v>
      </c>
      <c r="N38" s="3">
        <f t="shared" si="20"/>
        <v>0</v>
      </c>
      <c r="O38" s="3">
        <f t="shared" si="20"/>
        <v>0</v>
      </c>
      <c r="P38" s="3">
        <f t="shared" si="20"/>
        <v>0</v>
      </c>
      <c r="Q38" s="3">
        <f t="shared" si="20"/>
        <v>0</v>
      </c>
      <c r="R38" s="3">
        <f t="shared" si="20"/>
        <v>0</v>
      </c>
      <c r="S38" s="3">
        <f t="shared" si="20"/>
        <v>0</v>
      </c>
      <c r="T38" s="3">
        <f t="shared" si="20"/>
        <v>0</v>
      </c>
      <c r="U38" s="466">
        <v>883301.97584762576</v>
      </c>
      <c r="V38" s="3">
        <f t="shared" si="20"/>
        <v>883301.97584762576</v>
      </c>
      <c r="W38" s="3">
        <f t="shared" si="20"/>
        <v>883301.97584762576</v>
      </c>
      <c r="X38" s="3">
        <f t="shared" si="20"/>
        <v>883301.97584762576</v>
      </c>
      <c r="Y38" s="3">
        <f t="shared" si="20"/>
        <v>883301.97584762576</v>
      </c>
      <c r="Z38" s="3">
        <f t="shared" si="20"/>
        <v>883301.97584762576</v>
      </c>
      <c r="AA38" s="3">
        <f t="shared" si="20"/>
        <v>883301.97584762576</v>
      </c>
      <c r="AB38" s="3">
        <f t="shared" si="20"/>
        <v>883301.97584762576</v>
      </c>
      <c r="AC38" s="3">
        <f t="shared" si="20"/>
        <v>883301.97584762576</v>
      </c>
      <c r="AD38" s="3">
        <f t="shared" si="20"/>
        <v>883301.97584762576</v>
      </c>
      <c r="AE38" s="3">
        <f t="shared" si="20"/>
        <v>883301.97584762576</v>
      </c>
      <c r="AF38" s="3">
        <f t="shared" si="20"/>
        <v>883301.97584762576</v>
      </c>
      <c r="AG38" s="3">
        <f t="shared" si="20"/>
        <v>883301.97584762576</v>
      </c>
      <c r="AH38" s="3">
        <f t="shared" si="20"/>
        <v>883301.97584762576</v>
      </c>
      <c r="AI38" s="3">
        <f t="shared" si="20"/>
        <v>883301.97584762576</v>
      </c>
      <c r="AJ38" s="3">
        <f t="shared" si="20"/>
        <v>883301.97584762576</v>
      </c>
      <c r="AK38" s="3">
        <f t="shared" si="20"/>
        <v>883301.97584762576</v>
      </c>
      <c r="AL38" s="3">
        <f t="shared" si="20"/>
        <v>883301.97584762576</v>
      </c>
      <c r="AM38" s="3">
        <f t="shared" si="20"/>
        <v>883301.97584762576</v>
      </c>
    </row>
    <row r="39" spans="1:39" x14ac:dyDescent="0.35">
      <c r="A39" s="645"/>
      <c r="B39" s="12" t="str">
        <f t="shared" si="16"/>
        <v>HVAC</v>
      </c>
      <c r="C39" s="3">
        <v>0</v>
      </c>
      <c r="D39" s="3">
        <v>0</v>
      </c>
      <c r="E39" s="3">
        <v>0</v>
      </c>
      <c r="F39" s="3">
        <v>0</v>
      </c>
      <c r="G39" s="3">
        <f t="shared" ref="G39:AM39" si="21">F39</f>
        <v>0</v>
      </c>
      <c r="H39" s="3">
        <f t="shared" si="21"/>
        <v>0</v>
      </c>
      <c r="I39" s="3">
        <f t="shared" si="21"/>
        <v>0</v>
      </c>
      <c r="J39" s="3">
        <f t="shared" si="21"/>
        <v>0</v>
      </c>
      <c r="K39" s="3">
        <f t="shared" si="21"/>
        <v>0</v>
      </c>
      <c r="L39" s="3">
        <f t="shared" si="21"/>
        <v>0</v>
      </c>
      <c r="M39" s="3">
        <f t="shared" si="21"/>
        <v>0</v>
      </c>
      <c r="N39" s="3">
        <f t="shared" si="21"/>
        <v>0</v>
      </c>
      <c r="O39" s="3">
        <f t="shared" si="21"/>
        <v>0</v>
      </c>
      <c r="P39" s="3">
        <f t="shared" si="21"/>
        <v>0</v>
      </c>
      <c r="Q39" s="3">
        <f t="shared" si="21"/>
        <v>0</v>
      </c>
      <c r="R39" s="3">
        <f t="shared" si="21"/>
        <v>0</v>
      </c>
      <c r="S39" s="3">
        <f t="shared" si="21"/>
        <v>0</v>
      </c>
      <c r="T39" s="3">
        <f t="shared" si="21"/>
        <v>0</v>
      </c>
      <c r="U39" s="466">
        <v>6238463.1512265019</v>
      </c>
      <c r="V39" s="3">
        <f t="shared" si="21"/>
        <v>6238463.1512265019</v>
      </c>
      <c r="W39" s="3">
        <f t="shared" si="21"/>
        <v>6238463.1512265019</v>
      </c>
      <c r="X39" s="3">
        <f t="shared" si="21"/>
        <v>6238463.1512265019</v>
      </c>
      <c r="Y39" s="3">
        <f t="shared" si="21"/>
        <v>6238463.1512265019</v>
      </c>
      <c r="Z39" s="3">
        <f t="shared" si="21"/>
        <v>6238463.1512265019</v>
      </c>
      <c r="AA39" s="3">
        <f t="shared" si="21"/>
        <v>6238463.1512265019</v>
      </c>
      <c r="AB39" s="3">
        <f t="shared" si="21"/>
        <v>6238463.1512265019</v>
      </c>
      <c r="AC39" s="3">
        <f t="shared" si="21"/>
        <v>6238463.1512265019</v>
      </c>
      <c r="AD39" s="3">
        <f t="shared" si="21"/>
        <v>6238463.1512265019</v>
      </c>
      <c r="AE39" s="3">
        <f t="shared" si="21"/>
        <v>6238463.1512265019</v>
      </c>
      <c r="AF39" s="3">
        <f t="shared" si="21"/>
        <v>6238463.1512265019</v>
      </c>
      <c r="AG39" s="3">
        <f t="shared" si="21"/>
        <v>6238463.1512265019</v>
      </c>
      <c r="AH39" s="3">
        <f t="shared" si="21"/>
        <v>6238463.1512265019</v>
      </c>
      <c r="AI39" s="3">
        <f t="shared" si="21"/>
        <v>6238463.1512265019</v>
      </c>
      <c r="AJ39" s="3">
        <f t="shared" si="21"/>
        <v>6238463.1512265019</v>
      </c>
      <c r="AK39" s="3">
        <f t="shared" si="21"/>
        <v>6238463.1512265019</v>
      </c>
      <c r="AL39" s="3">
        <f t="shared" si="21"/>
        <v>6238463.1512265019</v>
      </c>
      <c r="AM39" s="3">
        <f t="shared" si="21"/>
        <v>6238463.1512265019</v>
      </c>
    </row>
    <row r="40" spans="1:39" x14ac:dyDescent="0.35">
      <c r="A40" s="645"/>
      <c r="B40" s="11" t="str">
        <f t="shared" si="16"/>
        <v>Lighting</v>
      </c>
      <c r="C40" s="3">
        <v>0</v>
      </c>
      <c r="D40" s="3">
        <v>0</v>
      </c>
      <c r="E40" s="3">
        <v>0</v>
      </c>
      <c r="F40" s="3">
        <v>0</v>
      </c>
      <c r="G40" s="3">
        <f t="shared" ref="G40:AM40" si="22">F40</f>
        <v>0</v>
      </c>
      <c r="H40" s="3">
        <f t="shared" si="22"/>
        <v>0</v>
      </c>
      <c r="I40" s="3">
        <f t="shared" si="22"/>
        <v>0</v>
      </c>
      <c r="J40" s="3">
        <f t="shared" si="22"/>
        <v>0</v>
      </c>
      <c r="K40" s="3">
        <f t="shared" si="22"/>
        <v>0</v>
      </c>
      <c r="L40" s="3">
        <f t="shared" si="22"/>
        <v>0</v>
      </c>
      <c r="M40" s="3">
        <f t="shared" si="22"/>
        <v>0</v>
      </c>
      <c r="N40" s="3">
        <f t="shared" si="22"/>
        <v>0</v>
      </c>
      <c r="O40" s="3">
        <f t="shared" si="22"/>
        <v>0</v>
      </c>
      <c r="P40" s="3">
        <f t="shared" si="22"/>
        <v>0</v>
      </c>
      <c r="Q40" s="3">
        <f t="shared" si="22"/>
        <v>0</v>
      </c>
      <c r="R40" s="3">
        <f t="shared" si="22"/>
        <v>0</v>
      </c>
      <c r="S40" s="3">
        <f t="shared" si="22"/>
        <v>0</v>
      </c>
      <c r="T40" s="3">
        <f t="shared" si="22"/>
        <v>0</v>
      </c>
      <c r="U40" s="466">
        <v>2450800.4439559062</v>
      </c>
      <c r="V40" s="3">
        <f t="shared" si="22"/>
        <v>2450800.4439559062</v>
      </c>
      <c r="W40" s="3">
        <f t="shared" si="22"/>
        <v>2450800.4439559062</v>
      </c>
      <c r="X40" s="3">
        <f t="shared" si="22"/>
        <v>2450800.4439559062</v>
      </c>
      <c r="Y40" s="3">
        <f t="shared" si="22"/>
        <v>2450800.4439559062</v>
      </c>
      <c r="Z40" s="3">
        <f t="shared" si="22"/>
        <v>2450800.4439559062</v>
      </c>
      <c r="AA40" s="3">
        <f t="shared" si="22"/>
        <v>2450800.4439559062</v>
      </c>
      <c r="AB40" s="3">
        <f t="shared" si="22"/>
        <v>2450800.4439559062</v>
      </c>
      <c r="AC40" s="3">
        <f t="shared" si="22"/>
        <v>2450800.4439559062</v>
      </c>
      <c r="AD40" s="3">
        <f t="shared" si="22"/>
        <v>2450800.4439559062</v>
      </c>
      <c r="AE40" s="3">
        <f t="shared" si="22"/>
        <v>2450800.4439559062</v>
      </c>
      <c r="AF40" s="3">
        <f t="shared" si="22"/>
        <v>2450800.4439559062</v>
      </c>
      <c r="AG40" s="3">
        <f t="shared" si="22"/>
        <v>2450800.4439559062</v>
      </c>
      <c r="AH40" s="3">
        <f t="shared" si="22"/>
        <v>2450800.4439559062</v>
      </c>
      <c r="AI40" s="3">
        <f t="shared" si="22"/>
        <v>2450800.4439559062</v>
      </c>
      <c r="AJ40" s="3">
        <f t="shared" si="22"/>
        <v>2450800.4439559062</v>
      </c>
      <c r="AK40" s="3">
        <f t="shared" si="22"/>
        <v>2450800.4439559062</v>
      </c>
      <c r="AL40" s="3">
        <f t="shared" si="22"/>
        <v>2450800.4439559062</v>
      </c>
      <c r="AM40" s="3">
        <f t="shared" si="22"/>
        <v>2450800.4439559062</v>
      </c>
    </row>
    <row r="41" spans="1:39" x14ac:dyDescent="0.35">
      <c r="A41" s="645"/>
      <c r="B41" s="11" t="str">
        <f t="shared" si="16"/>
        <v>Miscellaneous</v>
      </c>
      <c r="C41" s="3">
        <v>0</v>
      </c>
      <c r="D41" s="3">
        <v>0</v>
      </c>
      <c r="E41" s="3">
        <v>0</v>
      </c>
      <c r="F41" s="3">
        <v>0</v>
      </c>
      <c r="G41" s="3">
        <f t="shared" ref="G41:AM41" si="23">F41</f>
        <v>0</v>
      </c>
      <c r="H41" s="3">
        <f t="shared" si="23"/>
        <v>0</v>
      </c>
      <c r="I41" s="3">
        <f t="shared" si="23"/>
        <v>0</v>
      </c>
      <c r="J41" s="3">
        <f t="shared" si="23"/>
        <v>0</v>
      </c>
      <c r="K41" s="3">
        <f t="shared" si="23"/>
        <v>0</v>
      </c>
      <c r="L41" s="3">
        <f t="shared" si="23"/>
        <v>0</v>
      </c>
      <c r="M41" s="3">
        <f t="shared" si="23"/>
        <v>0</v>
      </c>
      <c r="N41" s="3">
        <f t="shared" si="23"/>
        <v>0</v>
      </c>
      <c r="O41" s="3">
        <f t="shared" si="23"/>
        <v>0</v>
      </c>
      <c r="P41" s="3">
        <f t="shared" si="23"/>
        <v>0</v>
      </c>
      <c r="Q41" s="3">
        <f t="shared" si="23"/>
        <v>0</v>
      </c>
      <c r="R41" s="3">
        <f t="shared" si="23"/>
        <v>0</v>
      </c>
      <c r="S41" s="3">
        <f t="shared" si="23"/>
        <v>0</v>
      </c>
      <c r="T41" s="3">
        <f t="shared" si="23"/>
        <v>0</v>
      </c>
      <c r="U41" s="466">
        <v>137127.42018493649</v>
      </c>
      <c r="V41" s="3">
        <f t="shared" si="23"/>
        <v>137127.42018493649</v>
      </c>
      <c r="W41" s="3">
        <f t="shared" si="23"/>
        <v>137127.42018493649</v>
      </c>
      <c r="X41" s="3">
        <f t="shared" si="23"/>
        <v>137127.42018493649</v>
      </c>
      <c r="Y41" s="3">
        <f t="shared" si="23"/>
        <v>137127.42018493649</v>
      </c>
      <c r="Z41" s="3">
        <f t="shared" si="23"/>
        <v>137127.42018493649</v>
      </c>
      <c r="AA41" s="3">
        <f t="shared" si="23"/>
        <v>137127.42018493649</v>
      </c>
      <c r="AB41" s="3">
        <f t="shared" si="23"/>
        <v>137127.42018493649</v>
      </c>
      <c r="AC41" s="3">
        <f t="shared" si="23"/>
        <v>137127.42018493649</v>
      </c>
      <c r="AD41" s="3">
        <f t="shared" si="23"/>
        <v>137127.42018493649</v>
      </c>
      <c r="AE41" s="3">
        <f t="shared" si="23"/>
        <v>137127.42018493649</v>
      </c>
      <c r="AF41" s="3">
        <f t="shared" si="23"/>
        <v>137127.42018493649</v>
      </c>
      <c r="AG41" s="3">
        <f t="shared" si="23"/>
        <v>137127.42018493649</v>
      </c>
      <c r="AH41" s="3">
        <f t="shared" si="23"/>
        <v>137127.42018493649</v>
      </c>
      <c r="AI41" s="3">
        <f t="shared" si="23"/>
        <v>137127.42018493649</v>
      </c>
      <c r="AJ41" s="3">
        <f t="shared" si="23"/>
        <v>137127.42018493649</v>
      </c>
      <c r="AK41" s="3">
        <f t="shared" si="23"/>
        <v>137127.42018493649</v>
      </c>
      <c r="AL41" s="3">
        <f t="shared" si="23"/>
        <v>137127.42018493649</v>
      </c>
      <c r="AM41" s="3">
        <f t="shared" si="23"/>
        <v>137127.42018493649</v>
      </c>
    </row>
    <row r="42" spans="1:39" x14ac:dyDescent="0.35">
      <c r="A42" s="645"/>
      <c r="B42" s="11" t="str">
        <f t="shared" si="16"/>
        <v>Pool Spa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4">F42</f>
        <v>0</v>
      </c>
      <c r="H42" s="3">
        <f t="shared" si="24"/>
        <v>0</v>
      </c>
      <c r="I42" s="3">
        <f t="shared" si="24"/>
        <v>0</v>
      </c>
      <c r="J42" s="3">
        <f t="shared" si="24"/>
        <v>0</v>
      </c>
      <c r="K42" s="3">
        <f t="shared" si="24"/>
        <v>0</v>
      </c>
      <c r="L42" s="3">
        <f t="shared" si="24"/>
        <v>0</v>
      </c>
      <c r="M42" s="3">
        <f t="shared" si="24"/>
        <v>0</v>
      </c>
      <c r="N42" s="3">
        <f t="shared" si="24"/>
        <v>0</v>
      </c>
      <c r="O42" s="3">
        <f t="shared" si="24"/>
        <v>0</v>
      </c>
      <c r="P42" s="3">
        <f t="shared" si="24"/>
        <v>0</v>
      </c>
      <c r="Q42" s="3">
        <f t="shared" si="24"/>
        <v>0</v>
      </c>
      <c r="R42" s="3">
        <f t="shared" si="24"/>
        <v>0</v>
      </c>
      <c r="S42" s="3">
        <f t="shared" si="24"/>
        <v>0</v>
      </c>
      <c r="T42" s="3">
        <f t="shared" si="24"/>
        <v>0</v>
      </c>
      <c r="U42" s="466">
        <v>0</v>
      </c>
      <c r="V42" s="3">
        <f t="shared" si="24"/>
        <v>0</v>
      </c>
      <c r="W42" s="3">
        <f t="shared" si="24"/>
        <v>0</v>
      </c>
      <c r="X42" s="3">
        <f t="shared" si="24"/>
        <v>0</v>
      </c>
      <c r="Y42" s="3">
        <f t="shared" si="24"/>
        <v>0</v>
      </c>
      <c r="Z42" s="3">
        <f t="shared" si="24"/>
        <v>0</v>
      </c>
      <c r="AA42" s="3">
        <f t="shared" si="24"/>
        <v>0</v>
      </c>
      <c r="AB42" s="3">
        <f t="shared" si="24"/>
        <v>0</v>
      </c>
      <c r="AC42" s="3">
        <f t="shared" si="24"/>
        <v>0</v>
      </c>
      <c r="AD42" s="3">
        <f t="shared" si="24"/>
        <v>0</v>
      </c>
      <c r="AE42" s="3">
        <f t="shared" si="24"/>
        <v>0</v>
      </c>
      <c r="AF42" s="3">
        <f t="shared" si="24"/>
        <v>0</v>
      </c>
      <c r="AG42" s="3">
        <f t="shared" si="24"/>
        <v>0</v>
      </c>
      <c r="AH42" s="3">
        <f t="shared" si="24"/>
        <v>0</v>
      </c>
      <c r="AI42" s="3">
        <f t="shared" si="24"/>
        <v>0</v>
      </c>
      <c r="AJ42" s="3">
        <f t="shared" si="24"/>
        <v>0</v>
      </c>
      <c r="AK42" s="3">
        <f t="shared" si="24"/>
        <v>0</v>
      </c>
      <c r="AL42" s="3">
        <f t="shared" si="24"/>
        <v>0</v>
      </c>
      <c r="AM42" s="3">
        <f t="shared" si="24"/>
        <v>0</v>
      </c>
    </row>
    <row r="43" spans="1:39" x14ac:dyDescent="0.35">
      <c r="A43" s="645"/>
      <c r="B43" s="11" t="str">
        <f t="shared" si="16"/>
        <v>Refrigeration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5">F43</f>
        <v>0</v>
      </c>
      <c r="H43" s="3">
        <f t="shared" si="25"/>
        <v>0</v>
      </c>
      <c r="I43" s="3">
        <f t="shared" si="25"/>
        <v>0</v>
      </c>
      <c r="J43" s="3">
        <f t="shared" si="25"/>
        <v>0</v>
      </c>
      <c r="K43" s="3">
        <f t="shared" si="25"/>
        <v>0</v>
      </c>
      <c r="L43" s="3">
        <f t="shared" si="25"/>
        <v>0</v>
      </c>
      <c r="M43" s="3">
        <f t="shared" si="25"/>
        <v>0</v>
      </c>
      <c r="N43" s="3">
        <f t="shared" si="25"/>
        <v>0</v>
      </c>
      <c r="O43" s="3">
        <f t="shared" si="25"/>
        <v>0</v>
      </c>
      <c r="P43" s="3">
        <f t="shared" si="25"/>
        <v>0</v>
      </c>
      <c r="Q43" s="3">
        <f t="shared" si="25"/>
        <v>0</v>
      </c>
      <c r="R43" s="3">
        <f t="shared" si="25"/>
        <v>0</v>
      </c>
      <c r="S43" s="3">
        <f t="shared" si="25"/>
        <v>0</v>
      </c>
      <c r="T43" s="3">
        <f t="shared" si="25"/>
        <v>0</v>
      </c>
      <c r="U43" s="466">
        <v>23151.059597167965</v>
      </c>
      <c r="V43" s="3">
        <f t="shared" si="25"/>
        <v>23151.059597167965</v>
      </c>
      <c r="W43" s="3">
        <f t="shared" si="25"/>
        <v>23151.059597167965</v>
      </c>
      <c r="X43" s="3">
        <f t="shared" si="25"/>
        <v>23151.059597167965</v>
      </c>
      <c r="Y43" s="3">
        <f t="shared" si="25"/>
        <v>23151.059597167965</v>
      </c>
      <c r="Z43" s="3">
        <f t="shared" si="25"/>
        <v>23151.059597167965</v>
      </c>
      <c r="AA43" s="3">
        <f t="shared" si="25"/>
        <v>23151.059597167965</v>
      </c>
      <c r="AB43" s="3">
        <f t="shared" si="25"/>
        <v>23151.059597167965</v>
      </c>
      <c r="AC43" s="3">
        <f t="shared" si="25"/>
        <v>23151.059597167965</v>
      </c>
      <c r="AD43" s="3">
        <f t="shared" si="25"/>
        <v>23151.059597167965</v>
      </c>
      <c r="AE43" s="3">
        <f t="shared" si="25"/>
        <v>23151.059597167965</v>
      </c>
      <c r="AF43" s="3">
        <f t="shared" si="25"/>
        <v>23151.059597167965</v>
      </c>
      <c r="AG43" s="3">
        <f t="shared" si="25"/>
        <v>23151.059597167965</v>
      </c>
      <c r="AH43" s="3">
        <f t="shared" si="25"/>
        <v>23151.059597167965</v>
      </c>
      <c r="AI43" s="3">
        <f t="shared" si="25"/>
        <v>23151.059597167965</v>
      </c>
      <c r="AJ43" s="3">
        <f t="shared" si="25"/>
        <v>23151.059597167965</v>
      </c>
      <c r="AK43" s="3">
        <f t="shared" si="25"/>
        <v>23151.059597167965</v>
      </c>
      <c r="AL43" s="3">
        <f t="shared" si="25"/>
        <v>23151.059597167965</v>
      </c>
      <c r="AM43" s="3">
        <f t="shared" si="25"/>
        <v>23151.059597167965</v>
      </c>
    </row>
    <row r="44" spans="1:39" ht="15" customHeight="1" x14ac:dyDescent="0.35">
      <c r="A44" s="645"/>
      <c r="B44" s="11" t="str">
        <f t="shared" si="16"/>
        <v>Water Heating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6">F44</f>
        <v>0</v>
      </c>
      <c r="H44" s="3">
        <f t="shared" si="26"/>
        <v>0</v>
      </c>
      <c r="I44" s="3">
        <f t="shared" si="26"/>
        <v>0</v>
      </c>
      <c r="J44" s="3">
        <f t="shared" si="26"/>
        <v>0</v>
      </c>
      <c r="K44" s="3">
        <f t="shared" si="26"/>
        <v>0</v>
      </c>
      <c r="L44" s="3">
        <f t="shared" si="26"/>
        <v>0</v>
      </c>
      <c r="M44" s="3">
        <f t="shared" si="26"/>
        <v>0</v>
      </c>
      <c r="N44" s="3">
        <f t="shared" si="26"/>
        <v>0</v>
      </c>
      <c r="O44" s="3">
        <f t="shared" si="26"/>
        <v>0</v>
      </c>
      <c r="P44" s="3">
        <f t="shared" si="26"/>
        <v>0</v>
      </c>
      <c r="Q44" s="3">
        <f t="shared" si="26"/>
        <v>0</v>
      </c>
      <c r="R44" s="3">
        <f t="shared" si="26"/>
        <v>0</v>
      </c>
      <c r="S44" s="3">
        <f t="shared" si="26"/>
        <v>0</v>
      </c>
      <c r="T44" s="3">
        <f t="shared" si="26"/>
        <v>0</v>
      </c>
      <c r="U44" s="466">
        <v>217999.59991985321</v>
      </c>
      <c r="V44" s="3">
        <f t="shared" si="26"/>
        <v>217999.59991985321</v>
      </c>
      <c r="W44" s="3">
        <f t="shared" si="26"/>
        <v>217999.59991985321</v>
      </c>
      <c r="X44" s="3">
        <f t="shared" si="26"/>
        <v>217999.59991985321</v>
      </c>
      <c r="Y44" s="3">
        <f t="shared" si="26"/>
        <v>217999.59991985321</v>
      </c>
      <c r="Z44" s="3">
        <f t="shared" si="26"/>
        <v>217999.59991985321</v>
      </c>
      <c r="AA44" s="3">
        <f t="shared" si="26"/>
        <v>217999.59991985321</v>
      </c>
      <c r="AB44" s="3">
        <f t="shared" si="26"/>
        <v>217999.59991985321</v>
      </c>
      <c r="AC44" s="3">
        <f t="shared" si="26"/>
        <v>217999.59991985321</v>
      </c>
      <c r="AD44" s="3">
        <f t="shared" si="26"/>
        <v>217999.59991985321</v>
      </c>
      <c r="AE44" s="3">
        <f t="shared" si="26"/>
        <v>217999.59991985321</v>
      </c>
      <c r="AF44" s="3">
        <f t="shared" si="26"/>
        <v>217999.59991985321</v>
      </c>
      <c r="AG44" s="3">
        <f t="shared" si="26"/>
        <v>217999.59991985321</v>
      </c>
      <c r="AH44" s="3">
        <f t="shared" si="26"/>
        <v>217999.59991985321</v>
      </c>
      <c r="AI44" s="3">
        <f t="shared" si="26"/>
        <v>217999.59991985321</v>
      </c>
      <c r="AJ44" s="3">
        <f t="shared" si="26"/>
        <v>217999.59991985321</v>
      </c>
      <c r="AK44" s="3">
        <f t="shared" si="26"/>
        <v>217999.59991985321</v>
      </c>
      <c r="AL44" s="3">
        <f t="shared" si="26"/>
        <v>217999.59991985321</v>
      </c>
      <c r="AM44" s="3">
        <f t="shared" si="26"/>
        <v>217999.59991985321</v>
      </c>
    </row>
    <row r="45" spans="1:39" ht="15" customHeight="1" x14ac:dyDescent="0.35">
      <c r="A45" s="645"/>
      <c r="B45" s="11" t="str">
        <f t="shared" si="16"/>
        <v xml:space="preserve"> </v>
      </c>
      <c r="C45" s="3"/>
      <c r="D45" s="3"/>
      <c r="E45" s="3"/>
      <c r="F45" s="3">
        <v>0</v>
      </c>
      <c r="G45" s="3">
        <f t="shared" ref="G45:AM45" si="27">F45</f>
        <v>0</v>
      </c>
      <c r="H45" s="3">
        <f t="shared" si="27"/>
        <v>0</v>
      </c>
      <c r="I45" s="3">
        <f t="shared" si="27"/>
        <v>0</v>
      </c>
      <c r="J45" s="3">
        <f t="shared" si="27"/>
        <v>0</v>
      </c>
      <c r="K45" s="3">
        <f t="shared" si="27"/>
        <v>0</v>
      </c>
      <c r="L45" s="3">
        <f t="shared" si="27"/>
        <v>0</v>
      </c>
      <c r="M45" s="3">
        <f t="shared" si="27"/>
        <v>0</v>
      </c>
      <c r="N45" s="3">
        <f t="shared" si="27"/>
        <v>0</v>
      </c>
      <c r="O45" s="3">
        <f t="shared" si="27"/>
        <v>0</v>
      </c>
      <c r="P45" s="3">
        <f t="shared" si="27"/>
        <v>0</v>
      </c>
      <c r="Q45" s="3">
        <f t="shared" si="27"/>
        <v>0</v>
      </c>
      <c r="R45" s="3">
        <f t="shared" si="27"/>
        <v>0</v>
      </c>
      <c r="S45" s="3">
        <f t="shared" si="27"/>
        <v>0</v>
      </c>
      <c r="T45" s="3">
        <f t="shared" si="27"/>
        <v>0</v>
      </c>
      <c r="U45" s="3">
        <f t="shared" si="27"/>
        <v>0</v>
      </c>
      <c r="V45" s="3">
        <f t="shared" si="27"/>
        <v>0</v>
      </c>
      <c r="W45" s="3">
        <f t="shared" si="27"/>
        <v>0</v>
      </c>
      <c r="X45" s="3">
        <f t="shared" si="27"/>
        <v>0</v>
      </c>
      <c r="Y45" s="3">
        <f t="shared" si="27"/>
        <v>0</v>
      </c>
      <c r="Z45" s="3">
        <f t="shared" si="27"/>
        <v>0</v>
      </c>
      <c r="AA45" s="3">
        <f t="shared" si="27"/>
        <v>0</v>
      </c>
      <c r="AB45" s="3">
        <f t="shared" si="27"/>
        <v>0</v>
      </c>
      <c r="AC45" s="3">
        <f t="shared" si="27"/>
        <v>0</v>
      </c>
      <c r="AD45" s="3">
        <f t="shared" si="27"/>
        <v>0</v>
      </c>
      <c r="AE45" s="3">
        <f t="shared" si="27"/>
        <v>0</v>
      </c>
      <c r="AF45" s="3">
        <f t="shared" si="27"/>
        <v>0</v>
      </c>
      <c r="AG45" s="3">
        <f t="shared" si="27"/>
        <v>0</v>
      </c>
      <c r="AH45" s="3">
        <f t="shared" si="27"/>
        <v>0</v>
      </c>
      <c r="AI45" s="3">
        <f t="shared" si="27"/>
        <v>0</v>
      </c>
      <c r="AJ45" s="3">
        <f t="shared" si="27"/>
        <v>0</v>
      </c>
      <c r="AK45" s="3">
        <f t="shared" si="27"/>
        <v>0</v>
      </c>
      <c r="AL45" s="3">
        <f t="shared" si="27"/>
        <v>0</v>
      </c>
      <c r="AM45" s="3">
        <f t="shared" si="27"/>
        <v>0</v>
      </c>
    </row>
    <row r="46" spans="1:39" ht="15" customHeight="1" thickBot="1" x14ac:dyDescent="0.4">
      <c r="A46" s="646"/>
      <c r="B46" s="188" t="str">
        <f t="shared" si="16"/>
        <v>Monthly kWh</v>
      </c>
      <c r="C46" s="234">
        <f>SUM(C35:C45)</f>
        <v>0</v>
      </c>
      <c r="D46" s="234">
        <f t="shared" ref="D46:AM46" si="28">SUM(D35:D45)</f>
        <v>0</v>
      </c>
      <c r="E46" s="234">
        <f t="shared" si="28"/>
        <v>0</v>
      </c>
      <c r="F46" s="234">
        <f t="shared" si="28"/>
        <v>0</v>
      </c>
      <c r="G46" s="234">
        <f t="shared" si="28"/>
        <v>0</v>
      </c>
      <c r="H46" s="234">
        <f t="shared" si="28"/>
        <v>0</v>
      </c>
      <c r="I46" s="234">
        <f t="shared" si="28"/>
        <v>0</v>
      </c>
      <c r="J46" s="234">
        <f t="shared" si="28"/>
        <v>0</v>
      </c>
      <c r="K46" s="234">
        <f t="shared" si="28"/>
        <v>0</v>
      </c>
      <c r="L46" s="234">
        <f t="shared" si="28"/>
        <v>0</v>
      </c>
      <c r="M46" s="234">
        <f t="shared" si="28"/>
        <v>0</v>
      </c>
      <c r="N46" s="234">
        <f t="shared" si="28"/>
        <v>0</v>
      </c>
      <c r="O46" s="234">
        <f t="shared" si="28"/>
        <v>0</v>
      </c>
      <c r="P46" s="234">
        <f t="shared" si="28"/>
        <v>0</v>
      </c>
      <c r="Q46" s="234">
        <f t="shared" si="28"/>
        <v>0</v>
      </c>
      <c r="R46" s="234">
        <f t="shared" si="28"/>
        <v>0</v>
      </c>
      <c r="S46" s="234">
        <f t="shared" si="28"/>
        <v>0</v>
      </c>
      <c r="T46" s="234">
        <f t="shared" si="28"/>
        <v>0</v>
      </c>
      <c r="U46" s="234">
        <f t="shared" si="28"/>
        <v>11328534.630774105</v>
      </c>
      <c r="V46" s="234">
        <f t="shared" si="28"/>
        <v>11328534.630774105</v>
      </c>
      <c r="W46" s="234">
        <f t="shared" si="28"/>
        <v>11328534.630774105</v>
      </c>
      <c r="X46" s="234">
        <f t="shared" si="28"/>
        <v>11328534.630774105</v>
      </c>
      <c r="Y46" s="234">
        <f t="shared" si="28"/>
        <v>11328534.630774105</v>
      </c>
      <c r="Z46" s="234">
        <f t="shared" si="28"/>
        <v>11328534.630774105</v>
      </c>
      <c r="AA46" s="234">
        <f t="shared" si="28"/>
        <v>11328534.630774105</v>
      </c>
      <c r="AB46" s="234">
        <f t="shared" si="28"/>
        <v>11328534.630774105</v>
      </c>
      <c r="AC46" s="234">
        <f t="shared" si="28"/>
        <v>11328534.630774105</v>
      </c>
      <c r="AD46" s="234">
        <f t="shared" si="28"/>
        <v>11328534.630774105</v>
      </c>
      <c r="AE46" s="234">
        <f t="shared" si="28"/>
        <v>11328534.630774105</v>
      </c>
      <c r="AF46" s="234">
        <f t="shared" si="28"/>
        <v>11328534.630774105</v>
      </c>
      <c r="AG46" s="234">
        <f t="shared" si="28"/>
        <v>11328534.630774105</v>
      </c>
      <c r="AH46" s="234">
        <f t="shared" si="28"/>
        <v>11328534.630774105</v>
      </c>
      <c r="AI46" s="234">
        <f t="shared" si="28"/>
        <v>11328534.630774105</v>
      </c>
      <c r="AJ46" s="234">
        <f t="shared" si="28"/>
        <v>11328534.630774105</v>
      </c>
      <c r="AK46" s="234">
        <f t="shared" si="28"/>
        <v>11328534.630774105</v>
      </c>
      <c r="AL46" s="234">
        <f t="shared" si="28"/>
        <v>11328534.630774105</v>
      </c>
      <c r="AM46" s="234">
        <f t="shared" si="28"/>
        <v>11328534.630774105</v>
      </c>
    </row>
    <row r="47" spans="1:39" x14ac:dyDescent="0.35">
      <c r="A47" s="8"/>
      <c r="B47" s="254"/>
      <c r="C47" s="9"/>
      <c r="D47" s="254"/>
      <c r="E47" s="9"/>
      <c r="F47" s="254"/>
      <c r="G47" s="254"/>
      <c r="H47" s="9"/>
      <c r="I47" s="254"/>
      <c r="J47" s="254"/>
      <c r="K47" s="9"/>
      <c r="L47" s="254"/>
      <c r="M47" s="254"/>
      <c r="N47" s="9"/>
      <c r="O47" s="254"/>
      <c r="P47" s="254"/>
      <c r="Q47" s="9"/>
      <c r="R47" s="254"/>
      <c r="S47" s="254"/>
      <c r="T47" s="9"/>
      <c r="U47" s="254"/>
      <c r="V47" s="254"/>
      <c r="W47" s="9"/>
      <c r="X47" s="254"/>
      <c r="Y47" s="254"/>
      <c r="Z47" s="9"/>
      <c r="AA47" s="254"/>
      <c r="AB47" s="254"/>
      <c r="AC47" s="9"/>
      <c r="AD47" s="254"/>
      <c r="AE47" s="254"/>
      <c r="AF47" s="9"/>
      <c r="AG47" s="254"/>
      <c r="AH47" s="254"/>
      <c r="AI47" s="9"/>
      <c r="AJ47" s="254"/>
      <c r="AK47" s="254"/>
      <c r="AL47" s="9"/>
      <c r="AM47" s="254"/>
    </row>
    <row r="48" spans="1:39" ht="15" thickBot="1" x14ac:dyDescent="0.4">
      <c r="A48" s="204" t="s">
        <v>182</v>
      </c>
      <c r="B48" s="204"/>
      <c r="C48" s="204"/>
      <c r="D48" s="204"/>
      <c r="E48" s="204"/>
      <c r="F48" s="204"/>
      <c r="G48" s="204"/>
      <c r="H48" s="204"/>
      <c r="I48" s="204"/>
      <c r="J48" s="204"/>
    </row>
    <row r="49" spans="1:40" ht="16" thickBot="1" x14ac:dyDescent="0.4">
      <c r="A49" s="647" t="s">
        <v>17</v>
      </c>
      <c r="B49" s="17" t="s">
        <v>10</v>
      </c>
      <c r="C49" s="146">
        <f>C$4</f>
        <v>44562</v>
      </c>
      <c r="D49" s="146">
        <f t="shared" ref="D49:AM49" si="29">D$4</f>
        <v>44593</v>
      </c>
      <c r="E49" s="146">
        <f t="shared" si="29"/>
        <v>44621</v>
      </c>
      <c r="F49" s="146">
        <f t="shared" si="29"/>
        <v>44652</v>
      </c>
      <c r="G49" s="146">
        <f t="shared" si="29"/>
        <v>44682</v>
      </c>
      <c r="H49" s="146">
        <f t="shared" si="29"/>
        <v>44713</v>
      </c>
      <c r="I49" s="146">
        <f t="shared" si="29"/>
        <v>44743</v>
      </c>
      <c r="J49" s="146">
        <f t="shared" si="29"/>
        <v>44774</v>
      </c>
      <c r="K49" s="146">
        <f t="shared" si="29"/>
        <v>44805</v>
      </c>
      <c r="L49" s="146">
        <f t="shared" si="29"/>
        <v>44835</v>
      </c>
      <c r="M49" s="146">
        <f t="shared" si="29"/>
        <v>44866</v>
      </c>
      <c r="N49" s="146">
        <f t="shared" si="29"/>
        <v>44896</v>
      </c>
      <c r="O49" s="146">
        <f t="shared" si="29"/>
        <v>44927</v>
      </c>
      <c r="P49" s="146">
        <f t="shared" si="29"/>
        <v>44958</v>
      </c>
      <c r="Q49" s="146">
        <f t="shared" si="29"/>
        <v>44986</v>
      </c>
      <c r="R49" s="146">
        <f t="shared" si="29"/>
        <v>45017</v>
      </c>
      <c r="S49" s="146">
        <f t="shared" si="29"/>
        <v>45047</v>
      </c>
      <c r="T49" s="146">
        <f t="shared" si="29"/>
        <v>45078</v>
      </c>
      <c r="U49" s="146">
        <f t="shared" si="29"/>
        <v>45108</v>
      </c>
      <c r="V49" s="146">
        <f t="shared" si="29"/>
        <v>45139</v>
      </c>
      <c r="W49" s="146">
        <f t="shared" si="29"/>
        <v>45170</v>
      </c>
      <c r="X49" s="146">
        <f t="shared" si="29"/>
        <v>45200</v>
      </c>
      <c r="Y49" s="146">
        <f t="shared" si="29"/>
        <v>45231</v>
      </c>
      <c r="Z49" s="146">
        <f t="shared" si="29"/>
        <v>45261</v>
      </c>
      <c r="AA49" s="146">
        <f t="shared" si="29"/>
        <v>45292</v>
      </c>
      <c r="AB49" s="146">
        <f t="shared" si="29"/>
        <v>45323</v>
      </c>
      <c r="AC49" s="146">
        <f t="shared" si="29"/>
        <v>45352</v>
      </c>
      <c r="AD49" s="146">
        <f t="shared" si="29"/>
        <v>45383</v>
      </c>
      <c r="AE49" s="146">
        <f t="shared" si="29"/>
        <v>45413</v>
      </c>
      <c r="AF49" s="146">
        <f t="shared" si="29"/>
        <v>45444</v>
      </c>
      <c r="AG49" s="146">
        <f t="shared" si="29"/>
        <v>45474</v>
      </c>
      <c r="AH49" s="146">
        <f t="shared" si="29"/>
        <v>45505</v>
      </c>
      <c r="AI49" s="146">
        <f t="shared" si="29"/>
        <v>45536</v>
      </c>
      <c r="AJ49" s="146">
        <f t="shared" si="29"/>
        <v>45566</v>
      </c>
      <c r="AK49" s="146">
        <f t="shared" si="29"/>
        <v>45597</v>
      </c>
      <c r="AL49" s="146">
        <f t="shared" si="29"/>
        <v>45627</v>
      </c>
      <c r="AM49" s="146">
        <f t="shared" si="29"/>
        <v>45658</v>
      </c>
    </row>
    <row r="50" spans="1:40" ht="15" customHeight="1" x14ac:dyDescent="0.35">
      <c r="A50" s="648"/>
      <c r="B50" s="13" t="str">
        <f t="shared" ref="B50:B60" si="30">B35</f>
        <v>Building Shell</v>
      </c>
      <c r="C50" s="26">
        <f>((C5*0.5)-C35)*C66*C$78*C$2</f>
        <v>0</v>
      </c>
      <c r="D50" s="26">
        <f>((D5*0.5)+C20-D35)*D66*D$78*D$2</f>
        <v>0</v>
      </c>
      <c r="E50" s="26">
        <f t="shared" ref="E50:AM50" si="31">((E5*0.5)+D20-E35)*E66*E$78*E$2</f>
        <v>0</v>
      </c>
      <c r="F50" s="26">
        <f t="shared" si="31"/>
        <v>0</v>
      </c>
      <c r="G50" s="26">
        <f t="shared" si="31"/>
        <v>0</v>
      </c>
      <c r="H50" s="26">
        <f t="shared" si="31"/>
        <v>0</v>
      </c>
      <c r="I50" s="26">
        <f t="shared" si="31"/>
        <v>151.29623434412463</v>
      </c>
      <c r="J50" s="26">
        <f t="shared" si="31"/>
        <v>287.70474644222418</v>
      </c>
      <c r="K50" s="26">
        <f t="shared" si="31"/>
        <v>144.18822710320364</v>
      </c>
      <c r="L50" s="26">
        <f t="shared" si="31"/>
        <v>38.615825229597881</v>
      </c>
      <c r="M50" s="26">
        <f t="shared" si="31"/>
        <v>66.56334095366428</v>
      </c>
      <c r="N50" s="26">
        <f t="shared" si="31"/>
        <v>119.98934076129035</v>
      </c>
      <c r="O50" s="26">
        <f t="shared" si="31"/>
        <v>120.89746358076398</v>
      </c>
      <c r="P50" s="26">
        <f t="shared" si="31"/>
        <v>102.15171061065737</v>
      </c>
      <c r="Q50" s="26">
        <f t="shared" si="31"/>
        <v>78.404741291667435</v>
      </c>
      <c r="R50" s="26">
        <f t="shared" si="31"/>
        <v>43.279770560370714</v>
      </c>
      <c r="S50" s="26">
        <f t="shared" si="31"/>
        <v>49.076561642590178</v>
      </c>
      <c r="T50" s="26">
        <f t="shared" si="31"/>
        <v>255.92166644571259</v>
      </c>
      <c r="U50" s="26">
        <f t="shared" si="31"/>
        <v>-743.70842239835918</v>
      </c>
      <c r="V50" s="26">
        <f t="shared" si="31"/>
        <v>-707.10015933940781</v>
      </c>
      <c r="W50" s="26">
        <f t="shared" si="31"/>
        <v>-354.37261323427026</v>
      </c>
      <c r="X50" s="26">
        <f t="shared" si="31"/>
        <v>-90.047028507948326</v>
      </c>
      <c r="Y50" s="26">
        <f t="shared" si="31"/>
        <v>-154.30555929971689</v>
      </c>
      <c r="Z50" s="26">
        <f t="shared" si="31"/>
        <v>-260.36632633145615</v>
      </c>
      <c r="AA50" s="26">
        <f t="shared" si="31"/>
        <v>-258.83927333449134</v>
      </c>
      <c r="AB50" s="26">
        <f t="shared" si="31"/>
        <v>-215.76927851492476</v>
      </c>
      <c r="AC50" s="26">
        <f t="shared" si="31"/>
        <v>-167.08661393989908</v>
      </c>
      <c r="AD50" s="26">
        <f t="shared" si="31"/>
        <v>-95.412673715274465</v>
      </c>
      <c r="AE50" s="26">
        <f t="shared" si="31"/>
        <v>-107.42860540542496</v>
      </c>
      <c r="AF50" s="26">
        <f t="shared" si="31"/>
        <v>-551.95406231757647</v>
      </c>
      <c r="AG50" s="26">
        <f t="shared" si="31"/>
        <v>-743.70842239835918</v>
      </c>
      <c r="AH50" s="26">
        <f t="shared" si="31"/>
        <v>-707.10015933940781</v>
      </c>
      <c r="AI50" s="26">
        <f t="shared" si="31"/>
        <v>-354.37261323427026</v>
      </c>
      <c r="AJ50" s="26">
        <f t="shared" si="31"/>
        <v>-90.047028507948326</v>
      </c>
      <c r="AK50" s="26">
        <f t="shared" si="31"/>
        <v>-154.30555929971689</v>
      </c>
      <c r="AL50" s="26">
        <f t="shared" si="31"/>
        <v>-260.36632633145615</v>
      </c>
      <c r="AM50" s="26">
        <f t="shared" si="31"/>
        <v>-258.83927333449134</v>
      </c>
    </row>
    <row r="51" spans="1:40" ht="15.5" x14ac:dyDescent="0.35">
      <c r="A51" s="648"/>
      <c r="B51" s="13" t="str">
        <f t="shared" si="30"/>
        <v>Cooling</v>
      </c>
      <c r="C51" s="26">
        <f t="shared" ref="C51:C59" si="32">((C6*0.5)-C36)*C67*C$78*C$2</f>
        <v>0</v>
      </c>
      <c r="D51" s="26">
        <f t="shared" ref="D51:AM51" si="33">((D6*0.5)+C21-D36)*D67*D$78*D$2</f>
        <v>0</v>
      </c>
      <c r="E51" s="26">
        <f t="shared" si="33"/>
        <v>3.010890050092478</v>
      </c>
      <c r="F51" s="26">
        <f t="shared" si="33"/>
        <v>43.213415118117197</v>
      </c>
      <c r="G51" s="26">
        <f t="shared" si="33"/>
        <v>294.17147716678573</v>
      </c>
      <c r="H51" s="26">
        <f t="shared" si="33"/>
        <v>3877.4299052527899</v>
      </c>
      <c r="I51" s="26">
        <f t="shared" si="33"/>
        <v>11904.538478223498</v>
      </c>
      <c r="J51" s="26">
        <f t="shared" si="33"/>
        <v>18686.390953753165</v>
      </c>
      <c r="K51" s="26">
        <f t="shared" si="33"/>
        <v>11570.824229658476</v>
      </c>
      <c r="L51" s="26">
        <f t="shared" si="33"/>
        <v>965.8490706164456</v>
      </c>
      <c r="M51" s="26">
        <f t="shared" si="33"/>
        <v>82.15395530657166</v>
      </c>
      <c r="N51" s="26">
        <f t="shared" si="33"/>
        <v>71.023482893059835</v>
      </c>
      <c r="O51" s="26">
        <f t="shared" si="33"/>
        <v>70.93802792364086</v>
      </c>
      <c r="P51" s="26">
        <f t="shared" si="33"/>
        <v>65.69920061312898</v>
      </c>
      <c r="Q51" s="26">
        <f t="shared" si="33"/>
        <v>190.67434299937929</v>
      </c>
      <c r="R51" s="26">
        <f t="shared" si="33"/>
        <v>954.85590501422735</v>
      </c>
      <c r="S51" s="26">
        <f t="shared" si="33"/>
        <v>4272.5439877249119</v>
      </c>
      <c r="T51" s="26">
        <f t="shared" si="33"/>
        <v>28240.254251376369</v>
      </c>
      <c r="U51" s="26">
        <f t="shared" si="33"/>
        <v>3001.663673432437</v>
      </c>
      <c r="V51" s="26">
        <f t="shared" si="33"/>
        <v>2853.8818924507923</v>
      </c>
      <c r="W51" s="26">
        <f t="shared" si="33"/>
        <v>1334.4096231451583</v>
      </c>
      <c r="X51" s="26">
        <f t="shared" si="33"/>
        <v>89.236076173410382</v>
      </c>
      <c r="Y51" s="26">
        <f t="shared" si="33"/>
        <v>7.4240603979087325</v>
      </c>
      <c r="Z51" s="26">
        <f t="shared" si="33"/>
        <v>5.907666957570104</v>
      </c>
      <c r="AA51" s="26">
        <f t="shared" si="33"/>
        <v>5.5413545581136896</v>
      </c>
      <c r="AB51" s="26">
        <f t="shared" si="33"/>
        <v>5.0632328077585695</v>
      </c>
      <c r="AC51" s="26">
        <f t="shared" si="33"/>
        <v>14.825707791469243</v>
      </c>
      <c r="AD51" s="26">
        <f t="shared" si="33"/>
        <v>76.803816289321418</v>
      </c>
      <c r="AE51" s="26">
        <f t="shared" si="33"/>
        <v>341.23706525862883</v>
      </c>
      <c r="AF51" s="26">
        <f t="shared" si="33"/>
        <v>2222.2265246711509</v>
      </c>
      <c r="AG51" s="26">
        <f t="shared" si="33"/>
        <v>3001.663673432437</v>
      </c>
      <c r="AH51" s="26">
        <f t="shared" si="33"/>
        <v>2853.8818924507923</v>
      </c>
      <c r="AI51" s="26">
        <f t="shared" si="33"/>
        <v>1334.4096231451583</v>
      </c>
      <c r="AJ51" s="26">
        <f t="shared" si="33"/>
        <v>89.236076173410382</v>
      </c>
      <c r="AK51" s="26">
        <f t="shared" si="33"/>
        <v>7.4240603979087325</v>
      </c>
      <c r="AL51" s="26">
        <f t="shared" si="33"/>
        <v>5.907666957570104</v>
      </c>
      <c r="AM51" s="26">
        <f t="shared" si="33"/>
        <v>5.5413545581136896</v>
      </c>
    </row>
    <row r="52" spans="1:40" ht="15.5" x14ac:dyDescent="0.35">
      <c r="A52" s="648"/>
      <c r="B52" s="13" t="str">
        <f t="shared" si="30"/>
        <v>Freezer</v>
      </c>
      <c r="C52" s="26">
        <f t="shared" si="32"/>
        <v>0</v>
      </c>
      <c r="D52" s="26">
        <f t="shared" ref="D52:AM52" si="34">((D7*0.5)+C22-D37)*D68*D$78*D$2</f>
        <v>0</v>
      </c>
      <c r="E52" s="26">
        <f t="shared" si="34"/>
        <v>0</v>
      </c>
      <c r="F52" s="26">
        <f t="shared" si="34"/>
        <v>0</v>
      </c>
      <c r="G52" s="26">
        <f t="shared" si="34"/>
        <v>0</v>
      </c>
      <c r="H52" s="26">
        <f t="shared" si="34"/>
        <v>0</v>
      </c>
      <c r="I52" s="26">
        <f t="shared" si="34"/>
        <v>0</v>
      </c>
      <c r="J52" s="26">
        <f t="shared" si="34"/>
        <v>0</v>
      </c>
      <c r="K52" s="26">
        <f t="shared" si="34"/>
        <v>0</v>
      </c>
      <c r="L52" s="26">
        <f t="shared" si="34"/>
        <v>0</v>
      </c>
      <c r="M52" s="26">
        <f t="shared" si="34"/>
        <v>0</v>
      </c>
      <c r="N52" s="26">
        <f t="shared" si="34"/>
        <v>0</v>
      </c>
      <c r="O52" s="26">
        <f t="shared" si="34"/>
        <v>0</v>
      </c>
      <c r="P52" s="26">
        <f t="shared" si="34"/>
        <v>0</v>
      </c>
      <c r="Q52" s="26">
        <f t="shared" si="34"/>
        <v>0</v>
      </c>
      <c r="R52" s="26">
        <f t="shared" si="34"/>
        <v>0</v>
      </c>
      <c r="S52" s="26">
        <f t="shared" si="34"/>
        <v>0</v>
      </c>
      <c r="T52" s="26">
        <f t="shared" si="34"/>
        <v>0</v>
      </c>
      <c r="U52" s="26">
        <f t="shared" si="34"/>
        <v>0</v>
      </c>
      <c r="V52" s="26">
        <f t="shared" si="34"/>
        <v>0</v>
      </c>
      <c r="W52" s="26">
        <f t="shared" si="34"/>
        <v>0</v>
      </c>
      <c r="X52" s="26">
        <f t="shared" si="34"/>
        <v>0</v>
      </c>
      <c r="Y52" s="26">
        <f t="shared" si="34"/>
        <v>0</v>
      </c>
      <c r="Z52" s="26">
        <f t="shared" si="34"/>
        <v>0</v>
      </c>
      <c r="AA52" s="26">
        <f t="shared" si="34"/>
        <v>0</v>
      </c>
      <c r="AB52" s="26">
        <f t="shared" si="34"/>
        <v>0</v>
      </c>
      <c r="AC52" s="26">
        <f t="shared" si="34"/>
        <v>0</v>
      </c>
      <c r="AD52" s="26">
        <f t="shared" si="34"/>
        <v>0</v>
      </c>
      <c r="AE52" s="26">
        <f t="shared" si="34"/>
        <v>0</v>
      </c>
      <c r="AF52" s="26">
        <f t="shared" si="34"/>
        <v>0</v>
      </c>
      <c r="AG52" s="26">
        <f t="shared" si="34"/>
        <v>0</v>
      </c>
      <c r="AH52" s="26">
        <f t="shared" si="34"/>
        <v>0</v>
      </c>
      <c r="AI52" s="26">
        <f t="shared" si="34"/>
        <v>0</v>
      </c>
      <c r="AJ52" s="26">
        <f t="shared" si="34"/>
        <v>0</v>
      </c>
      <c r="AK52" s="26">
        <f t="shared" si="34"/>
        <v>0</v>
      </c>
      <c r="AL52" s="26">
        <f t="shared" si="34"/>
        <v>0</v>
      </c>
      <c r="AM52" s="26">
        <f t="shared" si="34"/>
        <v>0</v>
      </c>
    </row>
    <row r="53" spans="1:40" ht="15.5" x14ac:dyDescent="0.35">
      <c r="A53" s="648"/>
      <c r="B53" s="13" t="str">
        <f t="shared" si="30"/>
        <v>Heating</v>
      </c>
      <c r="C53" s="26">
        <f t="shared" si="32"/>
        <v>0</v>
      </c>
      <c r="D53" s="26">
        <f t="shared" ref="D53:AM53" si="35">((D8*0.5)+C23-D38)*D69*D$78*D$2</f>
        <v>0</v>
      </c>
      <c r="E53" s="26">
        <f t="shared" si="35"/>
        <v>154.03282014771347</v>
      </c>
      <c r="F53" s="26">
        <f t="shared" si="35"/>
        <v>274.81684196220738</v>
      </c>
      <c r="G53" s="26">
        <f t="shared" si="35"/>
        <v>142.74109039048236</v>
      </c>
      <c r="H53" s="26">
        <f t="shared" si="35"/>
        <v>14.557568482973533</v>
      </c>
      <c r="I53" s="26">
        <f t="shared" si="35"/>
        <v>0.25798237394887252</v>
      </c>
      <c r="J53" s="26">
        <f t="shared" si="35"/>
        <v>0.47564518015141805</v>
      </c>
      <c r="K53" s="26">
        <f t="shared" si="35"/>
        <v>549.35588366289153</v>
      </c>
      <c r="L53" s="26">
        <f t="shared" si="35"/>
        <v>1831.8403414874467</v>
      </c>
      <c r="M53" s="26">
        <f t="shared" si="35"/>
        <v>4158.7871419339817</v>
      </c>
      <c r="N53" s="26">
        <f t="shared" si="35"/>
        <v>7833.3852881154417</v>
      </c>
      <c r="O53" s="26">
        <f t="shared" si="35"/>
        <v>8314.6624548803393</v>
      </c>
      <c r="P53" s="26">
        <f t="shared" si="35"/>
        <v>7021.6693217636384</v>
      </c>
      <c r="Q53" s="26">
        <f t="shared" si="35"/>
        <v>5301.8041570890264</v>
      </c>
      <c r="R53" s="26">
        <f t="shared" si="35"/>
        <v>2395.6281068371263</v>
      </c>
      <c r="S53" s="26">
        <f t="shared" si="35"/>
        <v>722.82658008668875</v>
      </c>
      <c r="T53" s="26">
        <f t="shared" si="35"/>
        <v>44.096117401811505</v>
      </c>
      <c r="U53" s="26">
        <f t="shared" si="35"/>
        <v>1.3806507226388183E-2</v>
      </c>
      <c r="V53" s="26">
        <f t="shared" si="35"/>
        <v>2.0709251704192171E-2</v>
      </c>
      <c r="W53" s="26">
        <f t="shared" si="35"/>
        <v>20.269589252334637</v>
      </c>
      <c r="X53" s="26">
        <f t="shared" si="35"/>
        <v>57.965435605655628</v>
      </c>
      <c r="Y53" s="26">
        <f t="shared" si="35"/>
        <v>130.08703717984793</v>
      </c>
      <c r="Z53" s="26">
        <f t="shared" si="35"/>
        <v>220.90021168518081</v>
      </c>
      <c r="AA53" s="26">
        <f t="shared" si="35"/>
        <v>219.67564942761547</v>
      </c>
      <c r="AB53" s="26">
        <f t="shared" si="35"/>
        <v>183.02425685849522</v>
      </c>
      <c r="AC53" s="26">
        <f t="shared" si="35"/>
        <v>139.42714244873932</v>
      </c>
      <c r="AD53" s="26">
        <f t="shared" si="35"/>
        <v>65.172567355279227</v>
      </c>
      <c r="AE53" s="26">
        <f t="shared" si="35"/>
        <v>19.5255932330127</v>
      </c>
      <c r="AF53" s="26">
        <f t="shared" si="35"/>
        <v>1.173601199252061</v>
      </c>
      <c r="AG53" s="26">
        <f t="shared" si="35"/>
        <v>1.3806507226388183E-2</v>
      </c>
      <c r="AH53" s="26">
        <f t="shared" si="35"/>
        <v>2.0709251704192171E-2</v>
      </c>
      <c r="AI53" s="26">
        <f t="shared" si="35"/>
        <v>20.269589252334637</v>
      </c>
      <c r="AJ53" s="26">
        <f t="shared" si="35"/>
        <v>57.965435605655628</v>
      </c>
      <c r="AK53" s="26">
        <f t="shared" si="35"/>
        <v>130.08703717984793</v>
      </c>
      <c r="AL53" s="26">
        <f t="shared" si="35"/>
        <v>220.90021168518081</v>
      </c>
      <c r="AM53" s="26">
        <f t="shared" si="35"/>
        <v>219.67564942761547</v>
      </c>
    </row>
    <row r="54" spans="1:40" ht="15.5" x14ac:dyDescent="0.35">
      <c r="A54" s="648"/>
      <c r="B54" s="13" t="str">
        <f t="shared" si="30"/>
        <v>HVAC</v>
      </c>
      <c r="C54" s="26">
        <f t="shared" si="32"/>
        <v>0</v>
      </c>
      <c r="D54" s="26">
        <f t="shared" ref="D54:AM54" si="36">((D9*0.5)+C24-D39)*D70*D$78*D$2</f>
        <v>0</v>
      </c>
      <c r="E54" s="26">
        <f t="shared" si="36"/>
        <v>0</v>
      </c>
      <c r="F54" s="26">
        <f t="shared" si="36"/>
        <v>1.0626310373230563</v>
      </c>
      <c r="G54" s="26">
        <f t="shared" si="36"/>
        <v>2.4099146983124777</v>
      </c>
      <c r="H54" s="26">
        <f t="shared" si="36"/>
        <v>3389.3347061463151</v>
      </c>
      <c r="I54" s="26">
        <f t="shared" si="36"/>
        <v>10023.803605180274</v>
      </c>
      <c r="J54" s="26">
        <f t="shared" si="36"/>
        <v>12804.097098597616</v>
      </c>
      <c r="K54" s="26">
        <f t="shared" si="36"/>
        <v>10520.667176386103</v>
      </c>
      <c r="L54" s="26">
        <f t="shared" si="36"/>
        <v>4180.8272806839723</v>
      </c>
      <c r="M54" s="26">
        <f t="shared" si="36"/>
        <v>8842.1214174945108</v>
      </c>
      <c r="N54" s="26">
        <f t="shared" si="36"/>
        <v>24232.269715709099</v>
      </c>
      <c r="O54" s="26">
        <f t="shared" si="36"/>
        <v>31779.999764988308</v>
      </c>
      <c r="P54" s="26">
        <f t="shared" si="36"/>
        <v>26852.352754540152</v>
      </c>
      <c r="Q54" s="26">
        <f t="shared" si="36"/>
        <v>20610.049094690981</v>
      </c>
      <c r="R54" s="26">
        <f t="shared" si="36"/>
        <v>11376.839989025002</v>
      </c>
      <c r="S54" s="26">
        <f t="shared" si="36"/>
        <v>12900.62728591526</v>
      </c>
      <c r="T54" s="26">
        <f t="shared" si="36"/>
        <v>67273.458504502792</v>
      </c>
      <c r="U54" s="26">
        <f t="shared" si="36"/>
        <v>7652.9507920152128</v>
      </c>
      <c r="V54" s="26">
        <f t="shared" si="36"/>
        <v>7276.242357185577</v>
      </c>
      <c r="W54" s="26">
        <f t="shared" si="36"/>
        <v>3646.5852603549761</v>
      </c>
      <c r="X54" s="26">
        <f t="shared" si="36"/>
        <v>926.60706452158092</v>
      </c>
      <c r="Y54" s="26">
        <f t="shared" si="36"/>
        <v>1587.8438601608127</v>
      </c>
      <c r="Z54" s="26">
        <f t="shared" si="36"/>
        <v>2679.2364094608979</v>
      </c>
      <c r="AA54" s="26">
        <f t="shared" si="36"/>
        <v>2663.5226416849678</v>
      </c>
      <c r="AB54" s="26">
        <f t="shared" si="36"/>
        <v>2220.321326438951</v>
      </c>
      <c r="AC54" s="26">
        <f t="shared" si="36"/>
        <v>1719.3641970099491</v>
      </c>
      <c r="AD54" s="26">
        <f t="shared" si="36"/>
        <v>981.82093262146941</v>
      </c>
      <c r="AE54" s="26">
        <f t="shared" si="36"/>
        <v>1105.4679576859269</v>
      </c>
      <c r="AF54" s="26">
        <f t="shared" si="36"/>
        <v>5679.7491478545207</v>
      </c>
      <c r="AG54" s="26">
        <f t="shared" si="36"/>
        <v>7652.9507920152128</v>
      </c>
      <c r="AH54" s="26">
        <f t="shared" si="36"/>
        <v>7276.242357185577</v>
      </c>
      <c r="AI54" s="26">
        <f t="shared" si="36"/>
        <v>3646.5852603549761</v>
      </c>
      <c r="AJ54" s="26">
        <f t="shared" si="36"/>
        <v>926.60706452158092</v>
      </c>
      <c r="AK54" s="26">
        <f t="shared" si="36"/>
        <v>1587.8438601608127</v>
      </c>
      <c r="AL54" s="26">
        <f t="shared" si="36"/>
        <v>2679.2364094608979</v>
      </c>
      <c r="AM54" s="26">
        <f t="shared" si="36"/>
        <v>2663.5226416849678</v>
      </c>
    </row>
    <row r="55" spans="1:40" ht="15.5" x14ac:dyDescent="0.35">
      <c r="A55" s="648"/>
      <c r="B55" s="13" t="str">
        <f t="shared" si="30"/>
        <v>Lighting</v>
      </c>
      <c r="C55" s="26">
        <f t="shared" si="32"/>
        <v>0</v>
      </c>
      <c r="D55" s="26">
        <f t="shared" ref="D55:AM55" si="37">((D10*0.5)+C25-D40)*D71*D$78*D$2</f>
        <v>40.179612299827703</v>
      </c>
      <c r="E55" s="26">
        <f t="shared" si="37"/>
        <v>187.78126133370256</v>
      </c>
      <c r="F55" s="26">
        <f t="shared" si="37"/>
        <v>264.34441490652898</v>
      </c>
      <c r="G55" s="26">
        <f t="shared" si="37"/>
        <v>1080.427123203069</v>
      </c>
      <c r="H55" s="26">
        <f t="shared" si="37"/>
        <v>3904.5317498383256</v>
      </c>
      <c r="I55" s="26">
        <f t="shared" si="37"/>
        <v>5651.4437459993414</v>
      </c>
      <c r="J55" s="26">
        <f t="shared" si="37"/>
        <v>7903.4785232402437</v>
      </c>
      <c r="K55" s="26">
        <f t="shared" si="37"/>
        <v>9459.006025746874</v>
      </c>
      <c r="L55" s="26">
        <f t="shared" si="37"/>
        <v>5658.8406237632389</v>
      </c>
      <c r="M55" s="26">
        <f t="shared" si="37"/>
        <v>6571.4296949989312</v>
      </c>
      <c r="N55" s="26">
        <f t="shared" si="37"/>
        <v>9117.7000824889383</v>
      </c>
      <c r="O55" s="26">
        <f t="shared" si="37"/>
        <v>11046.429716628931</v>
      </c>
      <c r="P55" s="26">
        <f t="shared" si="37"/>
        <v>9755.3275018461754</v>
      </c>
      <c r="Q55" s="26">
        <f t="shared" si="37"/>
        <v>10449.27745965643</v>
      </c>
      <c r="R55" s="26">
        <f t="shared" si="37"/>
        <v>9919.962622774874</v>
      </c>
      <c r="S55" s="26">
        <f t="shared" si="37"/>
        <v>9577.3512519758478</v>
      </c>
      <c r="T55" s="26">
        <f t="shared" si="37"/>
        <v>16947.775859955087</v>
      </c>
      <c r="U55" s="26">
        <f t="shared" si="37"/>
        <v>969.2030062696582</v>
      </c>
      <c r="V55" s="26">
        <f t="shared" si="37"/>
        <v>1007.75269319911</v>
      </c>
      <c r="W55" s="26">
        <f t="shared" si="37"/>
        <v>1053.8294809711442</v>
      </c>
      <c r="X55" s="26">
        <f t="shared" si="37"/>
        <v>553.35827245211601</v>
      </c>
      <c r="Y55" s="26">
        <f t="shared" si="37"/>
        <v>626.12366945650228</v>
      </c>
      <c r="Z55" s="26">
        <f t="shared" si="37"/>
        <v>643.98252762485799</v>
      </c>
      <c r="AA55" s="26">
        <f t="shared" si="37"/>
        <v>633.08308117533124</v>
      </c>
      <c r="AB55" s="26">
        <f t="shared" si="37"/>
        <v>551.58393777930155</v>
      </c>
      <c r="AC55" s="26">
        <f t="shared" si="37"/>
        <v>596.08937977293192</v>
      </c>
      <c r="AD55" s="26">
        <f t="shared" si="37"/>
        <v>585.40569543142055</v>
      </c>
      <c r="AE55" s="26">
        <f t="shared" si="37"/>
        <v>561.19916581749465</v>
      </c>
      <c r="AF55" s="26">
        <f t="shared" si="37"/>
        <v>978.44041233749215</v>
      </c>
      <c r="AG55" s="26">
        <f t="shared" si="37"/>
        <v>969.2030062696582</v>
      </c>
      <c r="AH55" s="26">
        <f t="shared" si="37"/>
        <v>1007.75269319911</v>
      </c>
      <c r="AI55" s="26">
        <f t="shared" si="37"/>
        <v>1053.8294809711442</v>
      </c>
      <c r="AJ55" s="26">
        <f t="shared" si="37"/>
        <v>553.35827245211601</v>
      </c>
      <c r="AK55" s="26">
        <f t="shared" si="37"/>
        <v>626.12366945650228</v>
      </c>
      <c r="AL55" s="26">
        <f t="shared" si="37"/>
        <v>643.98252762485799</v>
      </c>
      <c r="AM55" s="26">
        <f t="shared" si="37"/>
        <v>633.08308117533124</v>
      </c>
    </row>
    <row r="56" spans="1:40" ht="15.5" x14ac:dyDescent="0.35">
      <c r="A56" s="648"/>
      <c r="B56" s="13" t="str">
        <f t="shared" si="30"/>
        <v>Miscellaneous</v>
      </c>
      <c r="C56" s="26">
        <f t="shared" si="32"/>
        <v>0</v>
      </c>
      <c r="D56" s="26">
        <f t="shared" ref="D56:AM56" si="38">((D11*0.5)+C26-D41)*D72*D$78*D$2</f>
        <v>0</v>
      </c>
      <c r="E56" s="26">
        <f t="shared" si="38"/>
        <v>0.56673516713946059</v>
      </c>
      <c r="F56" s="26">
        <f t="shared" si="38"/>
        <v>1.1428983894160643</v>
      </c>
      <c r="G56" s="26">
        <f t="shared" si="38"/>
        <v>1.2151299946613032</v>
      </c>
      <c r="H56" s="26">
        <f t="shared" si="38"/>
        <v>18.691996456326052</v>
      </c>
      <c r="I56" s="26">
        <f t="shared" si="38"/>
        <v>54.221865015387095</v>
      </c>
      <c r="J56" s="26">
        <f t="shared" si="38"/>
        <v>299.62649554031407</v>
      </c>
      <c r="K56" s="26">
        <f t="shared" si="38"/>
        <v>671.2173778833594</v>
      </c>
      <c r="L56" s="26">
        <f t="shared" si="38"/>
        <v>418.4204337232419</v>
      </c>
      <c r="M56" s="26">
        <f t="shared" si="38"/>
        <v>466.65414687886891</v>
      </c>
      <c r="N56" s="26">
        <f t="shared" si="38"/>
        <v>512.15553454432143</v>
      </c>
      <c r="O56" s="26">
        <f t="shared" si="38"/>
        <v>495.68799154232693</v>
      </c>
      <c r="P56" s="26">
        <f t="shared" si="38"/>
        <v>456.41109729564766</v>
      </c>
      <c r="Q56" s="26">
        <f t="shared" si="38"/>
        <v>510.62838559265396</v>
      </c>
      <c r="R56" s="26">
        <f t="shared" si="38"/>
        <v>514.87572443193699</v>
      </c>
      <c r="S56" s="26">
        <f t="shared" si="38"/>
        <v>547.41606259491709</v>
      </c>
      <c r="T56" s="26">
        <f t="shared" si="38"/>
        <v>1086.5476649774048</v>
      </c>
      <c r="U56" s="26">
        <f t="shared" si="38"/>
        <v>13.129948603490002</v>
      </c>
      <c r="V56" s="26">
        <f t="shared" si="38"/>
        <v>13.122974611448232</v>
      </c>
      <c r="W56" s="26">
        <f t="shared" si="38"/>
        <v>12.704618217580183</v>
      </c>
      <c r="X56" s="26">
        <f t="shared" si="38"/>
        <v>6.0167974645843945</v>
      </c>
      <c r="Y56" s="26">
        <f t="shared" si="38"/>
        <v>6.1961736834800325</v>
      </c>
      <c r="Z56" s="26">
        <f t="shared" si="38"/>
        <v>6.024471778008591</v>
      </c>
      <c r="AA56" s="26">
        <f t="shared" si="38"/>
        <v>5.7530259922788689</v>
      </c>
      <c r="AB56" s="26">
        <f t="shared" si="38"/>
        <v>5.2260687306272988</v>
      </c>
      <c r="AC56" s="26">
        <f t="shared" si="38"/>
        <v>5.8990114767862121</v>
      </c>
      <c r="AD56" s="26">
        <f t="shared" si="38"/>
        <v>6.1531639680640398</v>
      </c>
      <c r="AE56" s="26">
        <f t="shared" si="38"/>
        <v>6.4958846208108447</v>
      </c>
      <c r="AF56" s="26">
        <f t="shared" si="38"/>
        <v>12.70338960216727</v>
      </c>
      <c r="AG56" s="26">
        <f t="shared" si="38"/>
        <v>13.129948603490002</v>
      </c>
      <c r="AH56" s="26">
        <f t="shared" si="38"/>
        <v>13.122974611448232</v>
      </c>
      <c r="AI56" s="26">
        <f t="shared" si="38"/>
        <v>12.704618217580183</v>
      </c>
      <c r="AJ56" s="26">
        <f t="shared" si="38"/>
        <v>6.0167974645843945</v>
      </c>
      <c r="AK56" s="26">
        <f t="shared" si="38"/>
        <v>6.1961736834800325</v>
      </c>
      <c r="AL56" s="26">
        <f t="shared" si="38"/>
        <v>6.024471778008591</v>
      </c>
      <c r="AM56" s="26">
        <f t="shared" si="38"/>
        <v>5.7530259922788689</v>
      </c>
    </row>
    <row r="57" spans="1:40" ht="15.5" x14ac:dyDescent="0.35">
      <c r="A57" s="648"/>
      <c r="B57" s="13" t="str">
        <f t="shared" si="30"/>
        <v>Pool Spa</v>
      </c>
      <c r="C57" s="26">
        <f t="shared" si="32"/>
        <v>0</v>
      </c>
      <c r="D57" s="26">
        <f t="shared" ref="D57:AM57" si="39">((D12*0.5)+C27-D42)*D73*D$78*D$2</f>
        <v>0</v>
      </c>
      <c r="E57" s="26">
        <f t="shared" si="39"/>
        <v>0</v>
      </c>
      <c r="F57" s="26">
        <f t="shared" si="39"/>
        <v>0</v>
      </c>
      <c r="G57" s="26">
        <f t="shared" si="39"/>
        <v>0</v>
      </c>
      <c r="H57" s="26">
        <f t="shared" si="39"/>
        <v>0</v>
      </c>
      <c r="I57" s="26">
        <f t="shared" si="39"/>
        <v>0</v>
      </c>
      <c r="J57" s="26">
        <f t="shared" si="39"/>
        <v>0</v>
      </c>
      <c r="K57" s="26">
        <f t="shared" si="39"/>
        <v>0</v>
      </c>
      <c r="L57" s="26">
        <f t="shared" si="39"/>
        <v>0</v>
      </c>
      <c r="M57" s="26">
        <f t="shared" si="39"/>
        <v>0</v>
      </c>
      <c r="N57" s="26">
        <f t="shared" si="39"/>
        <v>0</v>
      </c>
      <c r="O57" s="26">
        <f t="shared" si="39"/>
        <v>0</v>
      </c>
      <c r="P57" s="26">
        <f t="shared" si="39"/>
        <v>0</v>
      </c>
      <c r="Q57" s="26">
        <f t="shared" si="39"/>
        <v>0</v>
      </c>
      <c r="R57" s="26">
        <f t="shared" si="39"/>
        <v>0</v>
      </c>
      <c r="S57" s="26">
        <f t="shared" si="39"/>
        <v>0</v>
      </c>
      <c r="T57" s="26">
        <f t="shared" si="39"/>
        <v>0</v>
      </c>
      <c r="U57" s="26">
        <f t="shared" si="39"/>
        <v>0</v>
      </c>
      <c r="V57" s="26">
        <f t="shared" si="39"/>
        <v>0</v>
      </c>
      <c r="W57" s="26">
        <f t="shared" si="39"/>
        <v>0</v>
      </c>
      <c r="X57" s="26">
        <f t="shared" si="39"/>
        <v>0</v>
      </c>
      <c r="Y57" s="26">
        <f t="shared" si="39"/>
        <v>0</v>
      </c>
      <c r="Z57" s="26">
        <f t="shared" si="39"/>
        <v>0</v>
      </c>
      <c r="AA57" s="26">
        <f t="shared" si="39"/>
        <v>0</v>
      </c>
      <c r="AB57" s="26">
        <f t="shared" si="39"/>
        <v>0</v>
      </c>
      <c r="AC57" s="26">
        <f t="shared" si="39"/>
        <v>0</v>
      </c>
      <c r="AD57" s="26">
        <f t="shared" si="39"/>
        <v>0</v>
      </c>
      <c r="AE57" s="26">
        <f t="shared" si="39"/>
        <v>0</v>
      </c>
      <c r="AF57" s="26">
        <f t="shared" si="39"/>
        <v>0</v>
      </c>
      <c r="AG57" s="26">
        <f t="shared" si="39"/>
        <v>0</v>
      </c>
      <c r="AH57" s="26">
        <f t="shared" si="39"/>
        <v>0</v>
      </c>
      <c r="AI57" s="26">
        <f t="shared" si="39"/>
        <v>0</v>
      </c>
      <c r="AJ57" s="26">
        <f t="shared" si="39"/>
        <v>0</v>
      </c>
      <c r="AK57" s="26">
        <f t="shared" si="39"/>
        <v>0</v>
      </c>
      <c r="AL57" s="26">
        <f t="shared" si="39"/>
        <v>0</v>
      </c>
      <c r="AM57" s="26">
        <f t="shared" si="39"/>
        <v>0</v>
      </c>
    </row>
    <row r="58" spans="1:40" ht="15.5" x14ac:dyDescent="0.35">
      <c r="A58" s="648"/>
      <c r="B58" s="13" t="str">
        <f t="shared" si="30"/>
        <v>Refrigeration</v>
      </c>
      <c r="C58" s="26">
        <f t="shared" si="32"/>
        <v>0</v>
      </c>
      <c r="D58" s="26">
        <f t="shared" ref="D58:AM58" si="40">((D13*0.5)+C28-D43)*D74*D$78*D$2</f>
        <v>0</v>
      </c>
      <c r="E58" s="26">
        <f t="shared" si="40"/>
        <v>0</v>
      </c>
      <c r="F58" s="26">
        <f t="shared" si="40"/>
        <v>0</v>
      </c>
      <c r="G58" s="26">
        <f t="shared" si="40"/>
        <v>0</v>
      </c>
      <c r="H58" s="26">
        <f t="shared" si="40"/>
        <v>1.4185350187639645</v>
      </c>
      <c r="I58" s="26">
        <f t="shared" si="40"/>
        <v>21.170748764231401</v>
      </c>
      <c r="J58" s="26">
        <f t="shared" si="40"/>
        <v>58.994890603489722</v>
      </c>
      <c r="K58" s="26">
        <f t="shared" si="40"/>
        <v>70.944322017989577</v>
      </c>
      <c r="L58" s="26">
        <f t="shared" si="40"/>
        <v>39.663774538803949</v>
      </c>
      <c r="M58" s="26">
        <f t="shared" si="40"/>
        <v>62.587771088527987</v>
      </c>
      <c r="N58" s="26">
        <f t="shared" si="40"/>
        <v>90.426240686168228</v>
      </c>
      <c r="O58" s="26">
        <f t="shared" si="40"/>
        <v>95.269380718812343</v>
      </c>
      <c r="P58" s="26">
        <f t="shared" si="40"/>
        <v>90.153794967505959</v>
      </c>
      <c r="Q58" s="26">
        <f t="shared" si="40"/>
        <v>102.27698798666351</v>
      </c>
      <c r="R58" s="26">
        <f t="shared" si="40"/>
        <v>104.52385871792617</v>
      </c>
      <c r="S58" s="26">
        <f t="shared" si="40"/>
        <v>117.0079587754945</v>
      </c>
      <c r="T58" s="26">
        <f t="shared" si="40"/>
        <v>249.66216330245769</v>
      </c>
      <c r="U58" s="26">
        <f t="shared" si="40"/>
        <v>58.928966182062844</v>
      </c>
      <c r="V58" s="26">
        <f t="shared" si="40"/>
        <v>58.910634390523683</v>
      </c>
      <c r="W58" s="26">
        <f t="shared" si="40"/>
        <v>53.131814346881299</v>
      </c>
      <c r="X58" s="26">
        <f t="shared" si="40"/>
        <v>24.547921951712723</v>
      </c>
      <c r="Y58" s="26">
        <f t="shared" si="40"/>
        <v>24.009794715560126</v>
      </c>
      <c r="Z58" s="26">
        <f t="shared" si="40"/>
        <v>22.716296195451747</v>
      </c>
      <c r="AA58" s="26">
        <f t="shared" si="40"/>
        <v>21.109106676677097</v>
      </c>
      <c r="AB58" s="26">
        <f t="shared" si="40"/>
        <v>19.707498791351671</v>
      </c>
      <c r="AC58" s="26">
        <f t="shared" si="40"/>
        <v>22.556971543809048</v>
      </c>
      <c r="AD58" s="26">
        <f t="shared" si="40"/>
        <v>23.847347521615145</v>
      </c>
      <c r="AE58" s="26">
        <f t="shared" si="40"/>
        <v>26.507254209741124</v>
      </c>
      <c r="AF58" s="26">
        <f t="shared" si="40"/>
        <v>55.725264482677566</v>
      </c>
      <c r="AG58" s="26">
        <f t="shared" si="40"/>
        <v>58.928966182062844</v>
      </c>
      <c r="AH58" s="26">
        <f t="shared" si="40"/>
        <v>58.910634390523683</v>
      </c>
      <c r="AI58" s="26">
        <f t="shared" si="40"/>
        <v>53.131814346881299</v>
      </c>
      <c r="AJ58" s="26">
        <f t="shared" si="40"/>
        <v>24.547921951712723</v>
      </c>
      <c r="AK58" s="26">
        <f t="shared" si="40"/>
        <v>24.009794715560126</v>
      </c>
      <c r="AL58" s="26">
        <f t="shared" si="40"/>
        <v>22.716296195451747</v>
      </c>
      <c r="AM58" s="26">
        <f t="shared" si="40"/>
        <v>21.109106676677097</v>
      </c>
    </row>
    <row r="59" spans="1:40" ht="15.75" customHeight="1" x14ac:dyDescent="0.35">
      <c r="A59" s="648"/>
      <c r="B59" s="13" t="str">
        <f t="shared" si="30"/>
        <v>Water Heating</v>
      </c>
      <c r="C59" s="26">
        <f t="shared" si="32"/>
        <v>0</v>
      </c>
      <c r="D59" s="26">
        <f t="shared" ref="D59:AM59" si="41">((D14*0.5)+C29-D44)*D75*D$78*D$2</f>
        <v>0</v>
      </c>
      <c r="E59" s="26">
        <f t="shared" si="41"/>
        <v>6.8324551483265932</v>
      </c>
      <c r="F59" s="26">
        <f t="shared" si="41"/>
        <v>14.928036246606867</v>
      </c>
      <c r="G59" s="26">
        <f t="shared" si="41"/>
        <v>17.47660517487169</v>
      </c>
      <c r="H59" s="26">
        <f t="shared" si="41"/>
        <v>551.05909104149862</v>
      </c>
      <c r="I59" s="26">
        <f t="shared" si="41"/>
        <v>943.85594818022344</v>
      </c>
      <c r="J59" s="26">
        <f t="shared" si="41"/>
        <v>912.42838793551812</v>
      </c>
      <c r="K59" s="26">
        <f t="shared" si="41"/>
        <v>1026.7944207492394</v>
      </c>
      <c r="L59" s="26">
        <f t="shared" si="41"/>
        <v>585.85410324380109</v>
      </c>
      <c r="M59" s="26">
        <f t="shared" si="41"/>
        <v>725.81580375678163</v>
      </c>
      <c r="N59" s="26">
        <f t="shared" si="41"/>
        <v>953.84954257164281</v>
      </c>
      <c r="O59" s="26">
        <f t="shared" si="41"/>
        <v>1009.4154422444875</v>
      </c>
      <c r="P59" s="26">
        <f t="shared" si="41"/>
        <v>893.69410249780685</v>
      </c>
      <c r="Q59" s="26">
        <f t="shared" si="41"/>
        <v>959.98676392967548</v>
      </c>
      <c r="R59" s="26">
        <f t="shared" si="41"/>
        <v>887.55872646229307</v>
      </c>
      <c r="S59" s="26">
        <f t="shared" si="41"/>
        <v>900.67295314206899</v>
      </c>
      <c r="T59" s="26">
        <f t="shared" si="41"/>
        <v>1702.6533860389031</v>
      </c>
      <c r="U59" s="26">
        <f t="shared" si="41"/>
        <v>92.365021140637793</v>
      </c>
      <c r="V59" s="26">
        <f t="shared" si="41"/>
        <v>86.873801513368946</v>
      </c>
      <c r="W59" s="26">
        <f t="shared" si="41"/>
        <v>94.627666809492254</v>
      </c>
      <c r="X59" s="26">
        <f t="shared" si="41"/>
        <v>49.793076229343754</v>
      </c>
      <c r="Y59" s="26">
        <f t="shared" si="41"/>
        <v>56.391494871111924</v>
      </c>
      <c r="Z59" s="26">
        <f t="shared" si="41"/>
        <v>62.300737077589908</v>
      </c>
      <c r="AA59" s="26">
        <f t="shared" si="41"/>
        <v>61.869651645598069</v>
      </c>
      <c r="AB59" s="26">
        <f t="shared" si="41"/>
        <v>54.041525726829953</v>
      </c>
      <c r="AC59" s="26">
        <f t="shared" si="41"/>
        <v>58.567855312403779</v>
      </c>
      <c r="AD59" s="26">
        <f t="shared" si="41"/>
        <v>56.016111593569086</v>
      </c>
      <c r="AE59" s="26">
        <f t="shared" si="41"/>
        <v>56.442686303608518</v>
      </c>
      <c r="AF59" s="26">
        <f t="shared" si="41"/>
        <v>105.12762893887721</v>
      </c>
      <c r="AG59" s="26">
        <f t="shared" si="41"/>
        <v>92.365021140637793</v>
      </c>
      <c r="AH59" s="26">
        <f t="shared" si="41"/>
        <v>86.873801513368946</v>
      </c>
      <c r="AI59" s="26">
        <f t="shared" si="41"/>
        <v>94.627666809492254</v>
      </c>
      <c r="AJ59" s="26">
        <f t="shared" si="41"/>
        <v>49.793076229343754</v>
      </c>
      <c r="AK59" s="26">
        <f t="shared" si="41"/>
        <v>56.391494871111924</v>
      </c>
      <c r="AL59" s="26">
        <f t="shared" si="41"/>
        <v>62.300737077589908</v>
      </c>
      <c r="AM59" s="26">
        <f t="shared" si="41"/>
        <v>61.869651645598069</v>
      </c>
    </row>
    <row r="60" spans="1:40" ht="15.75" customHeight="1" x14ac:dyDescent="0.35">
      <c r="A60" s="648"/>
      <c r="B60" s="259" t="str">
        <f t="shared" si="30"/>
        <v xml:space="preserve"> 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40" ht="15.75" customHeight="1" x14ac:dyDescent="0.35">
      <c r="A61" s="648"/>
      <c r="B61" s="237" t="s">
        <v>18</v>
      </c>
      <c r="C61" s="26">
        <f>SUM(C50:C60)</f>
        <v>0</v>
      </c>
      <c r="D61" s="26">
        <f>SUM(D50:D60)</f>
        <v>40.179612299827703</v>
      </c>
      <c r="E61" s="26">
        <f t="shared" ref="E61:AM61" si="42">SUM(E50:E60)</f>
        <v>352.22416184697454</v>
      </c>
      <c r="F61" s="26">
        <f t="shared" si="42"/>
        <v>599.50823766019948</v>
      </c>
      <c r="G61" s="26">
        <f t="shared" si="42"/>
        <v>1538.4413406281826</v>
      </c>
      <c r="H61" s="26">
        <f t="shared" si="42"/>
        <v>11757.023552236993</v>
      </c>
      <c r="I61" s="26">
        <f t="shared" si="42"/>
        <v>28750.588608081027</v>
      </c>
      <c r="J61" s="26">
        <f t="shared" si="42"/>
        <v>40953.196741292733</v>
      </c>
      <c r="K61" s="26">
        <f t="shared" si="42"/>
        <v>34012.997663208138</v>
      </c>
      <c r="L61" s="26">
        <f t="shared" si="42"/>
        <v>13719.911453286548</v>
      </c>
      <c r="M61" s="26">
        <f t="shared" si="42"/>
        <v>20976.11327241184</v>
      </c>
      <c r="N61" s="26">
        <f t="shared" si="42"/>
        <v>42930.799227769952</v>
      </c>
      <c r="O61" s="26">
        <f t="shared" si="42"/>
        <v>52933.300242507612</v>
      </c>
      <c r="P61" s="26">
        <f t="shared" si="42"/>
        <v>45237.459484134706</v>
      </c>
      <c r="Q61" s="26">
        <f t="shared" si="42"/>
        <v>38203.101933236474</v>
      </c>
      <c r="R61" s="26">
        <f t="shared" si="42"/>
        <v>26197.524703823758</v>
      </c>
      <c r="S61" s="26">
        <f t="shared" si="42"/>
        <v>29087.522641857777</v>
      </c>
      <c r="T61" s="26">
        <f t="shared" si="42"/>
        <v>115800.36961400055</v>
      </c>
      <c r="U61" s="26">
        <f t="shared" si="42"/>
        <v>11044.546791752366</v>
      </c>
      <c r="V61" s="26">
        <f t="shared" si="42"/>
        <v>10589.704903263118</v>
      </c>
      <c r="W61" s="26">
        <f t="shared" si="42"/>
        <v>5861.1854398632968</v>
      </c>
      <c r="X61" s="26">
        <f t="shared" si="42"/>
        <v>1617.4776158904554</v>
      </c>
      <c r="Y61" s="26">
        <f t="shared" si="42"/>
        <v>2283.7705311655063</v>
      </c>
      <c r="Z61" s="26">
        <f t="shared" si="42"/>
        <v>3380.7019944481012</v>
      </c>
      <c r="AA61" s="26">
        <f t="shared" si="42"/>
        <v>3351.7152378260907</v>
      </c>
      <c r="AB61" s="26">
        <f t="shared" si="42"/>
        <v>2823.1985686183912</v>
      </c>
      <c r="AC61" s="26">
        <f t="shared" si="42"/>
        <v>2389.6436514161896</v>
      </c>
      <c r="AD61" s="26">
        <f t="shared" si="42"/>
        <v>1699.8069610654645</v>
      </c>
      <c r="AE61" s="26">
        <f t="shared" si="42"/>
        <v>2009.4470017237984</v>
      </c>
      <c r="AF61" s="26">
        <f t="shared" si="42"/>
        <v>8503.1919067685612</v>
      </c>
      <c r="AG61" s="26">
        <f t="shared" si="42"/>
        <v>11044.546791752366</v>
      </c>
      <c r="AH61" s="26">
        <f t="shared" si="42"/>
        <v>10589.704903263118</v>
      </c>
      <c r="AI61" s="26">
        <f t="shared" si="42"/>
        <v>5861.1854398632968</v>
      </c>
      <c r="AJ61" s="26">
        <f t="shared" si="42"/>
        <v>1617.4776158904554</v>
      </c>
      <c r="AK61" s="26">
        <f t="shared" si="42"/>
        <v>2283.7705311655063</v>
      </c>
      <c r="AL61" s="26">
        <f t="shared" si="42"/>
        <v>3380.7019944481012</v>
      </c>
      <c r="AM61" s="26">
        <f t="shared" si="42"/>
        <v>3351.7152378260907</v>
      </c>
    </row>
    <row r="62" spans="1:40" ht="16.5" customHeight="1" thickBot="1" x14ac:dyDescent="0.4">
      <c r="A62" s="649"/>
      <c r="B62" s="138" t="s">
        <v>19</v>
      </c>
      <c r="C62" s="27">
        <f>C61</f>
        <v>0</v>
      </c>
      <c r="D62" s="27">
        <f>C62+D61</f>
        <v>40.179612299827703</v>
      </c>
      <c r="E62" s="27">
        <f t="shared" ref="E62:AM62" si="43">D62+E61</f>
        <v>392.40377414680222</v>
      </c>
      <c r="F62" s="27">
        <f t="shared" si="43"/>
        <v>991.9120118070017</v>
      </c>
      <c r="G62" s="27">
        <f t="shared" si="43"/>
        <v>2530.3533524351842</v>
      </c>
      <c r="H62" s="27">
        <f t="shared" si="43"/>
        <v>14287.376904672177</v>
      </c>
      <c r="I62" s="27">
        <f t="shared" si="43"/>
        <v>43037.965512753202</v>
      </c>
      <c r="J62" s="27">
        <f t="shared" si="43"/>
        <v>83991.162254045936</v>
      </c>
      <c r="K62" s="27">
        <f t="shared" si="43"/>
        <v>118004.15991725407</v>
      </c>
      <c r="L62" s="27">
        <f t="shared" si="43"/>
        <v>131724.07137054062</v>
      </c>
      <c r="M62" s="27">
        <f t="shared" si="43"/>
        <v>152700.18464295246</v>
      </c>
      <c r="N62" s="27">
        <f t="shared" si="43"/>
        <v>195630.98387072241</v>
      </c>
      <c r="O62" s="27">
        <f t="shared" si="43"/>
        <v>248564.28411323001</v>
      </c>
      <c r="P62" s="27">
        <f t="shared" si="43"/>
        <v>293801.74359736469</v>
      </c>
      <c r="Q62" s="27">
        <f t="shared" si="43"/>
        <v>332004.84553060116</v>
      </c>
      <c r="R62" s="27">
        <f t="shared" si="43"/>
        <v>358202.37023442495</v>
      </c>
      <c r="S62" s="27">
        <f t="shared" si="43"/>
        <v>387289.89287628274</v>
      </c>
      <c r="T62" s="27">
        <f t="shared" si="43"/>
        <v>503090.26249028329</v>
      </c>
      <c r="U62" s="27">
        <f t="shared" si="43"/>
        <v>514134.80928203568</v>
      </c>
      <c r="V62" s="27">
        <f t="shared" si="43"/>
        <v>524724.51418529882</v>
      </c>
      <c r="W62" s="27">
        <f t="shared" si="43"/>
        <v>530585.69962516206</v>
      </c>
      <c r="X62" s="27">
        <f t="shared" si="43"/>
        <v>532203.1772410525</v>
      </c>
      <c r="Y62" s="27">
        <f t="shared" si="43"/>
        <v>534486.94777221803</v>
      </c>
      <c r="Z62" s="27">
        <f t="shared" si="43"/>
        <v>537867.64976666612</v>
      </c>
      <c r="AA62" s="27">
        <f t="shared" si="43"/>
        <v>541219.36500449223</v>
      </c>
      <c r="AB62" s="27">
        <f t="shared" si="43"/>
        <v>544042.56357311062</v>
      </c>
      <c r="AC62" s="27">
        <f t="shared" si="43"/>
        <v>546432.20722452679</v>
      </c>
      <c r="AD62" s="27">
        <f t="shared" si="43"/>
        <v>548132.0141855923</v>
      </c>
      <c r="AE62" s="27">
        <f t="shared" si="43"/>
        <v>550141.4611873161</v>
      </c>
      <c r="AF62" s="27">
        <f t="shared" si="43"/>
        <v>558644.6530940847</v>
      </c>
      <c r="AG62" s="27">
        <f t="shared" si="43"/>
        <v>569689.19988583704</v>
      </c>
      <c r="AH62" s="27">
        <f t="shared" si="43"/>
        <v>580278.90478910017</v>
      </c>
      <c r="AI62" s="27">
        <f t="shared" si="43"/>
        <v>586140.09022896341</v>
      </c>
      <c r="AJ62" s="27">
        <f t="shared" si="43"/>
        <v>587757.56784485385</v>
      </c>
      <c r="AK62" s="27">
        <f t="shared" si="43"/>
        <v>590041.33837601938</v>
      </c>
      <c r="AL62" s="27">
        <f t="shared" si="43"/>
        <v>593422.04037046747</v>
      </c>
      <c r="AM62" s="27">
        <f t="shared" si="43"/>
        <v>596773.75560829358</v>
      </c>
    </row>
    <row r="63" spans="1:40" x14ac:dyDescent="0.35">
      <c r="A63" s="8"/>
      <c r="B63" s="33"/>
      <c r="C63" s="34"/>
      <c r="D63" s="30"/>
      <c r="E63" s="35"/>
      <c r="F63" s="30"/>
      <c r="G63" s="35"/>
      <c r="H63" s="30"/>
      <c r="I63" s="35"/>
      <c r="J63" s="30"/>
      <c r="K63" s="35"/>
      <c r="L63" s="30"/>
      <c r="M63" s="35"/>
      <c r="N63" s="30"/>
      <c r="O63" s="35"/>
      <c r="P63" s="30"/>
      <c r="Q63" s="35"/>
      <c r="R63" s="30"/>
      <c r="S63" s="35"/>
      <c r="T63" s="30"/>
      <c r="U63" s="35"/>
      <c r="V63" s="30"/>
      <c r="W63" s="35"/>
      <c r="X63" s="30"/>
      <c r="Y63" s="35"/>
      <c r="Z63" s="30"/>
      <c r="AA63" s="35"/>
      <c r="AB63" s="30"/>
      <c r="AC63" s="35"/>
      <c r="AD63" s="30"/>
      <c r="AE63" s="35"/>
      <c r="AF63" s="30"/>
      <c r="AG63" s="35"/>
      <c r="AH63" s="30"/>
      <c r="AI63" s="35"/>
      <c r="AJ63" s="30"/>
      <c r="AK63" s="35"/>
      <c r="AL63" s="30"/>
      <c r="AM63" s="35"/>
    </row>
    <row r="64" spans="1:40" ht="15" thickBot="1" x14ac:dyDescent="0.4"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193"/>
    </row>
    <row r="65" spans="1:41" ht="16" thickBot="1" x14ac:dyDescent="0.4">
      <c r="A65" s="633" t="s">
        <v>12</v>
      </c>
      <c r="B65" s="17" t="s">
        <v>12</v>
      </c>
      <c r="C65" s="146">
        <f>C$4</f>
        <v>44562</v>
      </c>
      <c r="D65" s="146">
        <f t="shared" ref="D65:AM65" si="44">D$4</f>
        <v>44593</v>
      </c>
      <c r="E65" s="146">
        <f t="shared" si="44"/>
        <v>44621</v>
      </c>
      <c r="F65" s="146">
        <f t="shared" si="44"/>
        <v>44652</v>
      </c>
      <c r="G65" s="146">
        <f t="shared" si="44"/>
        <v>44682</v>
      </c>
      <c r="H65" s="146">
        <f t="shared" si="44"/>
        <v>44713</v>
      </c>
      <c r="I65" s="146">
        <f t="shared" si="44"/>
        <v>44743</v>
      </c>
      <c r="J65" s="146">
        <f t="shared" si="44"/>
        <v>44774</v>
      </c>
      <c r="K65" s="146">
        <f t="shared" si="44"/>
        <v>44805</v>
      </c>
      <c r="L65" s="146">
        <f t="shared" si="44"/>
        <v>44835</v>
      </c>
      <c r="M65" s="146">
        <f t="shared" si="44"/>
        <v>44866</v>
      </c>
      <c r="N65" s="146">
        <f t="shared" si="44"/>
        <v>44896</v>
      </c>
      <c r="O65" s="146">
        <f t="shared" si="44"/>
        <v>44927</v>
      </c>
      <c r="P65" s="146">
        <f t="shared" si="44"/>
        <v>44958</v>
      </c>
      <c r="Q65" s="146">
        <f t="shared" si="44"/>
        <v>44986</v>
      </c>
      <c r="R65" s="146">
        <f t="shared" si="44"/>
        <v>45017</v>
      </c>
      <c r="S65" s="146">
        <f t="shared" si="44"/>
        <v>45047</v>
      </c>
      <c r="T65" s="146">
        <f t="shared" si="44"/>
        <v>45078</v>
      </c>
      <c r="U65" s="146">
        <f t="shared" si="44"/>
        <v>45108</v>
      </c>
      <c r="V65" s="146">
        <f t="shared" si="44"/>
        <v>45139</v>
      </c>
      <c r="W65" s="146">
        <f t="shared" si="44"/>
        <v>45170</v>
      </c>
      <c r="X65" s="146">
        <f t="shared" si="44"/>
        <v>45200</v>
      </c>
      <c r="Y65" s="146">
        <f t="shared" si="44"/>
        <v>45231</v>
      </c>
      <c r="Z65" s="146">
        <f t="shared" si="44"/>
        <v>45261</v>
      </c>
      <c r="AA65" s="146">
        <f t="shared" si="44"/>
        <v>45292</v>
      </c>
      <c r="AB65" s="146">
        <f t="shared" si="44"/>
        <v>45323</v>
      </c>
      <c r="AC65" s="146">
        <f t="shared" si="44"/>
        <v>45352</v>
      </c>
      <c r="AD65" s="146">
        <f t="shared" si="44"/>
        <v>45383</v>
      </c>
      <c r="AE65" s="146">
        <f t="shared" si="44"/>
        <v>45413</v>
      </c>
      <c r="AF65" s="146">
        <f t="shared" si="44"/>
        <v>45444</v>
      </c>
      <c r="AG65" s="146">
        <f t="shared" si="44"/>
        <v>45474</v>
      </c>
      <c r="AH65" s="146">
        <f t="shared" si="44"/>
        <v>45505</v>
      </c>
      <c r="AI65" s="146">
        <f t="shared" si="44"/>
        <v>45536</v>
      </c>
      <c r="AJ65" s="146">
        <f t="shared" si="44"/>
        <v>45566</v>
      </c>
      <c r="AK65" s="146">
        <f t="shared" si="44"/>
        <v>45597</v>
      </c>
      <c r="AL65" s="146">
        <f t="shared" si="44"/>
        <v>45627</v>
      </c>
      <c r="AM65" s="146">
        <f t="shared" si="44"/>
        <v>45658</v>
      </c>
      <c r="AO65" s="195" t="s">
        <v>181</v>
      </c>
    </row>
    <row r="66" spans="1:41" ht="15" customHeight="1" x14ac:dyDescent="0.35">
      <c r="A66" s="634"/>
      <c r="B66" s="77" t="s">
        <v>0</v>
      </c>
      <c r="C66" s="20">
        <f>' 1M - RES'!C66</f>
        <v>0.11129699999999999</v>
      </c>
      <c r="D66" s="20">
        <f>' 1M - RES'!D66</f>
        <v>9.3076999999999993E-2</v>
      </c>
      <c r="E66" s="20">
        <f>' 1M - RES'!E66</f>
        <v>7.0041999999999993E-2</v>
      </c>
      <c r="F66" s="20">
        <f>' 1M - RES'!F66</f>
        <v>3.7116000000000003E-2</v>
      </c>
      <c r="G66" s="20">
        <f>' 1M - RES'!G66</f>
        <v>4.0888000000000001E-2</v>
      </c>
      <c r="H66" s="20">
        <f>' 1M - RES'!H66</f>
        <v>0.103973</v>
      </c>
      <c r="I66" s="20">
        <f>' 1M - RES'!I66</f>
        <v>0.1401</v>
      </c>
      <c r="J66" s="20">
        <f>' 1M - RES'!J66</f>
        <v>0.13320699999999999</v>
      </c>
      <c r="K66" s="20">
        <f>' 1M - RES'!K66</f>
        <v>6.6758999999999999E-2</v>
      </c>
      <c r="L66" s="20">
        <f>' 1M - RES'!L66</f>
        <v>3.7011000000000002E-2</v>
      </c>
      <c r="M66" s="20">
        <f>' 1M - RES'!M66</f>
        <v>5.9593E-2</v>
      </c>
      <c r="N66" s="20">
        <f>' 1M - RES'!N66</f>
        <v>0.106937</v>
      </c>
      <c r="O66" s="20">
        <f>' 1M - RES'!O66</f>
        <v>0.11129699999999999</v>
      </c>
      <c r="P66" s="20">
        <f>' 1M - RES'!P66</f>
        <v>9.3076999999999993E-2</v>
      </c>
      <c r="Q66" s="20">
        <f>' 1M - RES'!Q66</f>
        <v>7.0041999999999993E-2</v>
      </c>
      <c r="R66" s="20">
        <f>' 1M - RES'!R66</f>
        <v>3.7116000000000003E-2</v>
      </c>
      <c r="S66" s="20">
        <f>' 1M - RES'!S66</f>
        <v>4.0888000000000001E-2</v>
      </c>
      <c r="T66" s="20">
        <f>' 1M - RES'!T66</f>
        <v>0.103973</v>
      </c>
      <c r="U66" s="20">
        <f>' 1M - RES'!U66</f>
        <v>0.1401</v>
      </c>
      <c r="V66" s="20">
        <f>' 1M - RES'!V66</f>
        <v>0.13320699999999999</v>
      </c>
      <c r="W66" s="20">
        <f>' 1M - RES'!W66</f>
        <v>6.6758999999999999E-2</v>
      </c>
      <c r="X66" s="20">
        <f>' 1M - RES'!X66</f>
        <v>3.7011000000000002E-2</v>
      </c>
      <c r="Y66" s="20">
        <f>' 1M - RES'!Y66</f>
        <v>5.9593E-2</v>
      </c>
      <c r="Z66" s="20">
        <f>' 1M - RES'!Z66</f>
        <v>0.106937</v>
      </c>
      <c r="AA66" s="20">
        <f>' 1M - RES'!AA66</f>
        <v>0.11129699999999999</v>
      </c>
      <c r="AB66" s="20">
        <f>' 1M - RES'!AB66</f>
        <v>9.3076999999999993E-2</v>
      </c>
      <c r="AC66" s="20">
        <f>' 1M - RES'!AC66</f>
        <v>7.0041999999999993E-2</v>
      </c>
      <c r="AD66" s="20">
        <f>' 1M - RES'!AD66</f>
        <v>3.7116000000000003E-2</v>
      </c>
      <c r="AE66" s="20">
        <f>' 1M - RES'!AE66</f>
        <v>4.0888000000000001E-2</v>
      </c>
      <c r="AF66" s="20">
        <f>' 1M - RES'!AF66</f>
        <v>0.103973</v>
      </c>
      <c r="AG66" s="20">
        <f>' 1M - RES'!AG66</f>
        <v>0.1401</v>
      </c>
      <c r="AH66" s="20">
        <f>' 1M - RES'!AH66</f>
        <v>0.13320699999999999</v>
      </c>
      <c r="AI66" s="20">
        <f>' 1M - RES'!AI66</f>
        <v>6.6758999999999999E-2</v>
      </c>
      <c r="AJ66" s="20">
        <f>' 1M - RES'!AJ66</f>
        <v>3.7011000000000002E-2</v>
      </c>
      <c r="AK66" s="20">
        <f>' 1M - RES'!AK66</f>
        <v>5.9593E-2</v>
      </c>
      <c r="AL66" s="20">
        <f>' 1M - RES'!AL66</f>
        <v>0.106937</v>
      </c>
      <c r="AM66" s="20">
        <f>' 1M - RES'!AM66</f>
        <v>0.11129699999999999</v>
      </c>
      <c r="AO66" s="209">
        <f t="shared" ref="AO66:AO75" si="45">SUM(C66:N66)</f>
        <v>1</v>
      </c>
    </row>
    <row r="67" spans="1:41" x14ac:dyDescent="0.35">
      <c r="A67" s="634"/>
      <c r="B67" s="78" t="s">
        <v>1</v>
      </c>
      <c r="C67" s="20">
        <f>' 1M - RES'!C67</f>
        <v>1.1999999999999999E-3</v>
      </c>
      <c r="D67" s="20">
        <f>' 1M - RES'!D67</f>
        <v>1.1000000000000001E-3</v>
      </c>
      <c r="E67" s="20">
        <f>' 1M - RES'!E67</f>
        <v>3.13E-3</v>
      </c>
      <c r="F67" s="20">
        <f>' 1M - RES'!F67</f>
        <v>1.5047E-2</v>
      </c>
      <c r="G67" s="20">
        <f>' 1M - RES'!G67</f>
        <v>6.5409999999999996E-2</v>
      </c>
      <c r="H67" s="20">
        <f>' 1M - RES'!H67</f>
        <v>0.21082300000000001</v>
      </c>
      <c r="I67" s="20">
        <f>' 1M - RES'!I67</f>
        <v>0.28477999999999998</v>
      </c>
      <c r="J67" s="20">
        <f>' 1M - RES'!J67</f>
        <v>0.27076600000000001</v>
      </c>
      <c r="K67" s="20">
        <f>' 1M - RES'!K67</f>
        <v>0.126605</v>
      </c>
      <c r="L67" s="20">
        <f>' 1M - RES'!L67</f>
        <v>1.8471999999999999E-2</v>
      </c>
      <c r="M67" s="20">
        <f>' 1M - RES'!M67</f>
        <v>1.444E-3</v>
      </c>
      <c r="N67" s="20">
        <f>' 1M - RES'!N67</f>
        <v>1.222E-3</v>
      </c>
      <c r="O67" s="20">
        <f>' 1M - RES'!O67</f>
        <v>1.1999999999999999E-3</v>
      </c>
      <c r="P67" s="20">
        <f>' 1M - RES'!P67</f>
        <v>1.1000000000000001E-3</v>
      </c>
      <c r="Q67" s="20">
        <f>' 1M - RES'!Q67</f>
        <v>3.13E-3</v>
      </c>
      <c r="R67" s="20">
        <f>' 1M - RES'!R67</f>
        <v>1.5047E-2</v>
      </c>
      <c r="S67" s="20">
        <f>' 1M - RES'!S67</f>
        <v>6.5409999999999996E-2</v>
      </c>
      <c r="T67" s="20">
        <f>' 1M - RES'!T67</f>
        <v>0.21082300000000001</v>
      </c>
      <c r="U67" s="20">
        <f>' 1M - RES'!U67</f>
        <v>0.28477999999999998</v>
      </c>
      <c r="V67" s="20">
        <f>' 1M - RES'!V67</f>
        <v>0.27076600000000001</v>
      </c>
      <c r="W67" s="20">
        <f>' 1M - RES'!W67</f>
        <v>0.126605</v>
      </c>
      <c r="X67" s="20">
        <f>' 1M - RES'!X67</f>
        <v>1.8471999999999999E-2</v>
      </c>
      <c r="Y67" s="20">
        <f>' 1M - RES'!Y67</f>
        <v>1.444E-3</v>
      </c>
      <c r="Z67" s="20">
        <f>' 1M - RES'!Z67</f>
        <v>1.222E-3</v>
      </c>
      <c r="AA67" s="20">
        <f>' 1M - RES'!AA67</f>
        <v>1.1999999999999999E-3</v>
      </c>
      <c r="AB67" s="20">
        <f>' 1M - RES'!AB67</f>
        <v>1.1000000000000001E-3</v>
      </c>
      <c r="AC67" s="20">
        <f>' 1M - RES'!AC67</f>
        <v>3.13E-3</v>
      </c>
      <c r="AD67" s="20">
        <f>' 1M - RES'!AD67</f>
        <v>1.5047E-2</v>
      </c>
      <c r="AE67" s="20">
        <f>' 1M - RES'!AE67</f>
        <v>6.5409999999999996E-2</v>
      </c>
      <c r="AF67" s="20">
        <f>' 1M - RES'!AF67</f>
        <v>0.21082300000000001</v>
      </c>
      <c r="AG67" s="20">
        <f>' 1M - RES'!AG67</f>
        <v>0.28477999999999998</v>
      </c>
      <c r="AH67" s="20">
        <f>' 1M - RES'!AH67</f>
        <v>0.27076600000000001</v>
      </c>
      <c r="AI67" s="20">
        <f>' 1M - RES'!AI67</f>
        <v>0.126605</v>
      </c>
      <c r="AJ67" s="20">
        <f>' 1M - RES'!AJ67</f>
        <v>1.8471999999999999E-2</v>
      </c>
      <c r="AK67" s="20">
        <f>' 1M - RES'!AK67</f>
        <v>1.444E-3</v>
      </c>
      <c r="AL67" s="20">
        <f>' 1M - RES'!AL67</f>
        <v>1.222E-3</v>
      </c>
      <c r="AM67" s="20">
        <f>' 1M - RES'!AM67</f>
        <v>1.1999999999999999E-3</v>
      </c>
      <c r="AO67" s="209">
        <f t="shared" si="45"/>
        <v>0.99999900000000008</v>
      </c>
    </row>
    <row r="68" spans="1:41" x14ac:dyDescent="0.35">
      <c r="A68" s="634"/>
      <c r="B68" s="77" t="s">
        <v>2</v>
      </c>
      <c r="C68" s="20">
        <f>' 1M - RES'!C68</f>
        <v>7.9578999999999997E-2</v>
      </c>
      <c r="D68" s="20">
        <f>' 1M - RES'!D68</f>
        <v>7.2517999999999999E-2</v>
      </c>
      <c r="E68" s="20">
        <f>' 1M - RES'!E68</f>
        <v>8.1079999999999999E-2</v>
      </c>
      <c r="F68" s="20">
        <f>' 1M - RES'!F68</f>
        <v>7.9918000000000003E-2</v>
      </c>
      <c r="G68" s="20">
        <f>' 1M - RES'!G68</f>
        <v>8.4083000000000005E-2</v>
      </c>
      <c r="H68" s="20">
        <f>' 1M - RES'!H68</f>
        <v>8.5730000000000001E-2</v>
      </c>
      <c r="I68" s="20">
        <f>' 1M - RES'!I68</f>
        <v>9.6095E-2</v>
      </c>
      <c r="J68" s="20">
        <f>' 1M - RES'!J68</f>
        <v>9.6095E-2</v>
      </c>
      <c r="K68" s="20">
        <f>' 1M - RES'!K68</f>
        <v>8.4277000000000005E-2</v>
      </c>
      <c r="L68" s="20">
        <f>' 1M - RES'!L68</f>
        <v>8.2582000000000003E-2</v>
      </c>
      <c r="M68" s="20">
        <f>' 1M - RES'!M68</f>
        <v>7.8464999999999993E-2</v>
      </c>
      <c r="N68" s="20">
        <f>' 1M - RES'!N68</f>
        <v>7.9578999999999997E-2</v>
      </c>
      <c r="O68" s="20">
        <f>' 1M - RES'!O68</f>
        <v>7.9578999999999997E-2</v>
      </c>
      <c r="P68" s="20">
        <f>' 1M - RES'!P68</f>
        <v>7.2517999999999999E-2</v>
      </c>
      <c r="Q68" s="20">
        <f>' 1M - RES'!Q68</f>
        <v>8.1079999999999999E-2</v>
      </c>
      <c r="R68" s="20">
        <f>' 1M - RES'!R68</f>
        <v>7.9918000000000003E-2</v>
      </c>
      <c r="S68" s="20">
        <f>' 1M - RES'!S68</f>
        <v>8.4083000000000005E-2</v>
      </c>
      <c r="T68" s="20">
        <f>' 1M - RES'!T68</f>
        <v>8.5730000000000001E-2</v>
      </c>
      <c r="U68" s="20">
        <f>' 1M - RES'!U68</f>
        <v>9.6095E-2</v>
      </c>
      <c r="V68" s="20">
        <f>' 1M - RES'!V68</f>
        <v>9.6095E-2</v>
      </c>
      <c r="W68" s="20">
        <f>' 1M - RES'!W68</f>
        <v>8.4277000000000005E-2</v>
      </c>
      <c r="X68" s="20">
        <f>' 1M - RES'!X68</f>
        <v>8.2582000000000003E-2</v>
      </c>
      <c r="Y68" s="20">
        <f>' 1M - RES'!Y68</f>
        <v>7.8464999999999993E-2</v>
      </c>
      <c r="Z68" s="20">
        <f>' 1M - RES'!Z68</f>
        <v>7.9578999999999997E-2</v>
      </c>
      <c r="AA68" s="20">
        <f>' 1M - RES'!AA68</f>
        <v>7.9578999999999997E-2</v>
      </c>
      <c r="AB68" s="20">
        <f>' 1M - RES'!AB68</f>
        <v>7.2517999999999999E-2</v>
      </c>
      <c r="AC68" s="20">
        <f>' 1M - RES'!AC68</f>
        <v>8.1079999999999999E-2</v>
      </c>
      <c r="AD68" s="20">
        <f>' 1M - RES'!AD68</f>
        <v>7.9918000000000003E-2</v>
      </c>
      <c r="AE68" s="20">
        <f>' 1M - RES'!AE68</f>
        <v>8.4083000000000005E-2</v>
      </c>
      <c r="AF68" s="20">
        <f>' 1M - RES'!AF68</f>
        <v>8.5730000000000001E-2</v>
      </c>
      <c r="AG68" s="20">
        <f>' 1M - RES'!AG68</f>
        <v>9.6095E-2</v>
      </c>
      <c r="AH68" s="20">
        <f>' 1M - RES'!AH68</f>
        <v>9.6095E-2</v>
      </c>
      <c r="AI68" s="20">
        <f>' 1M - RES'!AI68</f>
        <v>8.4277000000000005E-2</v>
      </c>
      <c r="AJ68" s="20">
        <f>' 1M - RES'!AJ68</f>
        <v>8.2582000000000003E-2</v>
      </c>
      <c r="AK68" s="20">
        <f>' 1M - RES'!AK68</f>
        <v>7.8464999999999993E-2</v>
      </c>
      <c r="AL68" s="20">
        <f>' 1M - RES'!AL68</f>
        <v>7.9578999999999997E-2</v>
      </c>
      <c r="AM68" s="20">
        <f>' 1M - RES'!AM68</f>
        <v>7.9578999999999997E-2</v>
      </c>
      <c r="AO68" s="209">
        <f t="shared" si="45"/>
        <v>1.0000010000000001</v>
      </c>
    </row>
    <row r="69" spans="1:41" x14ac:dyDescent="0.35">
      <c r="A69" s="634"/>
      <c r="B69" s="77" t="s">
        <v>9</v>
      </c>
      <c r="C69" s="299">
        <f>' 1M - RES'!C69</f>
        <v>0.21790499999999999</v>
      </c>
      <c r="D69" s="299">
        <f>' 1M - RES'!D69</f>
        <v>0.18213499999999999</v>
      </c>
      <c r="E69" s="299">
        <f>' 1M - RES'!E69</f>
        <v>0.13483300000000001</v>
      </c>
      <c r="F69" s="299">
        <f>' 1M - RES'!F69</f>
        <v>5.8486000000000003E-2</v>
      </c>
      <c r="G69" s="299">
        <f>' 1M - RES'!G69</f>
        <v>1.7144E-2</v>
      </c>
      <c r="H69" s="299">
        <f>' 1M - RES'!H69</f>
        <v>5.1000000000000004E-4</v>
      </c>
      <c r="I69" s="299">
        <f>' 1M - RES'!I69</f>
        <v>6.0000000000000002E-6</v>
      </c>
      <c r="J69" s="299">
        <f>' 1M - RES'!J69</f>
        <v>9.0000000000000002E-6</v>
      </c>
      <c r="K69" s="299">
        <f>' 1M - RES'!K69</f>
        <v>8.8090000000000009E-3</v>
      </c>
      <c r="L69" s="299">
        <f>' 1M - RES'!L69</f>
        <v>5.4961999999999997E-2</v>
      </c>
      <c r="M69" s="299">
        <f>' 1M - RES'!M69</f>
        <v>0.115899</v>
      </c>
      <c r="N69" s="299">
        <f>' 1M - RES'!N69</f>
        <v>0.20930099999999999</v>
      </c>
      <c r="O69" s="20">
        <f>' 1M - RES'!O69</f>
        <v>0.21790499999999999</v>
      </c>
      <c r="P69" s="20">
        <f>' 1M - RES'!P69</f>
        <v>0.18213499999999999</v>
      </c>
      <c r="Q69" s="20">
        <f>' 1M - RES'!Q69</f>
        <v>0.13483300000000001</v>
      </c>
      <c r="R69" s="20">
        <f>' 1M - RES'!R69</f>
        <v>5.8486000000000003E-2</v>
      </c>
      <c r="S69" s="20">
        <f>' 1M - RES'!S69</f>
        <v>1.7144E-2</v>
      </c>
      <c r="T69" s="20">
        <f>' 1M - RES'!T69</f>
        <v>5.1000000000000004E-4</v>
      </c>
      <c r="U69" s="20">
        <f>' 1M - RES'!U69</f>
        <v>6.0000000000000002E-6</v>
      </c>
      <c r="V69" s="20">
        <f>' 1M - RES'!V69</f>
        <v>9.0000000000000002E-6</v>
      </c>
      <c r="W69" s="20">
        <f>' 1M - RES'!W69</f>
        <v>8.8090000000000009E-3</v>
      </c>
      <c r="X69" s="20">
        <f>' 1M - RES'!X69</f>
        <v>5.4961999999999997E-2</v>
      </c>
      <c r="Y69" s="20">
        <f>' 1M - RES'!Y69</f>
        <v>0.115899</v>
      </c>
      <c r="Z69" s="20">
        <f>' 1M - RES'!Z69</f>
        <v>0.20930099999999999</v>
      </c>
      <c r="AA69" s="20">
        <f>' 1M - RES'!AA69</f>
        <v>0.21790499999999999</v>
      </c>
      <c r="AB69" s="20">
        <f>' 1M - RES'!AB69</f>
        <v>0.18213499999999999</v>
      </c>
      <c r="AC69" s="20">
        <f>' 1M - RES'!AC69</f>
        <v>0.13483300000000001</v>
      </c>
      <c r="AD69" s="20">
        <f>' 1M - RES'!AD69</f>
        <v>5.8486000000000003E-2</v>
      </c>
      <c r="AE69" s="20">
        <f>' 1M - RES'!AE69</f>
        <v>1.7144E-2</v>
      </c>
      <c r="AF69" s="20">
        <f>' 1M - RES'!AF69</f>
        <v>5.1000000000000004E-4</v>
      </c>
      <c r="AG69" s="20">
        <f>' 1M - RES'!AG69</f>
        <v>6.0000000000000002E-6</v>
      </c>
      <c r="AH69" s="20">
        <f>' 1M - RES'!AH69</f>
        <v>9.0000000000000002E-6</v>
      </c>
      <c r="AI69" s="20">
        <f>' 1M - RES'!AI69</f>
        <v>8.8090000000000009E-3</v>
      </c>
      <c r="AJ69" s="20">
        <f>' 1M - RES'!AJ69</f>
        <v>5.4961999999999997E-2</v>
      </c>
      <c r="AK69" s="20">
        <f>' 1M - RES'!AK69</f>
        <v>0.115899</v>
      </c>
      <c r="AL69" s="20">
        <f>' 1M - RES'!AL69</f>
        <v>0.20930099999999999</v>
      </c>
      <c r="AM69" s="20">
        <f>' 1M - RES'!AM69</f>
        <v>0.21790499999999999</v>
      </c>
      <c r="AO69" s="209">
        <f t="shared" si="45"/>
        <v>0.99999899999999986</v>
      </c>
    </row>
    <row r="70" spans="1:41" x14ac:dyDescent="0.35">
      <c r="A70" s="634"/>
      <c r="B70" s="78" t="s">
        <v>3</v>
      </c>
      <c r="C70" s="20">
        <f>' 1M - RES'!C70</f>
        <v>0.11129699999999999</v>
      </c>
      <c r="D70" s="20">
        <f>' 1M - RES'!D70</f>
        <v>9.3076999999999993E-2</v>
      </c>
      <c r="E70" s="20">
        <f>' 1M - RES'!E70</f>
        <v>7.0041999999999993E-2</v>
      </c>
      <c r="F70" s="20">
        <f>' 1M - RES'!F70</f>
        <v>3.7116000000000003E-2</v>
      </c>
      <c r="G70" s="20">
        <f>' 1M - RES'!G70</f>
        <v>4.0888000000000001E-2</v>
      </c>
      <c r="H70" s="20">
        <f>' 1M - RES'!H70</f>
        <v>0.103973</v>
      </c>
      <c r="I70" s="20">
        <f>' 1M - RES'!I70</f>
        <v>0.1401</v>
      </c>
      <c r="J70" s="20">
        <f>' 1M - RES'!J70</f>
        <v>0.13320699999999999</v>
      </c>
      <c r="K70" s="20">
        <f>' 1M - RES'!K70</f>
        <v>6.6758999999999999E-2</v>
      </c>
      <c r="L70" s="20">
        <f>' 1M - RES'!L70</f>
        <v>3.7011000000000002E-2</v>
      </c>
      <c r="M70" s="20">
        <f>' 1M - RES'!M70</f>
        <v>5.9593E-2</v>
      </c>
      <c r="N70" s="20">
        <f>' 1M - RES'!N70</f>
        <v>0.106937</v>
      </c>
      <c r="O70" s="20">
        <f>' 1M - RES'!O70</f>
        <v>0.11129699999999999</v>
      </c>
      <c r="P70" s="20">
        <f>' 1M - RES'!P70</f>
        <v>9.3076999999999993E-2</v>
      </c>
      <c r="Q70" s="20">
        <f>' 1M - RES'!Q70</f>
        <v>7.0041999999999993E-2</v>
      </c>
      <c r="R70" s="20">
        <f>' 1M - RES'!R70</f>
        <v>3.7116000000000003E-2</v>
      </c>
      <c r="S70" s="20">
        <f>' 1M - RES'!S70</f>
        <v>4.0888000000000001E-2</v>
      </c>
      <c r="T70" s="20">
        <f>' 1M - RES'!T70</f>
        <v>0.103973</v>
      </c>
      <c r="U70" s="20">
        <f>' 1M - RES'!U70</f>
        <v>0.1401</v>
      </c>
      <c r="V70" s="20">
        <f>' 1M - RES'!V70</f>
        <v>0.13320699999999999</v>
      </c>
      <c r="W70" s="20">
        <f>' 1M - RES'!W70</f>
        <v>6.6758999999999999E-2</v>
      </c>
      <c r="X70" s="20">
        <f>' 1M - RES'!X70</f>
        <v>3.7011000000000002E-2</v>
      </c>
      <c r="Y70" s="20">
        <f>' 1M - RES'!Y70</f>
        <v>5.9593E-2</v>
      </c>
      <c r="Z70" s="20">
        <f>' 1M - RES'!Z70</f>
        <v>0.106937</v>
      </c>
      <c r="AA70" s="20">
        <f>' 1M - RES'!AA70</f>
        <v>0.11129699999999999</v>
      </c>
      <c r="AB70" s="20">
        <f>' 1M - RES'!AB70</f>
        <v>9.3076999999999993E-2</v>
      </c>
      <c r="AC70" s="20">
        <f>' 1M - RES'!AC70</f>
        <v>7.0041999999999993E-2</v>
      </c>
      <c r="AD70" s="20">
        <f>' 1M - RES'!AD70</f>
        <v>3.7116000000000003E-2</v>
      </c>
      <c r="AE70" s="20">
        <f>' 1M - RES'!AE70</f>
        <v>4.0888000000000001E-2</v>
      </c>
      <c r="AF70" s="20">
        <f>' 1M - RES'!AF70</f>
        <v>0.103973</v>
      </c>
      <c r="AG70" s="20">
        <f>' 1M - RES'!AG70</f>
        <v>0.1401</v>
      </c>
      <c r="AH70" s="20">
        <f>' 1M - RES'!AH70</f>
        <v>0.13320699999999999</v>
      </c>
      <c r="AI70" s="20">
        <f>' 1M - RES'!AI70</f>
        <v>6.6758999999999999E-2</v>
      </c>
      <c r="AJ70" s="20">
        <f>' 1M - RES'!AJ70</f>
        <v>3.7011000000000002E-2</v>
      </c>
      <c r="AK70" s="20">
        <f>' 1M - RES'!AK70</f>
        <v>5.9593E-2</v>
      </c>
      <c r="AL70" s="20">
        <f>' 1M - RES'!AL70</f>
        <v>0.106937</v>
      </c>
      <c r="AM70" s="20">
        <f>' 1M - RES'!AM70</f>
        <v>0.11129699999999999</v>
      </c>
      <c r="AO70" s="209">
        <f t="shared" si="45"/>
        <v>1</v>
      </c>
    </row>
    <row r="71" spans="1:41" x14ac:dyDescent="0.35">
      <c r="A71" s="634"/>
      <c r="B71" s="77" t="s">
        <v>4</v>
      </c>
      <c r="C71" s="20">
        <f>' 1M - RES'!C71</f>
        <v>0.10118199999999999</v>
      </c>
      <c r="D71" s="20">
        <f>' 1M - RES'!D71</f>
        <v>8.8441000000000006E-2</v>
      </c>
      <c r="E71" s="20">
        <f>' 1M - RES'!E71</f>
        <v>9.2879000000000003E-2</v>
      </c>
      <c r="F71" s="20">
        <f>' 1M - RES'!F71</f>
        <v>8.4644999999999998E-2</v>
      </c>
      <c r="G71" s="20">
        <f>' 1M - RES'!G71</f>
        <v>7.9393000000000005E-2</v>
      </c>
      <c r="H71" s="20">
        <f>' 1M - RES'!H71</f>
        <v>6.8507999999999999E-2</v>
      </c>
      <c r="I71" s="20">
        <f>' 1M - RES'!I71</f>
        <v>6.7863999999999994E-2</v>
      </c>
      <c r="J71" s="20">
        <f>' 1M - RES'!J71</f>
        <v>7.0565000000000003E-2</v>
      </c>
      <c r="K71" s="20">
        <f>' 1M - RES'!K71</f>
        <v>7.3791999999999996E-2</v>
      </c>
      <c r="L71" s="20">
        <f>' 1M - RES'!L71</f>
        <v>8.4539000000000003E-2</v>
      </c>
      <c r="M71" s="20">
        <f>' 1M - RES'!M71</f>
        <v>8.9880000000000002E-2</v>
      </c>
      <c r="N71" s="20">
        <f>' 1M - RES'!N71</f>
        <v>9.8311999999999997E-2</v>
      </c>
      <c r="O71" s="20">
        <f>' 1M - RES'!O71</f>
        <v>0.10118199999999999</v>
      </c>
      <c r="P71" s="20">
        <f>' 1M - RES'!P71</f>
        <v>8.8441000000000006E-2</v>
      </c>
      <c r="Q71" s="20">
        <f>' 1M - RES'!Q71</f>
        <v>9.2879000000000003E-2</v>
      </c>
      <c r="R71" s="20">
        <f>' 1M - RES'!R71</f>
        <v>8.4644999999999998E-2</v>
      </c>
      <c r="S71" s="20">
        <f>' 1M - RES'!S71</f>
        <v>7.9393000000000005E-2</v>
      </c>
      <c r="T71" s="20">
        <f>' 1M - RES'!T71</f>
        <v>6.8507999999999999E-2</v>
      </c>
      <c r="U71" s="20">
        <f>' 1M - RES'!U71</f>
        <v>6.7863999999999994E-2</v>
      </c>
      <c r="V71" s="20">
        <f>' 1M - RES'!V71</f>
        <v>7.0565000000000003E-2</v>
      </c>
      <c r="W71" s="20">
        <f>' 1M - RES'!W71</f>
        <v>7.3791999999999996E-2</v>
      </c>
      <c r="X71" s="20">
        <f>' 1M - RES'!X71</f>
        <v>8.4539000000000003E-2</v>
      </c>
      <c r="Y71" s="20">
        <f>' 1M - RES'!Y71</f>
        <v>8.9880000000000002E-2</v>
      </c>
      <c r="Z71" s="20">
        <f>' 1M - RES'!Z71</f>
        <v>9.8311999999999997E-2</v>
      </c>
      <c r="AA71" s="20">
        <f>' 1M - RES'!AA71</f>
        <v>0.10118199999999999</v>
      </c>
      <c r="AB71" s="20">
        <f>' 1M - RES'!AB71</f>
        <v>8.8441000000000006E-2</v>
      </c>
      <c r="AC71" s="20">
        <f>' 1M - RES'!AC71</f>
        <v>9.2879000000000003E-2</v>
      </c>
      <c r="AD71" s="20">
        <f>' 1M - RES'!AD71</f>
        <v>8.4644999999999998E-2</v>
      </c>
      <c r="AE71" s="20">
        <f>' 1M - RES'!AE71</f>
        <v>7.9393000000000005E-2</v>
      </c>
      <c r="AF71" s="20">
        <f>' 1M - RES'!AF71</f>
        <v>6.8507999999999999E-2</v>
      </c>
      <c r="AG71" s="20">
        <f>' 1M - RES'!AG71</f>
        <v>6.7863999999999994E-2</v>
      </c>
      <c r="AH71" s="20">
        <f>' 1M - RES'!AH71</f>
        <v>7.0565000000000003E-2</v>
      </c>
      <c r="AI71" s="20">
        <f>' 1M - RES'!AI71</f>
        <v>7.3791999999999996E-2</v>
      </c>
      <c r="AJ71" s="20">
        <f>' 1M - RES'!AJ71</f>
        <v>8.4539000000000003E-2</v>
      </c>
      <c r="AK71" s="20">
        <f>' 1M - RES'!AK71</f>
        <v>8.9880000000000002E-2</v>
      </c>
      <c r="AL71" s="20">
        <f>' 1M - RES'!AL71</f>
        <v>9.8311999999999997E-2</v>
      </c>
      <c r="AM71" s="20">
        <f>' 1M - RES'!AM71</f>
        <v>0.10118199999999999</v>
      </c>
      <c r="AO71" s="209">
        <f t="shared" si="45"/>
        <v>0.99999999999999989</v>
      </c>
    </row>
    <row r="72" spans="1:41" x14ac:dyDescent="0.35">
      <c r="A72" s="634"/>
      <c r="B72" s="77" t="s">
        <v>5</v>
      </c>
      <c r="C72" s="20">
        <f>' 1M - RES'!C72</f>
        <v>8.4892999999999996E-2</v>
      </c>
      <c r="D72" s="20">
        <f>' 1M - RES'!D72</f>
        <v>7.7366000000000004E-2</v>
      </c>
      <c r="E72" s="20">
        <f>' 1M - RES'!E72</f>
        <v>8.4862999999999994E-2</v>
      </c>
      <c r="F72" s="20">
        <f>' 1M - RES'!F72</f>
        <v>8.2143999999999995E-2</v>
      </c>
      <c r="G72" s="20">
        <f>' 1M - RES'!G72</f>
        <v>8.4847000000000006E-2</v>
      </c>
      <c r="H72" s="20">
        <f>' 1M - RES'!H72</f>
        <v>8.2122000000000001E-2</v>
      </c>
      <c r="I72" s="20">
        <f>' 1M - RES'!I72</f>
        <v>8.4883E-2</v>
      </c>
      <c r="J72" s="20">
        <f>' 1M - RES'!J72</f>
        <v>8.4839999999999999E-2</v>
      </c>
      <c r="K72" s="20">
        <f>' 1M - RES'!K72</f>
        <v>8.2136000000000001E-2</v>
      </c>
      <c r="L72" s="20">
        <f>' 1M - RES'!L72</f>
        <v>8.4869E-2</v>
      </c>
      <c r="M72" s="20">
        <f>' 1M - RES'!M72</f>
        <v>8.2122000000000001E-2</v>
      </c>
      <c r="N72" s="20">
        <f>' 1M - RES'!N72</f>
        <v>8.4915000000000004E-2</v>
      </c>
      <c r="O72" s="20">
        <f>' 1M - RES'!O72</f>
        <v>8.4892999999999996E-2</v>
      </c>
      <c r="P72" s="20">
        <f>' 1M - RES'!P72</f>
        <v>7.7366000000000004E-2</v>
      </c>
      <c r="Q72" s="20">
        <f>' 1M - RES'!Q72</f>
        <v>8.4862999999999994E-2</v>
      </c>
      <c r="R72" s="20">
        <f>' 1M - RES'!R72</f>
        <v>8.2143999999999995E-2</v>
      </c>
      <c r="S72" s="20">
        <f>' 1M - RES'!S72</f>
        <v>8.4847000000000006E-2</v>
      </c>
      <c r="T72" s="20">
        <f>' 1M - RES'!T72</f>
        <v>8.2122000000000001E-2</v>
      </c>
      <c r="U72" s="20">
        <f>' 1M - RES'!U72</f>
        <v>8.4883E-2</v>
      </c>
      <c r="V72" s="20">
        <f>' 1M - RES'!V72</f>
        <v>8.4839999999999999E-2</v>
      </c>
      <c r="W72" s="20">
        <f>' 1M - RES'!W72</f>
        <v>8.2136000000000001E-2</v>
      </c>
      <c r="X72" s="20">
        <f>' 1M - RES'!X72</f>
        <v>8.4869E-2</v>
      </c>
      <c r="Y72" s="20">
        <f>' 1M - RES'!Y72</f>
        <v>8.2122000000000001E-2</v>
      </c>
      <c r="Z72" s="20">
        <f>' 1M - RES'!Z72</f>
        <v>8.4915000000000004E-2</v>
      </c>
      <c r="AA72" s="20">
        <f>' 1M - RES'!AA72</f>
        <v>8.4892999999999996E-2</v>
      </c>
      <c r="AB72" s="20">
        <f>' 1M - RES'!AB72</f>
        <v>7.7366000000000004E-2</v>
      </c>
      <c r="AC72" s="20">
        <f>' 1M - RES'!AC72</f>
        <v>8.4862999999999994E-2</v>
      </c>
      <c r="AD72" s="20">
        <f>' 1M - RES'!AD72</f>
        <v>8.2143999999999995E-2</v>
      </c>
      <c r="AE72" s="20">
        <f>' 1M - RES'!AE72</f>
        <v>8.4847000000000006E-2</v>
      </c>
      <c r="AF72" s="20">
        <f>' 1M - RES'!AF72</f>
        <v>8.2122000000000001E-2</v>
      </c>
      <c r="AG72" s="20">
        <f>' 1M - RES'!AG72</f>
        <v>8.4883E-2</v>
      </c>
      <c r="AH72" s="20">
        <f>' 1M - RES'!AH72</f>
        <v>8.4839999999999999E-2</v>
      </c>
      <c r="AI72" s="20">
        <f>' 1M - RES'!AI72</f>
        <v>8.2136000000000001E-2</v>
      </c>
      <c r="AJ72" s="20">
        <f>' 1M - RES'!AJ72</f>
        <v>8.4869E-2</v>
      </c>
      <c r="AK72" s="20">
        <f>' 1M - RES'!AK72</f>
        <v>8.2122000000000001E-2</v>
      </c>
      <c r="AL72" s="20">
        <f>' 1M - RES'!AL72</f>
        <v>8.4915000000000004E-2</v>
      </c>
      <c r="AM72" s="20">
        <f>' 1M - RES'!AM72</f>
        <v>8.4892999999999996E-2</v>
      </c>
      <c r="AO72" s="209">
        <f t="shared" si="45"/>
        <v>1</v>
      </c>
    </row>
    <row r="73" spans="1:41" x14ac:dyDescent="0.35">
      <c r="A73" s="634"/>
      <c r="B73" s="77" t="s">
        <v>6</v>
      </c>
      <c r="C73" s="20">
        <f>' 1M - RES'!C73</f>
        <v>8.6451E-2</v>
      </c>
      <c r="D73" s="20">
        <f>' 1M - RES'!D73</f>
        <v>7.1145E-2</v>
      </c>
      <c r="E73" s="20">
        <f>' 1M - RES'!E73</f>
        <v>8.6052000000000003E-2</v>
      </c>
      <c r="F73" s="20">
        <f>' 1M - RES'!F73</f>
        <v>8.0701999999999996E-2</v>
      </c>
      <c r="G73" s="20">
        <f>' 1M - RES'!G73</f>
        <v>8.6052000000000003E-2</v>
      </c>
      <c r="H73" s="20">
        <f>' 1M - RES'!H73</f>
        <v>8.0701999999999996E-2</v>
      </c>
      <c r="I73" s="20">
        <f>' 1M - RES'!I73</f>
        <v>8.6451E-2</v>
      </c>
      <c r="J73" s="20">
        <f>' 1M - RES'!J73</f>
        <v>8.5653000000000007E-2</v>
      </c>
      <c r="K73" s="20">
        <f>' 1M - RES'!K73</f>
        <v>8.3031999999999995E-2</v>
      </c>
      <c r="L73" s="20">
        <f>' 1M - RES'!L73</f>
        <v>8.6052000000000003E-2</v>
      </c>
      <c r="M73" s="20">
        <f>' 1M - RES'!M73</f>
        <v>8.1087999999999993E-2</v>
      </c>
      <c r="N73" s="20">
        <f>' 1M - RES'!N73</f>
        <v>8.6619000000000002E-2</v>
      </c>
      <c r="O73" s="20">
        <f>' 1M - RES'!O73</f>
        <v>8.6451E-2</v>
      </c>
      <c r="P73" s="20">
        <f>' 1M - RES'!P73</f>
        <v>7.1145E-2</v>
      </c>
      <c r="Q73" s="20">
        <f>' 1M - RES'!Q73</f>
        <v>8.6052000000000003E-2</v>
      </c>
      <c r="R73" s="20">
        <f>' 1M - RES'!R73</f>
        <v>8.0701999999999996E-2</v>
      </c>
      <c r="S73" s="20">
        <f>' 1M - RES'!S73</f>
        <v>8.6052000000000003E-2</v>
      </c>
      <c r="T73" s="20">
        <f>' 1M - RES'!T73</f>
        <v>8.0701999999999996E-2</v>
      </c>
      <c r="U73" s="20">
        <f>' 1M - RES'!U73</f>
        <v>8.6451E-2</v>
      </c>
      <c r="V73" s="20">
        <f>' 1M - RES'!V73</f>
        <v>8.5653000000000007E-2</v>
      </c>
      <c r="W73" s="20">
        <f>' 1M - RES'!W73</f>
        <v>8.3031999999999995E-2</v>
      </c>
      <c r="X73" s="20">
        <f>' 1M - RES'!X73</f>
        <v>8.6052000000000003E-2</v>
      </c>
      <c r="Y73" s="20">
        <f>' 1M - RES'!Y73</f>
        <v>8.1087999999999993E-2</v>
      </c>
      <c r="Z73" s="20">
        <f>' 1M - RES'!Z73</f>
        <v>8.6619000000000002E-2</v>
      </c>
      <c r="AA73" s="20">
        <f>' 1M - RES'!AA73</f>
        <v>8.6451E-2</v>
      </c>
      <c r="AB73" s="20">
        <f>' 1M - RES'!AB73</f>
        <v>7.1145E-2</v>
      </c>
      <c r="AC73" s="20">
        <f>' 1M - RES'!AC73</f>
        <v>8.6052000000000003E-2</v>
      </c>
      <c r="AD73" s="20">
        <f>' 1M - RES'!AD73</f>
        <v>8.0701999999999996E-2</v>
      </c>
      <c r="AE73" s="20">
        <f>' 1M - RES'!AE73</f>
        <v>8.6052000000000003E-2</v>
      </c>
      <c r="AF73" s="20">
        <f>' 1M - RES'!AF73</f>
        <v>8.0701999999999996E-2</v>
      </c>
      <c r="AG73" s="20">
        <f>' 1M - RES'!AG73</f>
        <v>8.6451E-2</v>
      </c>
      <c r="AH73" s="20">
        <f>' 1M - RES'!AH73</f>
        <v>8.5653000000000007E-2</v>
      </c>
      <c r="AI73" s="20">
        <f>' 1M - RES'!AI73</f>
        <v>8.3031999999999995E-2</v>
      </c>
      <c r="AJ73" s="20">
        <f>' 1M - RES'!AJ73</f>
        <v>8.6052000000000003E-2</v>
      </c>
      <c r="AK73" s="20">
        <f>' 1M - RES'!AK73</f>
        <v>8.1087999999999993E-2</v>
      </c>
      <c r="AL73" s="20">
        <f>' 1M - RES'!AL73</f>
        <v>8.6619000000000002E-2</v>
      </c>
      <c r="AM73" s="20">
        <f>' 1M - RES'!AM73</f>
        <v>8.6451E-2</v>
      </c>
      <c r="AO73" s="209">
        <f t="shared" si="45"/>
        <v>0.99999900000000008</v>
      </c>
    </row>
    <row r="74" spans="1:41" x14ac:dyDescent="0.35">
      <c r="A74" s="634"/>
      <c r="B74" s="77" t="s">
        <v>7</v>
      </c>
      <c r="C74" s="20">
        <f>' 1M - RES'!C74</f>
        <v>7.7052999999999996E-2</v>
      </c>
      <c r="D74" s="20">
        <f>' 1M - RES'!D74</f>
        <v>7.2168999999999997E-2</v>
      </c>
      <c r="E74" s="20">
        <f>' 1M - RES'!E74</f>
        <v>8.0271999999999996E-2</v>
      </c>
      <c r="F74" s="20">
        <f>' 1M - RES'!F74</f>
        <v>7.8752000000000003E-2</v>
      </c>
      <c r="G74" s="20">
        <f>' 1M - RES'!G74</f>
        <v>8.5646E-2</v>
      </c>
      <c r="H74" s="20">
        <f>' 1M - RES'!H74</f>
        <v>8.9111999999999997E-2</v>
      </c>
      <c r="I74" s="20">
        <f>' 1M - RES'!I74</f>
        <v>9.4239000000000003E-2</v>
      </c>
      <c r="J74" s="20">
        <f>' 1M - RES'!J74</f>
        <v>9.4212000000000004E-2</v>
      </c>
      <c r="K74" s="20">
        <f>' 1M - RES'!K74</f>
        <v>8.4971000000000005E-2</v>
      </c>
      <c r="L74" s="20">
        <f>' 1M - RES'!L74</f>
        <v>8.5653000000000007E-2</v>
      </c>
      <c r="M74" s="20">
        <f>' 1M - RES'!M74</f>
        <v>7.8716999999999995E-2</v>
      </c>
      <c r="N74" s="20">
        <f>' 1M - RES'!N74</f>
        <v>7.9203999999999997E-2</v>
      </c>
      <c r="O74" s="20">
        <f>' 1M - RES'!O74</f>
        <v>7.7052999999999996E-2</v>
      </c>
      <c r="P74" s="20">
        <f>' 1M - RES'!P74</f>
        <v>7.2168999999999997E-2</v>
      </c>
      <c r="Q74" s="20">
        <f>' 1M - RES'!Q74</f>
        <v>8.0271999999999996E-2</v>
      </c>
      <c r="R74" s="20">
        <f>' 1M - RES'!R74</f>
        <v>7.8752000000000003E-2</v>
      </c>
      <c r="S74" s="20">
        <f>' 1M - RES'!S74</f>
        <v>8.5646E-2</v>
      </c>
      <c r="T74" s="20">
        <f>' 1M - RES'!T74</f>
        <v>8.9111999999999997E-2</v>
      </c>
      <c r="U74" s="20">
        <f>' 1M - RES'!U74</f>
        <v>9.4239000000000003E-2</v>
      </c>
      <c r="V74" s="20">
        <f>' 1M - RES'!V74</f>
        <v>9.4212000000000004E-2</v>
      </c>
      <c r="W74" s="20">
        <f>' 1M - RES'!W74</f>
        <v>8.4971000000000005E-2</v>
      </c>
      <c r="X74" s="20">
        <f>' 1M - RES'!X74</f>
        <v>8.5653000000000007E-2</v>
      </c>
      <c r="Y74" s="20">
        <f>' 1M - RES'!Y74</f>
        <v>7.8716999999999995E-2</v>
      </c>
      <c r="Z74" s="20">
        <f>' 1M - RES'!Z74</f>
        <v>7.9203999999999997E-2</v>
      </c>
      <c r="AA74" s="20">
        <f>' 1M - RES'!AA74</f>
        <v>7.7052999999999996E-2</v>
      </c>
      <c r="AB74" s="20">
        <f>' 1M - RES'!AB74</f>
        <v>7.2168999999999997E-2</v>
      </c>
      <c r="AC74" s="20">
        <f>' 1M - RES'!AC74</f>
        <v>8.0271999999999996E-2</v>
      </c>
      <c r="AD74" s="20">
        <f>' 1M - RES'!AD74</f>
        <v>7.8752000000000003E-2</v>
      </c>
      <c r="AE74" s="20">
        <f>' 1M - RES'!AE74</f>
        <v>8.5646E-2</v>
      </c>
      <c r="AF74" s="20">
        <f>' 1M - RES'!AF74</f>
        <v>8.9111999999999997E-2</v>
      </c>
      <c r="AG74" s="20">
        <f>' 1M - RES'!AG74</f>
        <v>9.4239000000000003E-2</v>
      </c>
      <c r="AH74" s="20">
        <f>' 1M - RES'!AH74</f>
        <v>9.4212000000000004E-2</v>
      </c>
      <c r="AI74" s="20">
        <f>' 1M - RES'!AI74</f>
        <v>8.4971000000000005E-2</v>
      </c>
      <c r="AJ74" s="20">
        <f>' 1M - RES'!AJ74</f>
        <v>8.5653000000000007E-2</v>
      </c>
      <c r="AK74" s="20">
        <f>' 1M - RES'!AK74</f>
        <v>7.8716999999999995E-2</v>
      </c>
      <c r="AL74" s="20">
        <f>' 1M - RES'!AL74</f>
        <v>7.9203999999999997E-2</v>
      </c>
      <c r="AM74" s="20">
        <f>' 1M - RES'!AM74</f>
        <v>7.7052999999999996E-2</v>
      </c>
      <c r="AO74" s="209">
        <f t="shared" si="45"/>
        <v>1</v>
      </c>
    </row>
    <row r="75" spans="1:41" ht="15" thickBot="1" x14ac:dyDescent="0.4">
      <c r="A75" s="635"/>
      <c r="B75" s="79" t="s">
        <v>8</v>
      </c>
      <c r="C75" s="21">
        <f>' 1M - RES'!C75</f>
        <v>0.10352699999999999</v>
      </c>
      <c r="D75" s="21">
        <f>' 1M - RES'!D75</f>
        <v>9.0719999999999995E-2</v>
      </c>
      <c r="E75" s="21">
        <f>' 1M - RES'!E75</f>
        <v>9.5543000000000003E-2</v>
      </c>
      <c r="F75" s="21">
        <f>' 1M - RES'!F75</f>
        <v>8.4798999999999999E-2</v>
      </c>
      <c r="G75" s="21">
        <f>' 1M - RES'!G75</f>
        <v>8.3599999999999994E-2</v>
      </c>
      <c r="H75" s="21">
        <f>' 1M - RES'!H75</f>
        <v>7.7064999999999995E-2</v>
      </c>
      <c r="I75" s="21">
        <f>' 1M - RES'!I75</f>
        <v>6.7711999999999994E-2</v>
      </c>
      <c r="J75" s="21">
        <f>' 1M - RES'!J75</f>
        <v>6.3687999999999995E-2</v>
      </c>
      <c r="K75" s="21">
        <f>' 1M - RES'!K75</f>
        <v>6.9373000000000004E-2</v>
      </c>
      <c r="L75" s="21">
        <f>' 1M - RES'!L75</f>
        <v>7.9644000000000006E-2</v>
      </c>
      <c r="M75" s="21">
        <f>' 1M - RES'!M75</f>
        <v>8.4751999999999994E-2</v>
      </c>
      <c r="N75" s="21">
        <f>' 1M - RES'!N75</f>
        <v>9.9576999999999999E-2</v>
      </c>
      <c r="O75" s="21">
        <f>' 1M - RES'!O75</f>
        <v>0.10352699999999999</v>
      </c>
      <c r="P75" s="21">
        <f>' 1M - RES'!P75</f>
        <v>9.0719999999999995E-2</v>
      </c>
      <c r="Q75" s="21">
        <f>' 1M - RES'!Q75</f>
        <v>9.5543000000000003E-2</v>
      </c>
      <c r="R75" s="21">
        <f>' 1M - RES'!R75</f>
        <v>8.4798999999999999E-2</v>
      </c>
      <c r="S75" s="21">
        <f>' 1M - RES'!S75</f>
        <v>8.3599999999999994E-2</v>
      </c>
      <c r="T75" s="21">
        <f>' 1M - RES'!T75</f>
        <v>7.7064999999999995E-2</v>
      </c>
      <c r="U75" s="21">
        <f>' 1M - RES'!U75</f>
        <v>6.7711999999999994E-2</v>
      </c>
      <c r="V75" s="21">
        <f>' 1M - RES'!V75</f>
        <v>6.3687999999999995E-2</v>
      </c>
      <c r="W75" s="21">
        <f>' 1M - RES'!W75</f>
        <v>6.9373000000000004E-2</v>
      </c>
      <c r="X75" s="21">
        <f>' 1M - RES'!X75</f>
        <v>7.9644000000000006E-2</v>
      </c>
      <c r="Y75" s="21">
        <f>' 1M - RES'!Y75</f>
        <v>8.4751999999999994E-2</v>
      </c>
      <c r="Z75" s="21">
        <f>' 1M - RES'!Z75</f>
        <v>9.9576999999999999E-2</v>
      </c>
      <c r="AA75" s="21">
        <f>' 1M - RES'!AA75</f>
        <v>0.10352699999999999</v>
      </c>
      <c r="AB75" s="21">
        <f>' 1M - RES'!AB75</f>
        <v>9.0719999999999995E-2</v>
      </c>
      <c r="AC75" s="21">
        <f>' 1M - RES'!AC75</f>
        <v>9.5543000000000003E-2</v>
      </c>
      <c r="AD75" s="21">
        <f>' 1M - RES'!AD75</f>
        <v>8.4798999999999999E-2</v>
      </c>
      <c r="AE75" s="21">
        <f>' 1M - RES'!AE75</f>
        <v>8.3599999999999994E-2</v>
      </c>
      <c r="AF75" s="21">
        <f>' 1M - RES'!AF75</f>
        <v>7.7064999999999995E-2</v>
      </c>
      <c r="AG75" s="21">
        <f>' 1M - RES'!AG75</f>
        <v>6.7711999999999994E-2</v>
      </c>
      <c r="AH75" s="21">
        <f>' 1M - RES'!AH75</f>
        <v>6.3687999999999995E-2</v>
      </c>
      <c r="AI75" s="21">
        <f>' 1M - RES'!AI75</f>
        <v>6.9373000000000004E-2</v>
      </c>
      <c r="AJ75" s="21">
        <f>' 1M - RES'!AJ75</f>
        <v>7.9644000000000006E-2</v>
      </c>
      <c r="AK75" s="21">
        <f>' 1M - RES'!AK75</f>
        <v>8.4751999999999994E-2</v>
      </c>
      <c r="AL75" s="21">
        <f>' 1M - RES'!AL75</f>
        <v>9.9576999999999999E-2</v>
      </c>
      <c r="AM75" s="21">
        <f>' 1M - RES'!AM75</f>
        <v>0.10352699999999999</v>
      </c>
      <c r="AO75" s="209">
        <f t="shared" si="45"/>
        <v>1</v>
      </c>
    </row>
    <row r="76" spans="1:41" ht="15" thickBot="1" x14ac:dyDescent="0.4">
      <c r="AO76" s="195" t="s">
        <v>185</v>
      </c>
    </row>
    <row r="77" spans="1:41" ht="15" thickBot="1" x14ac:dyDescent="0.4">
      <c r="A77" s="19"/>
      <c r="B77" s="636" t="s">
        <v>28</v>
      </c>
      <c r="C77" s="146">
        <f>C$4</f>
        <v>44562</v>
      </c>
      <c r="D77" s="146">
        <f t="shared" ref="D77:AM77" si="46">D$4</f>
        <v>44593</v>
      </c>
      <c r="E77" s="146">
        <f t="shared" si="46"/>
        <v>44621</v>
      </c>
      <c r="F77" s="146">
        <f t="shared" si="46"/>
        <v>44652</v>
      </c>
      <c r="G77" s="146">
        <f t="shared" si="46"/>
        <v>44682</v>
      </c>
      <c r="H77" s="146">
        <f t="shared" si="46"/>
        <v>44713</v>
      </c>
      <c r="I77" s="146">
        <f t="shared" si="46"/>
        <v>44743</v>
      </c>
      <c r="J77" s="146">
        <f t="shared" si="46"/>
        <v>44774</v>
      </c>
      <c r="K77" s="146">
        <f t="shared" si="46"/>
        <v>44805</v>
      </c>
      <c r="L77" s="146">
        <f t="shared" si="46"/>
        <v>44835</v>
      </c>
      <c r="M77" s="146">
        <f t="shared" si="46"/>
        <v>44866</v>
      </c>
      <c r="N77" s="146">
        <f t="shared" si="46"/>
        <v>44896</v>
      </c>
      <c r="O77" s="146">
        <f t="shared" si="46"/>
        <v>44927</v>
      </c>
      <c r="P77" s="146">
        <f t="shared" si="46"/>
        <v>44958</v>
      </c>
      <c r="Q77" s="146">
        <f t="shared" si="46"/>
        <v>44986</v>
      </c>
      <c r="R77" s="146">
        <f t="shared" si="46"/>
        <v>45017</v>
      </c>
      <c r="S77" s="146">
        <f t="shared" si="46"/>
        <v>45047</v>
      </c>
      <c r="T77" s="146">
        <f t="shared" si="46"/>
        <v>45078</v>
      </c>
      <c r="U77" s="146">
        <f t="shared" si="46"/>
        <v>45108</v>
      </c>
      <c r="V77" s="146">
        <f t="shared" si="46"/>
        <v>45139</v>
      </c>
      <c r="W77" s="146">
        <f t="shared" si="46"/>
        <v>45170</v>
      </c>
      <c r="X77" s="146">
        <f t="shared" si="46"/>
        <v>45200</v>
      </c>
      <c r="Y77" s="146">
        <f t="shared" si="46"/>
        <v>45231</v>
      </c>
      <c r="Z77" s="146">
        <f t="shared" si="46"/>
        <v>45261</v>
      </c>
      <c r="AA77" s="146">
        <f t="shared" si="46"/>
        <v>45292</v>
      </c>
      <c r="AB77" s="146">
        <f t="shared" si="46"/>
        <v>45323</v>
      </c>
      <c r="AC77" s="146">
        <f t="shared" si="46"/>
        <v>45352</v>
      </c>
      <c r="AD77" s="146">
        <f t="shared" si="46"/>
        <v>45383</v>
      </c>
      <c r="AE77" s="146">
        <f t="shared" si="46"/>
        <v>45413</v>
      </c>
      <c r="AF77" s="146">
        <f t="shared" si="46"/>
        <v>45444</v>
      </c>
      <c r="AG77" s="146">
        <f t="shared" si="46"/>
        <v>45474</v>
      </c>
      <c r="AH77" s="146">
        <f t="shared" si="46"/>
        <v>45505</v>
      </c>
      <c r="AI77" s="146">
        <f t="shared" si="46"/>
        <v>45536</v>
      </c>
      <c r="AJ77" s="146">
        <f t="shared" si="46"/>
        <v>45566</v>
      </c>
      <c r="AK77" s="146">
        <f t="shared" si="46"/>
        <v>45597</v>
      </c>
      <c r="AL77" s="146">
        <f t="shared" si="46"/>
        <v>45627</v>
      </c>
      <c r="AM77" s="146">
        <f t="shared" si="46"/>
        <v>45658</v>
      </c>
    </row>
    <row r="78" spans="1:41" ht="15" thickBot="1" x14ac:dyDescent="0.4">
      <c r="A78" s="19"/>
      <c r="B78" s="637"/>
      <c r="C78" s="289">
        <f>' 1M - RES'!C78</f>
        <v>4.4374999999999998E-2</v>
      </c>
      <c r="D78" s="289">
        <f>' 1M - RES'!D78</f>
        <v>4.5622000000000003E-2</v>
      </c>
      <c r="E78" s="359">
        <f>' 1M - RES'!E78</f>
        <v>5.2597999999999999E-2</v>
      </c>
      <c r="F78" s="359">
        <f>' 1M - RES'!F78</f>
        <v>5.4790999999999999E-2</v>
      </c>
      <c r="G78" s="359">
        <f>' 1M - RES'!G78</f>
        <v>5.6397999999999997E-2</v>
      </c>
      <c r="H78" s="359">
        <f>' 1M - RES'!H78</f>
        <v>0.115657</v>
      </c>
      <c r="I78" s="359">
        <f>' 1M - RES'!I78</f>
        <v>0.115657</v>
      </c>
      <c r="J78" s="359">
        <f>' 1M - RES'!J78</f>
        <v>0.115657</v>
      </c>
      <c r="K78" s="359">
        <f>' 1M - RES'!K78</f>
        <v>0.115657</v>
      </c>
      <c r="L78" s="359">
        <f>' 1M - RES'!L78</f>
        <v>5.5870999999999997E-2</v>
      </c>
      <c r="M78" s="359">
        <f>' 1M - RES'!M78</f>
        <v>5.5909E-2</v>
      </c>
      <c r="N78" s="359">
        <f>' 1M - RES'!N78</f>
        <v>5.2722999999999999E-2</v>
      </c>
      <c r="O78" s="359">
        <f>' 1M - RES'!O78</f>
        <v>5.1041000000000003E-2</v>
      </c>
      <c r="P78" s="359">
        <f>' 1M - RES'!P78</f>
        <v>5.1568999999999997E-2</v>
      </c>
      <c r="Q78" s="359">
        <f>' 1M - RES'!Q78</f>
        <v>5.2597999999999999E-2</v>
      </c>
      <c r="R78" s="359">
        <f>' 1M - RES'!R78</f>
        <v>5.4790999999999999E-2</v>
      </c>
      <c r="S78" s="359">
        <f>' 1M - RES'!S78</f>
        <v>5.6397999999999997E-2</v>
      </c>
      <c r="T78" s="359">
        <f>' 1M - RES'!T78</f>
        <v>0.115657</v>
      </c>
      <c r="U78" s="454">
        <f>' 1M - RES'!U78</f>
        <v>0.122029</v>
      </c>
      <c r="V78" s="454">
        <f>' 1M - RES'!V78</f>
        <v>0.122026</v>
      </c>
      <c r="W78" s="454">
        <f>' 1M - RES'!W78</f>
        <v>0.12202499999999999</v>
      </c>
      <c r="X78" s="454">
        <f>' 1M - RES'!X78</f>
        <v>5.5929E-2</v>
      </c>
      <c r="Y78" s="454">
        <f>' 1M - RES'!Y78</f>
        <v>5.9523E-2</v>
      </c>
      <c r="Z78" s="454">
        <f>' 1M - RES'!Z78</f>
        <v>5.5969999999999999E-2</v>
      </c>
      <c r="AA78" s="454">
        <f>' 1M - RES'!AA78</f>
        <v>5.3462000000000003E-2</v>
      </c>
      <c r="AB78" s="454">
        <f>' 1M - RES'!AB78</f>
        <v>5.3289999999999997E-2</v>
      </c>
      <c r="AC78" s="454">
        <f>' 1M - RES'!AC78</f>
        <v>5.4837999999999998E-2</v>
      </c>
      <c r="AD78" s="454">
        <f>' 1M - RES'!AD78</f>
        <v>5.9094000000000001E-2</v>
      </c>
      <c r="AE78" s="454">
        <f>' 1M - RES'!AE78</f>
        <v>6.0398E-2</v>
      </c>
      <c r="AF78" s="454">
        <f>' 1M - RES'!AF78</f>
        <v>0.122034</v>
      </c>
      <c r="AG78" s="454">
        <f>' 1M - RES'!AG78</f>
        <v>0.122029</v>
      </c>
      <c r="AH78" s="454">
        <f>' 1M - RES'!AH78</f>
        <v>0.122026</v>
      </c>
      <c r="AI78" s="454">
        <f>' 1M - RES'!AI78</f>
        <v>0.12202499999999999</v>
      </c>
      <c r="AJ78" s="454">
        <f>' 1M - RES'!AJ78</f>
        <v>5.5929E-2</v>
      </c>
      <c r="AK78" s="454">
        <f>' 1M - RES'!AK78</f>
        <v>5.9523E-2</v>
      </c>
      <c r="AL78" s="454">
        <f>' 1M - RES'!AL78</f>
        <v>5.5969999999999999E-2</v>
      </c>
      <c r="AM78" s="454">
        <f>' 1M - RES'!AM78</f>
        <v>5.3462000000000003E-2</v>
      </c>
      <c r="AO78" s="195" t="s">
        <v>186</v>
      </c>
    </row>
    <row r="79" spans="1:41" x14ac:dyDescent="0.35">
      <c r="E79" s="358" t="s">
        <v>232</v>
      </c>
      <c r="U79" s="453" t="s">
        <v>255</v>
      </c>
      <c r="AO79" s="195" t="s">
        <v>193</v>
      </c>
    </row>
    <row r="80" spans="1:41" x14ac:dyDescent="0.35">
      <c r="AO80" s="195" t="s">
        <v>233</v>
      </c>
    </row>
    <row r="96" spans="10:10" x14ac:dyDescent="0.35">
      <c r="J96" s="5"/>
    </row>
    <row r="97" spans="4:4" x14ac:dyDescent="0.35">
      <c r="D97" s="6"/>
    </row>
  </sheetData>
  <mergeCells count="7">
    <mergeCell ref="A49:A62"/>
    <mergeCell ref="A65:A75"/>
    <mergeCell ref="B77:B78"/>
    <mergeCell ref="C3:O3"/>
    <mergeCell ref="A4:A16"/>
    <mergeCell ref="A19:A31"/>
    <mergeCell ref="A34:A46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7030A0"/>
  </sheetPr>
  <dimension ref="A1:AO112"/>
  <sheetViews>
    <sheetView zoomScale="80" zoomScaleNormal="80" workbookViewId="0">
      <pane xSplit="2" topLeftCell="C1" activePane="topRight" state="frozen"/>
      <selection activeCell="K32" sqref="K32"/>
      <selection pane="topRight" activeCell="C10" sqref="C10"/>
    </sheetView>
  </sheetViews>
  <sheetFormatPr defaultRowHeight="14.5" x14ac:dyDescent="0.35"/>
  <cols>
    <col min="1" max="1" width="9.453125" customWidth="1"/>
    <col min="2" max="2" width="24.90625" customWidth="1"/>
    <col min="3" max="3" width="15.90625" bestFit="1" customWidth="1"/>
    <col min="4" max="9" width="13.90625" customWidth="1"/>
    <col min="10" max="16" width="14.08984375" bestFit="1" customWidth="1"/>
    <col min="17" max="39" width="14.08984375" customWidth="1"/>
    <col min="40" max="41" width="10.54296875" bestFit="1" customWidth="1"/>
    <col min="52" max="52" width="9.08984375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14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20</v>
      </c>
      <c r="C5" s="3">
        <f>'BIZ kWh ENTRY'!C164</f>
        <v>0</v>
      </c>
      <c r="D5" s="3">
        <f>'BIZ kWh ENTRY'!D164</f>
        <v>0</v>
      </c>
      <c r="E5" s="3">
        <f>'BIZ kWh ENTRY'!E164</f>
        <v>0</v>
      </c>
      <c r="F5" s="3">
        <f>'BIZ kWh ENTRY'!F164</f>
        <v>0</v>
      </c>
      <c r="G5" s="3">
        <f>'BIZ kWh ENTRY'!G164</f>
        <v>0</v>
      </c>
      <c r="H5" s="3">
        <f>'BIZ kWh ENTRY'!H164</f>
        <v>0</v>
      </c>
      <c r="I5" s="3">
        <f>'BIZ kWh ENTRY'!I164</f>
        <v>0</v>
      </c>
      <c r="J5" s="3">
        <f>'BIZ kWh ENTRY'!J164</f>
        <v>0</v>
      </c>
      <c r="K5" s="3">
        <f>'BIZ kWh ENTRY'!K164</f>
        <v>0</v>
      </c>
      <c r="L5" s="3">
        <f>'BIZ kWh ENTRY'!L164</f>
        <v>0</v>
      </c>
      <c r="M5" s="3">
        <f>'BIZ kWh ENTRY'!M164</f>
        <v>0</v>
      </c>
      <c r="N5" s="3">
        <f>'BIZ kWh ENTRY'!N164</f>
        <v>0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</row>
    <row r="6" spans="1:41" x14ac:dyDescent="0.35">
      <c r="A6" s="639"/>
      <c r="B6" s="12" t="s">
        <v>0</v>
      </c>
      <c r="C6" s="3">
        <f>'BIZ kWh ENTRY'!C165</f>
        <v>0</v>
      </c>
      <c r="D6" s="3">
        <f>'BIZ kWh ENTRY'!D165</f>
        <v>0</v>
      </c>
      <c r="E6" s="3">
        <f>'BIZ kWh ENTRY'!E165</f>
        <v>0</v>
      </c>
      <c r="F6" s="3">
        <f>'BIZ kWh ENTRY'!F165</f>
        <v>0</v>
      </c>
      <c r="G6" s="3">
        <f>'BIZ kWh ENTRY'!G165</f>
        <v>0</v>
      </c>
      <c r="H6" s="3">
        <f>'BIZ kWh ENTRY'!H165</f>
        <v>0</v>
      </c>
      <c r="I6" s="3">
        <f>'BIZ kWh ENTRY'!I165</f>
        <v>0</v>
      </c>
      <c r="J6" s="3">
        <f>'BIZ kWh ENTRY'!J165</f>
        <v>0</v>
      </c>
      <c r="K6" s="3">
        <f>'BIZ kWh ENTRY'!K165</f>
        <v>0</v>
      </c>
      <c r="L6" s="3">
        <f>'BIZ kWh ENTRY'!L165</f>
        <v>0</v>
      </c>
      <c r="M6" s="3">
        <f>'BIZ kWh ENTRY'!M165</f>
        <v>0</v>
      </c>
      <c r="N6" s="3">
        <f>'BIZ kWh ENTRY'!N165</f>
        <v>0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x14ac:dyDescent="0.35">
      <c r="A7" s="639"/>
      <c r="B7" s="11" t="s">
        <v>21</v>
      </c>
      <c r="C7" s="3">
        <f>'BIZ kWh ENTRY'!C166</f>
        <v>0</v>
      </c>
      <c r="D7" s="3">
        <f>'BIZ kWh ENTRY'!D166</f>
        <v>0</v>
      </c>
      <c r="E7" s="3">
        <f>'BIZ kWh ENTRY'!E166</f>
        <v>0</v>
      </c>
      <c r="F7" s="3">
        <f>'BIZ kWh ENTRY'!F166</f>
        <v>0</v>
      </c>
      <c r="G7" s="3">
        <f>'BIZ kWh ENTRY'!G166</f>
        <v>0</v>
      </c>
      <c r="H7" s="3">
        <f>'BIZ kWh ENTRY'!H166</f>
        <v>0</v>
      </c>
      <c r="I7" s="3">
        <f>'BIZ kWh ENTRY'!I166</f>
        <v>0</v>
      </c>
      <c r="J7" s="3">
        <f>'BIZ kWh ENTRY'!J166</f>
        <v>0</v>
      </c>
      <c r="K7" s="3">
        <f>'BIZ kWh ENTRY'!K166</f>
        <v>0</v>
      </c>
      <c r="L7" s="3">
        <f>'BIZ kWh ENTRY'!L166</f>
        <v>0</v>
      </c>
      <c r="M7" s="3">
        <f>'BIZ kWh ENTRY'!M166</f>
        <v>0</v>
      </c>
      <c r="N7" s="3">
        <f>'BIZ kWh ENTRY'!N166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41" x14ac:dyDescent="0.35">
      <c r="A8" s="639"/>
      <c r="B8" s="11" t="s">
        <v>1</v>
      </c>
      <c r="C8" s="3">
        <f>'BIZ kWh ENTRY'!C167</f>
        <v>0</v>
      </c>
      <c r="D8" s="3">
        <f>'BIZ kWh ENTRY'!D167</f>
        <v>0</v>
      </c>
      <c r="E8" s="3">
        <f>'BIZ kWh ENTRY'!E167</f>
        <v>0</v>
      </c>
      <c r="F8" s="3">
        <f>'BIZ kWh ENTRY'!F167</f>
        <v>1511</v>
      </c>
      <c r="G8" s="3">
        <f>'BIZ kWh ENTRY'!G167</f>
        <v>0</v>
      </c>
      <c r="H8" s="3">
        <f>'BIZ kWh ENTRY'!H167</f>
        <v>0</v>
      </c>
      <c r="I8" s="3">
        <f>'BIZ kWh ENTRY'!I167</f>
        <v>0</v>
      </c>
      <c r="J8" s="3">
        <f>'BIZ kWh ENTRY'!J167</f>
        <v>0</v>
      </c>
      <c r="K8" s="3">
        <f>'BIZ kWh ENTRY'!K167</f>
        <v>0</v>
      </c>
      <c r="L8" s="3">
        <f>'BIZ kWh ENTRY'!L167</f>
        <v>0</v>
      </c>
      <c r="M8" s="3">
        <f>'BIZ kWh ENTRY'!M167</f>
        <v>0</v>
      </c>
      <c r="N8" s="3">
        <f>'BIZ kWh ENTRY'!N167</f>
        <v>0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41" x14ac:dyDescent="0.35">
      <c r="A9" s="639"/>
      <c r="B9" s="12" t="s">
        <v>22</v>
      </c>
      <c r="C9" s="3">
        <f>'BIZ kWh ENTRY'!C168</f>
        <v>0</v>
      </c>
      <c r="D9" s="3">
        <f>'BIZ kWh ENTRY'!D168</f>
        <v>0</v>
      </c>
      <c r="E9" s="3">
        <f>'BIZ kWh ENTRY'!E168</f>
        <v>0</v>
      </c>
      <c r="F9" s="3">
        <f>'BIZ kWh ENTRY'!F168</f>
        <v>0</v>
      </c>
      <c r="G9" s="3">
        <f>'BIZ kWh ENTRY'!G168</f>
        <v>0</v>
      </c>
      <c r="H9" s="3">
        <f>'BIZ kWh ENTRY'!H168</f>
        <v>0</v>
      </c>
      <c r="I9" s="3">
        <f>'BIZ kWh ENTRY'!I168</f>
        <v>0</v>
      </c>
      <c r="J9" s="3">
        <f>'BIZ kWh ENTRY'!J168</f>
        <v>40705.9541015625</v>
      </c>
      <c r="K9" s="3">
        <f>'BIZ kWh ENTRY'!K168</f>
        <v>30969.8310546875</v>
      </c>
      <c r="L9" s="3">
        <f>'BIZ kWh ENTRY'!L168</f>
        <v>0</v>
      </c>
      <c r="M9" s="3">
        <f>'BIZ kWh ENTRY'!M168</f>
        <v>0</v>
      </c>
      <c r="N9" s="3">
        <f>'BIZ kWh ENTRY'!N168</f>
        <v>90457.67578125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41" x14ac:dyDescent="0.35">
      <c r="A10" s="639"/>
      <c r="B10" s="11" t="s">
        <v>9</v>
      </c>
      <c r="C10" s="3">
        <f>'BIZ kWh ENTRY'!C169</f>
        <v>0</v>
      </c>
      <c r="D10" s="3">
        <f>'BIZ kWh ENTRY'!D169</f>
        <v>0</v>
      </c>
      <c r="E10" s="3">
        <f>'BIZ kWh ENTRY'!E169</f>
        <v>0</v>
      </c>
      <c r="F10" s="3">
        <f>'BIZ kWh ENTRY'!F169</f>
        <v>0</v>
      </c>
      <c r="G10" s="3">
        <f>'BIZ kWh ENTRY'!G169</f>
        <v>0</v>
      </c>
      <c r="H10" s="3">
        <f>'BIZ kWh ENTRY'!H169</f>
        <v>0</v>
      </c>
      <c r="I10" s="3">
        <f>'BIZ kWh ENTRY'!I169</f>
        <v>0</v>
      </c>
      <c r="J10" s="3">
        <f>'BIZ kWh ENTRY'!J169</f>
        <v>0</v>
      </c>
      <c r="K10" s="3">
        <f>'BIZ kWh ENTRY'!K169</f>
        <v>0</v>
      </c>
      <c r="L10" s="3">
        <f>'BIZ kWh ENTRY'!L169</f>
        <v>0</v>
      </c>
      <c r="M10" s="3">
        <f>'BIZ kWh ENTRY'!M169</f>
        <v>0</v>
      </c>
      <c r="N10" s="3">
        <f>'BIZ kWh ENTRY'!N169</f>
        <v>0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41" x14ac:dyDescent="0.35">
      <c r="A11" s="639"/>
      <c r="B11" s="11" t="s">
        <v>3</v>
      </c>
      <c r="C11" s="3">
        <f>'BIZ kWh ENTRY'!C170</f>
        <v>0</v>
      </c>
      <c r="D11" s="3">
        <f>'BIZ kWh ENTRY'!D170</f>
        <v>0</v>
      </c>
      <c r="E11" s="3">
        <f>'BIZ kWh ENTRY'!E170</f>
        <v>0</v>
      </c>
      <c r="F11" s="3">
        <f>'BIZ kWh ENTRY'!F170</f>
        <v>0</v>
      </c>
      <c r="G11" s="3">
        <f>'BIZ kWh ENTRY'!G170</f>
        <v>0</v>
      </c>
      <c r="H11" s="3">
        <f>'BIZ kWh ENTRY'!H170</f>
        <v>98925.313842773438</v>
      </c>
      <c r="I11" s="3">
        <f>'BIZ kWh ENTRY'!I170</f>
        <v>0</v>
      </c>
      <c r="J11" s="3">
        <f>'BIZ kWh ENTRY'!J170</f>
        <v>0</v>
      </c>
      <c r="K11" s="3">
        <f>'BIZ kWh ENTRY'!K170</f>
        <v>0</v>
      </c>
      <c r="L11" s="3">
        <f>'BIZ kWh ENTRY'!L170</f>
        <v>0</v>
      </c>
      <c r="M11" s="3">
        <f>'BIZ kWh ENTRY'!M170</f>
        <v>0</v>
      </c>
      <c r="N11" s="3">
        <f>'BIZ kWh ENTRY'!N170</f>
        <v>0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41" x14ac:dyDescent="0.35">
      <c r="A12" s="639"/>
      <c r="B12" s="11" t="s">
        <v>4</v>
      </c>
      <c r="C12" s="3">
        <f>'BIZ kWh ENTRY'!C171</f>
        <v>0</v>
      </c>
      <c r="D12" s="3">
        <f>'BIZ kWh ENTRY'!D171</f>
        <v>0</v>
      </c>
      <c r="E12" s="3">
        <f>'BIZ kWh ENTRY'!E171</f>
        <v>0</v>
      </c>
      <c r="F12" s="3">
        <f>'BIZ kWh ENTRY'!F171</f>
        <v>130526.45555949998</v>
      </c>
      <c r="G12" s="3">
        <f>'BIZ kWh ENTRY'!G171</f>
        <v>381218.52929159999</v>
      </c>
      <c r="H12" s="3">
        <f>'BIZ kWh ENTRY'!H171</f>
        <v>526633.78729820787</v>
      </c>
      <c r="I12" s="3">
        <f>'BIZ kWh ENTRY'!I171</f>
        <v>129365.26683196875</v>
      </c>
      <c r="J12" s="3">
        <f>'BIZ kWh ENTRY'!J171</f>
        <v>241246.10285586573</v>
      </c>
      <c r="K12" s="3">
        <f>'BIZ kWh ENTRY'!K171</f>
        <v>1142204.4026212366</v>
      </c>
      <c r="L12" s="3">
        <f>'BIZ kWh ENTRY'!L171</f>
        <v>450961.16035084758</v>
      </c>
      <c r="M12" s="3">
        <f>'BIZ kWh ENTRY'!M171</f>
        <v>258174.14309612731</v>
      </c>
      <c r="N12" s="3">
        <f>'BIZ kWh ENTRY'!N171</f>
        <v>366707.0824597851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41" x14ac:dyDescent="0.35">
      <c r="A13" s="639"/>
      <c r="B13" s="11" t="s">
        <v>5</v>
      </c>
      <c r="C13" s="3">
        <f>'BIZ kWh ENTRY'!C172</f>
        <v>0</v>
      </c>
      <c r="D13" s="3">
        <f>'BIZ kWh ENTRY'!D172</f>
        <v>0</v>
      </c>
      <c r="E13" s="3">
        <f>'BIZ kWh ENTRY'!E172</f>
        <v>0</v>
      </c>
      <c r="F13" s="3">
        <f>'BIZ kWh ENTRY'!F172</f>
        <v>9811.1901887999993</v>
      </c>
      <c r="G13" s="3">
        <f>'BIZ kWh ENTRY'!G172</f>
        <v>24823.219621199998</v>
      </c>
      <c r="H13" s="3">
        <f>'BIZ kWh ENTRY'!H172</f>
        <v>17668.8760248</v>
      </c>
      <c r="I13" s="3">
        <f>'BIZ kWh ENTRY'!I172</f>
        <v>1641.5118719999998</v>
      </c>
      <c r="J13" s="3">
        <f>'BIZ kWh ENTRY'!J172</f>
        <v>0</v>
      </c>
      <c r="K13" s="3">
        <f>'BIZ kWh ENTRY'!K172</f>
        <v>23766.847103999997</v>
      </c>
      <c r="L13" s="3">
        <f>'BIZ kWh ENTRY'!L172</f>
        <v>2355.4643111999994</v>
      </c>
      <c r="M13" s="3">
        <f>'BIZ kWh ENTRY'!M172</f>
        <v>0</v>
      </c>
      <c r="N13" s="3">
        <f>'BIZ kWh ENTRY'!N172</f>
        <v>6068.5957332000007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41" x14ac:dyDescent="0.35">
      <c r="A14" s="639"/>
      <c r="B14" s="11" t="s">
        <v>23</v>
      </c>
      <c r="C14" s="3">
        <f>'BIZ kWh ENTRY'!C173</f>
        <v>0</v>
      </c>
      <c r="D14" s="3">
        <f>'BIZ kWh ENTRY'!D173</f>
        <v>0</v>
      </c>
      <c r="E14" s="3">
        <f>'BIZ kWh ENTRY'!E173</f>
        <v>0</v>
      </c>
      <c r="F14" s="3">
        <f>'BIZ kWh ENTRY'!F173</f>
        <v>0</v>
      </c>
      <c r="G14" s="3">
        <f>'BIZ kWh ENTRY'!G173</f>
        <v>0</v>
      </c>
      <c r="H14" s="3">
        <f>'BIZ kWh ENTRY'!H173</f>
        <v>0</v>
      </c>
      <c r="I14" s="3">
        <f>'BIZ kWh ENTRY'!I173</f>
        <v>0</v>
      </c>
      <c r="J14" s="3">
        <f>'BIZ kWh ENTRY'!J173</f>
        <v>0</v>
      </c>
      <c r="K14" s="3">
        <f>'BIZ kWh ENTRY'!K173</f>
        <v>0</v>
      </c>
      <c r="L14" s="3">
        <f>'BIZ kWh ENTRY'!L173</f>
        <v>0</v>
      </c>
      <c r="M14" s="3">
        <f>'BIZ kWh ENTRY'!M173</f>
        <v>0</v>
      </c>
      <c r="N14" s="3">
        <f>'BIZ kWh ENTRY'!N173</f>
        <v>0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41" x14ac:dyDescent="0.35">
      <c r="A15" s="639"/>
      <c r="B15" s="11" t="s">
        <v>24</v>
      </c>
      <c r="C15" s="3">
        <f>'BIZ kWh ENTRY'!C174</f>
        <v>0</v>
      </c>
      <c r="D15" s="3">
        <f>'BIZ kWh ENTRY'!D174</f>
        <v>0</v>
      </c>
      <c r="E15" s="3">
        <f>'BIZ kWh ENTRY'!E174</f>
        <v>0</v>
      </c>
      <c r="F15" s="3">
        <f>'BIZ kWh ENTRY'!F174</f>
        <v>0</v>
      </c>
      <c r="G15" s="3">
        <f>'BIZ kWh ENTRY'!G174</f>
        <v>0</v>
      </c>
      <c r="H15" s="3">
        <f>'BIZ kWh ENTRY'!H174</f>
        <v>0</v>
      </c>
      <c r="I15" s="3">
        <f>'BIZ kWh ENTRY'!I174</f>
        <v>0</v>
      </c>
      <c r="J15" s="3">
        <f>'BIZ kWh ENTRY'!J174</f>
        <v>0</v>
      </c>
      <c r="K15" s="3">
        <f>'BIZ kWh ENTRY'!K174</f>
        <v>0</v>
      </c>
      <c r="L15" s="3">
        <f>'BIZ kWh ENTRY'!L174</f>
        <v>0</v>
      </c>
      <c r="M15" s="3">
        <f>'BIZ kWh ENTRY'!M174</f>
        <v>0</v>
      </c>
      <c r="N15" s="3">
        <f>'BIZ kWh ENTRY'!N174</f>
        <v>0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</row>
    <row r="16" spans="1:41" x14ac:dyDescent="0.35">
      <c r="A16" s="639"/>
      <c r="B16" s="11" t="s">
        <v>7</v>
      </c>
      <c r="C16" s="3">
        <f>'BIZ kWh ENTRY'!C175</f>
        <v>0</v>
      </c>
      <c r="D16" s="3">
        <f>'BIZ kWh ENTRY'!D175</f>
        <v>0</v>
      </c>
      <c r="E16" s="3">
        <f>'BIZ kWh ENTRY'!E175</f>
        <v>0</v>
      </c>
      <c r="F16" s="3">
        <f>'BIZ kWh ENTRY'!F175</f>
        <v>0</v>
      </c>
      <c r="G16" s="3">
        <f>'BIZ kWh ENTRY'!G175</f>
        <v>0</v>
      </c>
      <c r="H16" s="3">
        <f>'BIZ kWh ENTRY'!H175</f>
        <v>0</v>
      </c>
      <c r="I16" s="3">
        <f>'BIZ kWh ENTRY'!I175</f>
        <v>0</v>
      </c>
      <c r="J16" s="3">
        <f>'BIZ kWh ENTRY'!J175</f>
        <v>0</v>
      </c>
      <c r="K16" s="3">
        <f>'BIZ kWh ENTRY'!K175</f>
        <v>0</v>
      </c>
      <c r="L16" s="3">
        <f>'BIZ kWh ENTRY'!L175</f>
        <v>0</v>
      </c>
      <c r="M16" s="3">
        <f>'BIZ kWh ENTRY'!M175</f>
        <v>0</v>
      </c>
      <c r="N16" s="3">
        <f>'BIZ kWh ENTRY'!N175</f>
        <v>0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</row>
    <row r="17" spans="1:39" x14ac:dyDescent="0.35">
      <c r="A17" s="639"/>
      <c r="B17" s="11" t="s">
        <v>8</v>
      </c>
      <c r="C17" s="3">
        <f>'BIZ kWh ENTRY'!C176</f>
        <v>0</v>
      </c>
      <c r="D17" s="3">
        <f>'BIZ kWh ENTRY'!D176</f>
        <v>0</v>
      </c>
      <c r="E17" s="3">
        <f>'BIZ kWh ENTRY'!E176</f>
        <v>0</v>
      </c>
      <c r="F17" s="3">
        <f>'BIZ kWh ENTRY'!F176</f>
        <v>0</v>
      </c>
      <c r="G17" s="3">
        <f>'BIZ kWh ENTRY'!G176</f>
        <v>0</v>
      </c>
      <c r="H17" s="3">
        <f>'BIZ kWh ENTRY'!H176</f>
        <v>0</v>
      </c>
      <c r="I17" s="3">
        <f>'BIZ kWh ENTRY'!I176</f>
        <v>0</v>
      </c>
      <c r="J17" s="3">
        <f>'BIZ kWh ENTRY'!J176</f>
        <v>0</v>
      </c>
      <c r="K17" s="3">
        <f>'BIZ kWh ENTRY'!K176</f>
        <v>0</v>
      </c>
      <c r="L17" s="3">
        <f>'BIZ kWh ENTRY'!L176</f>
        <v>0</v>
      </c>
      <c r="M17" s="3">
        <f>'BIZ kWh ENTRY'!M176</f>
        <v>0</v>
      </c>
      <c r="N17" s="3">
        <f>'BIZ kWh ENTRY'!N176</f>
        <v>0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</row>
    <row r="18" spans="1:39" x14ac:dyDescent="0.35">
      <c r="A18" s="639"/>
      <c r="B18" s="11" t="s">
        <v>11</v>
      </c>
      <c r="C18" s="3"/>
      <c r="D18" s="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</row>
    <row r="19" spans="1:39" ht="15" thickBot="1" x14ac:dyDescent="0.4">
      <c r="A19" s="640"/>
      <c r="B19" s="15" t="str">
        <f>' LI 1M - RES'!B16</f>
        <v>Monthly kWh</v>
      </c>
      <c r="C19" s="234">
        <f>SUM(C5:C18)</f>
        <v>0</v>
      </c>
      <c r="D19" s="234">
        <f t="shared" ref="D19:AM19" si="1">SUM(D5:D18)</f>
        <v>0</v>
      </c>
      <c r="E19" s="234">
        <f t="shared" si="1"/>
        <v>0</v>
      </c>
      <c r="F19" s="234">
        <f t="shared" si="1"/>
        <v>141848.64574829995</v>
      </c>
      <c r="G19" s="234">
        <f t="shared" si="1"/>
        <v>406041.74891279999</v>
      </c>
      <c r="H19" s="234">
        <f t="shared" si="1"/>
        <v>643227.97716578131</v>
      </c>
      <c r="I19" s="234">
        <f t="shared" si="1"/>
        <v>131006.77870396875</v>
      </c>
      <c r="J19" s="234">
        <f t="shared" si="1"/>
        <v>281952.05695742823</v>
      </c>
      <c r="K19" s="234">
        <f t="shared" si="1"/>
        <v>1196941.0807799241</v>
      </c>
      <c r="L19" s="234">
        <f t="shared" si="1"/>
        <v>453316.6246620476</v>
      </c>
      <c r="M19" s="234">
        <f t="shared" si="1"/>
        <v>258174.14309612731</v>
      </c>
      <c r="N19" s="234">
        <f t="shared" si="1"/>
        <v>463233.35397423513</v>
      </c>
      <c r="O19" s="235">
        <f t="shared" si="1"/>
        <v>0</v>
      </c>
      <c r="P19" s="235">
        <f t="shared" si="1"/>
        <v>0</v>
      </c>
      <c r="Q19" s="235">
        <f t="shared" si="1"/>
        <v>0</v>
      </c>
      <c r="R19" s="235">
        <f t="shared" si="1"/>
        <v>0</v>
      </c>
      <c r="S19" s="235">
        <f t="shared" si="1"/>
        <v>0</v>
      </c>
      <c r="T19" s="235">
        <f t="shared" si="1"/>
        <v>0</v>
      </c>
      <c r="U19" s="235">
        <f t="shared" si="1"/>
        <v>0</v>
      </c>
      <c r="V19" s="235">
        <f t="shared" si="1"/>
        <v>0</v>
      </c>
      <c r="W19" s="235">
        <f t="shared" si="1"/>
        <v>0</v>
      </c>
      <c r="X19" s="235">
        <f t="shared" si="1"/>
        <v>0</v>
      </c>
      <c r="Y19" s="235">
        <f t="shared" si="1"/>
        <v>0</v>
      </c>
      <c r="Z19" s="235">
        <f t="shared" si="1"/>
        <v>0</v>
      </c>
      <c r="AA19" s="235">
        <f t="shared" si="1"/>
        <v>0</v>
      </c>
      <c r="AB19" s="235">
        <f t="shared" si="1"/>
        <v>0</v>
      </c>
      <c r="AC19" s="235">
        <f t="shared" si="1"/>
        <v>0</v>
      </c>
      <c r="AD19" s="235">
        <f t="shared" si="1"/>
        <v>0</v>
      </c>
      <c r="AE19" s="235">
        <f t="shared" si="1"/>
        <v>0</v>
      </c>
      <c r="AF19" s="235">
        <f t="shared" si="1"/>
        <v>0</v>
      </c>
      <c r="AG19" s="235">
        <f t="shared" si="1"/>
        <v>0</v>
      </c>
      <c r="AH19" s="235">
        <f t="shared" si="1"/>
        <v>0</v>
      </c>
      <c r="AI19" s="235">
        <f t="shared" si="1"/>
        <v>0</v>
      </c>
      <c r="AJ19" s="235">
        <f t="shared" si="1"/>
        <v>0</v>
      </c>
      <c r="AK19" s="235">
        <f t="shared" si="1"/>
        <v>0</v>
      </c>
      <c r="AL19" s="235">
        <f t="shared" si="1"/>
        <v>0</v>
      </c>
      <c r="AM19" s="235">
        <f t="shared" si="1"/>
        <v>0</v>
      </c>
    </row>
    <row r="20" spans="1:39" x14ac:dyDescent="0.35">
      <c r="A20" s="253"/>
      <c r="B20" s="254"/>
      <c r="C20" s="9"/>
      <c r="D20" s="254"/>
      <c r="E20" s="9"/>
      <c r="F20" s="254"/>
      <c r="G20" s="254"/>
      <c r="H20" s="9"/>
      <c r="I20" s="254"/>
      <c r="J20" s="254"/>
      <c r="K20" s="9"/>
      <c r="L20" s="254"/>
      <c r="M20" s="254"/>
      <c r="N20" s="9"/>
      <c r="O20" s="254"/>
      <c r="P20" s="254"/>
      <c r="Q20" s="9"/>
      <c r="R20" s="254"/>
      <c r="S20" s="254"/>
      <c r="T20" s="9"/>
      <c r="U20" s="254"/>
      <c r="V20" s="254"/>
      <c r="W20" s="9"/>
      <c r="X20" s="254"/>
      <c r="Y20" s="254"/>
      <c r="Z20" s="9"/>
      <c r="AA20" s="254"/>
      <c r="AB20" s="254"/>
      <c r="AC20" s="9"/>
      <c r="AD20" s="254"/>
      <c r="AE20" s="254"/>
      <c r="AF20" s="9"/>
      <c r="AG20" s="254"/>
      <c r="AH20" s="254"/>
      <c r="AI20" s="9"/>
      <c r="AJ20" s="254"/>
      <c r="AK20" s="254"/>
      <c r="AL20" s="9"/>
      <c r="AM20" s="254"/>
    </row>
    <row r="21" spans="1:39" ht="15" thickBot="1" x14ac:dyDescent="0.4">
      <c r="C21" s="255"/>
      <c r="D21" s="130"/>
      <c r="E21" s="255"/>
      <c r="F21" s="130"/>
      <c r="G21" s="130"/>
      <c r="H21" s="255"/>
      <c r="I21" s="130"/>
      <c r="J21" s="130"/>
      <c r="K21" s="255"/>
      <c r="L21" s="130"/>
      <c r="M21" s="130"/>
      <c r="N21" s="255"/>
      <c r="O21" s="130"/>
      <c r="P21" s="130"/>
      <c r="Q21" s="255"/>
      <c r="R21" s="130"/>
      <c r="S21" s="130"/>
      <c r="T21" s="255"/>
      <c r="U21" s="130"/>
      <c r="V21" s="130"/>
      <c r="W21" s="255"/>
      <c r="X21" s="130"/>
      <c r="Y21" s="130"/>
      <c r="Z21" s="255"/>
      <c r="AA21" s="130"/>
      <c r="AB21" s="130"/>
      <c r="AC21" s="255"/>
      <c r="AD21" s="130"/>
      <c r="AE21" s="130"/>
      <c r="AF21" s="255"/>
      <c r="AG21" s="130"/>
      <c r="AH21" s="130"/>
      <c r="AI21" s="255"/>
      <c r="AJ21" s="130"/>
      <c r="AK21" s="130"/>
      <c r="AL21" s="255"/>
      <c r="AM21" s="130"/>
    </row>
    <row r="22" spans="1:39" ht="16" thickBot="1" x14ac:dyDescent="0.4">
      <c r="A22" s="641" t="s">
        <v>15</v>
      </c>
      <c r="B22" s="17" t="str">
        <f t="shared" ref="B22" si="2">B4</f>
        <v>End Use</v>
      </c>
      <c r="C22" s="146">
        <f>C$4</f>
        <v>44562</v>
      </c>
      <c r="D22" s="146">
        <f t="shared" ref="D22:AM22" si="3">D$4</f>
        <v>44593</v>
      </c>
      <c r="E22" s="146">
        <f t="shared" si="3"/>
        <v>44621</v>
      </c>
      <c r="F22" s="146">
        <f t="shared" si="3"/>
        <v>44652</v>
      </c>
      <c r="G22" s="146">
        <f t="shared" si="3"/>
        <v>44682</v>
      </c>
      <c r="H22" s="146">
        <f t="shared" si="3"/>
        <v>44713</v>
      </c>
      <c r="I22" s="146">
        <f t="shared" si="3"/>
        <v>44743</v>
      </c>
      <c r="J22" s="146">
        <f t="shared" si="3"/>
        <v>44774</v>
      </c>
      <c r="K22" s="146">
        <f t="shared" si="3"/>
        <v>44805</v>
      </c>
      <c r="L22" s="146">
        <f t="shared" si="3"/>
        <v>44835</v>
      </c>
      <c r="M22" s="146">
        <f t="shared" si="3"/>
        <v>44866</v>
      </c>
      <c r="N22" s="146">
        <f t="shared" si="3"/>
        <v>44896</v>
      </c>
      <c r="O22" s="146">
        <f t="shared" si="3"/>
        <v>44927</v>
      </c>
      <c r="P22" s="146">
        <f t="shared" si="3"/>
        <v>44958</v>
      </c>
      <c r="Q22" s="146">
        <f t="shared" si="3"/>
        <v>44986</v>
      </c>
      <c r="R22" s="146">
        <f t="shared" si="3"/>
        <v>45017</v>
      </c>
      <c r="S22" s="146">
        <f t="shared" si="3"/>
        <v>45047</v>
      </c>
      <c r="T22" s="146">
        <f t="shared" si="3"/>
        <v>45078</v>
      </c>
      <c r="U22" s="146">
        <f t="shared" si="3"/>
        <v>45108</v>
      </c>
      <c r="V22" s="146">
        <f t="shared" si="3"/>
        <v>45139</v>
      </c>
      <c r="W22" s="146">
        <f t="shared" si="3"/>
        <v>45170</v>
      </c>
      <c r="X22" s="146">
        <f t="shared" si="3"/>
        <v>45200</v>
      </c>
      <c r="Y22" s="146">
        <f t="shared" si="3"/>
        <v>45231</v>
      </c>
      <c r="Z22" s="146">
        <f t="shared" si="3"/>
        <v>45261</v>
      </c>
      <c r="AA22" s="146">
        <f t="shared" si="3"/>
        <v>45292</v>
      </c>
      <c r="AB22" s="146">
        <f t="shared" si="3"/>
        <v>45323</v>
      </c>
      <c r="AC22" s="146">
        <f t="shared" si="3"/>
        <v>45352</v>
      </c>
      <c r="AD22" s="146">
        <f t="shared" si="3"/>
        <v>45383</v>
      </c>
      <c r="AE22" s="146">
        <f t="shared" si="3"/>
        <v>45413</v>
      </c>
      <c r="AF22" s="146">
        <f t="shared" si="3"/>
        <v>45444</v>
      </c>
      <c r="AG22" s="146">
        <f t="shared" si="3"/>
        <v>45474</v>
      </c>
      <c r="AH22" s="146">
        <f t="shared" si="3"/>
        <v>45505</v>
      </c>
      <c r="AI22" s="146">
        <f t="shared" si="3"/>
        <v>45536</v>
      </c>
      <c r="AJ22" s="146">
        <f t="shared" si="3"/>
        <v>45566</v>
      </c>
      <c r="AK22" s="146">
        <f t="shared" si="3"/>
        <v>45597</v>
      </c>
      <c r="AL22" s="146">
        <f t="shared" si="3"/>
        <v>45627</v>
      </c>
      <c r="AM22" s="146">
        <f t="shared" si="3"/>
        <v>45658</v>
      </c>
    </row>
    <row r="23" spans="1:39" ht="15" customHeight="1" x14ac:dyDescent="0.35">
      <c r="A23" s="642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AM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464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0</v>
      </c>
      <c r="T23" s="3">
        <f t="shared" si="5"/>
        <v>0</v>
      </c>
      <c r="U23" s="3">
        <f t="shared" si="5"/>
        <v>0</v>
      </c>
      <c r="V23" s="3">
        <f t="shared" si="5"/>
        <v>0</v>
      </c>
      <c r="W23" s="3">
        <f t="shared" si="5"/>
        <v>0</v>
      </c>
      <c r="X23" s="3">
        <f t="shared" si="5"/>
        <v>0</v>
      </c>
      <c r="Y23" s="3">
        <f t="shared" si="5"/>
        <v>0</v>
      </c>
      <c r="Z23" s="3">
        <f t="shared" si="5"/>
        <v>0</v>
      </c>
      <c r="AA23" s="3">
        <f t="shared" si="5"/>
        <v>0</v>
      </c>
      <c r="AB23" s="3">
        <f t="shared" si="5"/>
        <v>0</v>
      </c>
      <c r="AC23" s="3">
        <f t="shared" si="5"/>
        <v>0</v>
      </c>
      <c r="AD23" s="3">
        <f t="shared" si="5"/>
        <v>0</v>
      </c>
      <c r="AE23" s="3">
        <f t="shared" si="5"/>
        <v>0</v>
      </c>
      <c r="AF23" s="3">
        <f t="shared" si="5"/>
        <v>0</v>
      </c>
      <c r="AG23" s="3">
        <f t="shared" si="5"/>
        <v>0</v>
      </c>
      <c r="AH23" s="3">
        <f t="shared" si="5"/>
        <v>0</v>
      </c>
      <c r="AI23" s="3">
        <f t="shared" si="5"/>
        <v>0</v>
      </c>
      <c r="AJ23" s="3">
        <f t="shared" si="5"/>
        <v>0</v>
      </c>
      <c r="AK23" s="3">
        <f t="shared" si="5"/>
        <v>0</v>
      </c>
      <c r="AL23" s="3">
        <f t="shared" si="5"/>
        <v>0</v>
      </c>
      <c r="AM23" s="3">
        <f t="shared" si="5"/>
        <v>0</v>
      </c>
    </row>
    <row r="24" spans="1:39" x14ac:dyDescent="0.35">
      <c r="A24" s="642"/>
      <c r="B24" s="12" t="str">
        <f t="shared" si="4"/>
        <v>Building Shell</v>
      </c>
      <c r="C24" s="3">
        <f t="shared" si="4"/>
        <v>0</v>
      </c>
      <c r="D24" s="3">
        <f t="shared" ref="D24:AM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464">
        <f t="shared" si="6"/>
        <v>0</v>
      </c>
      <c r="O24" s="3">
        <f t="shared" si="6"/>
        <v>0</v>
      </c>
      <c r="P24" s="3">
        <f t="shared" si="6"/>
        <v>0</v>
      </c>
      <c r="Q24" s="3">
        <f t="shared" si="6"/>
        <v>0</v>
      </c>
      <c r="R24" s="3">
        <f t="shared" si="6"/>
        <v>0</v>
      </c>
      <c r="S24" s="3">
        <f t="shared" si="6"/>
        <v>0</v>
      </c>
      <c r="T24" s="3">
        <f t="shared" si="6"/>
        <v>0</v>
      </c>
      <c r="U24" s="3">
        <f t="shared" si="6"/>
        <v>0</v>
      </c>
      <c r="V24" s="3">
        <f t="shared" si="6"/>
        <v>0</v>
      </c>
      <c r="W24" s="3">
        <f t="shared" si="6"/>
        <v>0</v>
      </c>
      <c r="X24" s="3">
        <f t="shared" si="6"/>
        <v>0</v>
      </c>
      <c r="Y24" s="3">
        <f t="shared" si="6"/>
        <v>0</v>
      </c>
      <c r="Z24" s="3">
        <f t="shared" si="6"/>
        <v>0</v>
      </c>
      <c r="AA24" s="3">
        <f t="shared" si="6"/>
        <v>0</v>
      </c>
      <c r="AB24" s="3">
        <f t="shared" si="6"/>
        <v>0</v>
      </c>
      <c r="AC24" s="3">
        <f t="shared" si="6"/>
        <v>0</v>
      </c>
      <c r="AD24" s="3">
        <f t="shared" si="6"/>
        <v>0</v>
      </c>
      <c r="AE24" s="3">
        <f t="shared" si="6"/>
        <v>0</v>
      </c>
      <c r="AF24" s="3">
        <f t="shared" si="6"/>
        <v>0</v>
      </c>
      <c r="AG24" s="3">
        <f t="shared" si="6"/>
        <v>0</v>
      </c>
      <c r="AH24" s="3">
        <f t="shared" si="6"/>
        <v>0</v>
      </c>
      <c r="AI24" s="3">
        <f t="shared" si="6"/>
        <v>0</v>
      </c>
      <c r="AJ24" s="3">
        <f t="shared" si="6"/>
        <v>0</v>
      </c>
      <c r="AK24" s="3">
        <f t="shared" si="6"/>
        <v>0</v>
      </c>
      <c r="AL24" s="3">
        <f t="shared" si="6"/>
        <v>0</v>
      </c>
      <c r="AM24" s="3">
        <f t="shared" si="6"/>
        <v>0</v>
      </c>
    </row>
    <row r="25" spans="1:39" x14ac:dyDescent="0.35">
      <c r="A25" s="642"/>
      <c r="B25" s="11" t="str">
        <f t="shared" si="4"/>
        <v>Cooking</v>
      </c>
      <c r="C25" s="3">
        <f t="shared" si="4"/>
        <v>0</v>
      </c>
      <c r="D25" s="3">
        <f t="shared" ref="D25:AM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464">
        <f t="shared" si="7"/>
        <v>0</v>
      </c>
      <c r="O25" s="3">
        <f t="shared" si="7"/>
        <v>0</v>
      </c>
      <c r="P25" s="3">
        <f t="shared" si="7"/>
        <v>0</v>
      </c>
      <c r="Q25" s="3">
        <f t="shared" si="7"/>
        <v>0</v>
      </c>
      <c r="R25" s="3">
        <f t="shared" si="7"/>
        <v>0</v>
      </c>
      <c r="S25" s="3">
        <f t="shared" si="7"/>
        <v>0</v>
      </c>
      <c r="T25" s="3">
        <f t="shared" si="7"/>
        <v>0</v>
      </c>
      <c r="U25" s="3">
        <f t="shared" si="7"/>
        <v>0</v>
      </c>
      <c r="V25" s="3">
        <f t="shared" si="7"/>
        <v>0</v>
      </c>
      <c r="W25" s="3">
        <f t="shared" si="7"/>
        <v>0</v>
      </c>
      <c r="X25" s="3">
        <f t="shared" si="7"/>
        <v>0</v>
      </c>
      <c r="Y25" s="3">
        <f t="shared" si="7"/>
        <v>0</v>
      </c>
      <c r="Z25" s="3">
        <f t="shared" si="7"/>
        <v>0</v>
      </c>
      <c r="AA25" s="3">
        <f t="shared" si="7"/>
        <v>0</v>
      </c>
      <c r="AB25" s="3">
        <f t="shared" si="7"/>
        <v>0</v>
      </c>
      <c r="AC25" s="3">
        <f t="shared" si="7"/>
        <v>0</v>
      </c>
      <c r="AD25" s="3">
        <f t="shared" si="7"/>
        <v>0</v>
      </c>
      <c r="AE25" s="3">
        <f t="shared" si="7"/>
        <v>0</v>
      </c>
      <c r="AF25" s="3">
        <f t="shared" si="7"/>
        <v>0</v>
      </c>
      <c r="AG25" s="3">
        <f t="shared" si="7"/>
        <v>0</v>
      </c>
      <c r="AH25" s="3">
        <f t="shared" si="7"/>
        <v>0</v>
      </c>
      <c r="AI25" s="3">
        <f t="shared" si="7"/>
        <v>0</v>
      </c>
      <c r="AJ25" s="3">
        <f t="shared" si="7"/>
        <v>0</v>
      </c>
      <c r="AK25" s="3">
        <f t="shared" si="7"/>
        <v>0</v>
      </c>
      <c r="AL25" s="3">
        <f t="shared" si="7"/>
        <v>0</v>
      </c>
      <c r="AM25" s="3">
        <f t="shared" si="7"/>
        <v>0</v>
      </c>
    </row>
    <row r="26" spans="1:39" x14ac:dyDescent="0.35">
      <c r="A26" s="642"/>
      <c r="B26" s="11" t="str">
        <f t="shared" si="4"/>
        <v>Cooling</v>
      </c>
      <c r="C26" s="3">
        <f t="shared" si="4"/>
        <v>0</v>
      </c>
      <c r="D26" s="3">
        <f t="shared" ref="D26:AM26" si="8">IF(SUM($C$19:$N$19)=0,0,C26+D8)</f>
        <v>0</v>
      </c>
      <c r="E26" s="3">
        <f t="shared" si="8"/>
        <v>0</v>
      </c>
      <c r="F26" s="3">
        <f t="shared" si="8"/>
        <v>1511</v>
      </c>
      <c r="G26" s="3">
        <f t="shared" si="8"/>
        <v>1511</v>
      </c>
      <c r="H26" s="3">
        <f t="shared" si="8"/>
        <v>1511</v>
      </c>
      <c r="I26" s="3">
        <f t="shared" si="8"/>
        <v>1511</v>
      </c>
      <c r="J26" s="3">
        <f t="shared" si="8"/>
        <v>1511</v>
      </c>
      <c r="K26" s="3">
        <f t="shared" si="8"/>
        <v>1511</v>
      </c>
      <c r="L26" s="3">
        <f t="shared" si="8"/>
        <v>1511</v>
      </c>
      <c r="M26" s="3">
        <f t="shared" si="8"/>
        <v>1511</v>
      </c>
      <c r="N26" s="464">
        <f t="shared" si="8"/>
        <v>1511</v>
      </c>
      <c r="O26" s="3">
        <f t="shared" si="8"/>
        <v>1511</v>
      </c>
      <c r="P26" s="3">
        <f t="shared" si="8"/>
        <v>1511</v>
      </c>
      <c r="Q26" s="3">
        <f t="shared" si="8"/>
        <v>1511</v>
      </c>
      <c r="R26" s="3">
        <f t="shared" si="8"/>
        <v>1511</v>
      </c>
      <c r="S26" s="3">
        <f t="shared" si="8"/>
        <v>1511</v>
      </c>
      <c r="T26" s="3">
        <f t="shared" si="8"/>
        <v>1511</v>
      </c>
      <c r="U26" s="3">
        <f t="shared" si="8"/>
        <v>1511</v>
      </c>
      <c r="V26" s="3">
        <f t="shared" si="8"/>
        <v>1511</v>
      </c>
      <c r="W26" s="3">
        <f t="shared" si="8"/>
        <v>1511</v>
      </c>
      <c r="X26" s="3">
        <f t="shared" si="8"/>
        <v>1511</v>
      </c>
      <c r="Y26" s="3">
        <f t="shared" si="8"/>
        <v>1511</v>
      </c>
      <c r="Z26" s="3">
        <f t="shared" si="8"/>
        <v>1511</v>
      </c>
      <c r="AA26" s="3">
        <f t="shared" si="8"/>
        <v>1511</v>
      </c>
      <c r="AB26" s="3">
        <f t="shared" si="8"/>
        <v>1511</v>
      </c>
      <c r="AC26" s="3">
        <f t="shared" si="8"/>
        <v>1511</v>
      </c>
      <c r="AD26" s="3">
        <f t="shared" si="8"/>
        <v>1511</v>
      </c>
      <c r="AE26" s="3">
        <f t="shared" si="8"/>
        <v>1511</v>
      </c>
      <c r="AF26" s="3">
        <f t="shared" si="8"/>
        <v>1511</v>
      </c>
      <c r="AG26" s="3">
        <f t="shared" si="8"/>
        <v>1511</v>
      </c>
      <c r="AH26" s="3">
        <f t="shared" si="8"/>
        <v>1511</v>
      </c>
      <c r="AI26" s="3">
        <f t="shared" si="8"/>
        <v>1511</v>
      </c>
      <c r="AJ26" s="3">
        <f t="shared" si="8"/>
        <v>1511</v>
      </c>
      <c r="AK26" s="3">
        <f t="shared" si="8"/>
        <v>1511</v>
      </c>
      <c r="AL26" s="3">
        <f t="shared" si="8"/>
        <v>1511</v>
      </c>
      <c r="AM26" s="3">
        <f t="shared" si="8"/>
        <v>1511</v>
      </c>
    </row>
    <row r="27" spans="1:39" x14ac:dyDescent="0.35">
      <c r="A27" s="642"/>
      <c r="B27" s="12" t="str">
        <f t="shared" si="4"/>
        <v>Ext Lighting</v>
      </c>
      <c r="C27" s="3">
        <f t="shared" si="4"/>
        <v>0</v>
      </c>
      <c r="D27" s="3">
        <f t="shared" ref="D27:AM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40705.9541015625</v>
      </c>
      <c r="K27" s="3">
        <f t="shared" si="9"/>
        <v>71675.78515625</v>
      </c>
      <c r="L27" s="3">
        <f t="shared" si="9"/>
        <v>71675.78515625</v>
      </c>
      <c r="M27" s="3">
        <f t="shared" si="9"/>
        <v>71675.78515625</v>
      </c>
      <c r="N27" s="464">
        <f t="shared" si="9"/>
        <v>162133.4609375</v>
      </c>
      <c r="O27" s="3">
        <f t="shared" si="9"/>
        <v>162133.4609375</v>
      </c>
      <c r="P27" s="3">
        <f t="shared" si="9"/>
        <v>162133.4609375</v>
      </c>
      <c r="Q27" s="3">
        <f t="shared" si="9"/>
        <v>162133.4609375</v>
      </c>
      <c r="R27" s="3">
        <f t="shared" si="9"/>
        <v>162133.4609375</v>
      </c>
      <c r="S27" s="3">
        <f t="shared" si="9"/>
        <v>162133.4609375</v>
      </c>
      <c r="T27" s="3">
        <f t="shared" si="9"/>
        <v>162133.4609375</v>
      </c>
      <c r="U27" s="3">
        <f t="shared" si="9"/>
        <v>162133.4609375</v>
      </c>
      <c r="V27" s="3">
        <f t="shared" si="9"/>
        <v>162133.4609375</v>
      </c>
      <c r="W27" s="3">
        <f t="shared" si="9"/>
        <v>162133.4609375</v>
      </c>
      <c r="X27" s="3">
        <f t="shared" si="9"/>
        <v>162133.4609375</v>
      </c>
      <c r="Y27" s="3">
        <f t="shared" si="9"/>
        <v>162133.4609375</v>
      </c>
      <c r="Z27" s="3">
        <f t="shared" si="9"/>
        <v>162133.4609375</v>
      </c>
      <c r="AA27" s="3">
        <f t="shared" si="9"/>
        <v>162133.4609375</v>
      </c>
      <c r="AB27" s="3">
        <f t="shared" si="9"/>
        <v>162133.4609375</v>
      </c>
      <c r="AC27" s="3">
        <f t="shared" si="9"/>
        <v>162133.4609375</v>
      </c>
      <c r="AD27" s="3">
        <f t="shared" si="9"/>
        <v>162133.4609375</v>
      </c>
      <c r="AE27" s="3">
        <f t="shared" si="9"/>
        <v>162133.4609375</v>
      </c>
      <c r="AF27" s="3">
        <f t="shared" si="9"/>
        <v>162133.4609375</v>
      </c>
      <c r="AG27" s="3">
        <f t="shared" si="9"/>
        <v>162133.4609375</v>
      </c>
      <c r="AH27" s="3">
        <f t="shared" si="9"/>
        <v>162133.4609375</v>
      </c>
      <c r="AI27" s="3">
        <f t="shared" si="9"/>
        <v>162133.4609375</v>
      </c>
      <c r="AJ27" s="3">
        <f t="shared" si="9"/>
        <v>162133.4609375</v>
      </c>
      <c r="AK27" s="3">
        <f t="shared" si="9"/>
        <v>162133.4609375</v>
      </c>
      <c r="AL27" s="3">
        <f t="shared" si="9"/>
        <v>162133.4609375</v>
      </c>
      <c r="AM27" s="3">
        <f t="shared" si="9"/>
        <v>162133.4609375</v>
      </c>
    </row>
    <row r="28" spans="1:39" x14ac:dyDescent="0.35">
      <c r="A28" s="642"/>
      <c r="B28" s="11" t="str">
        <f t="shared" si="4"/>
        <v>Heating</v>
      </c>
      <c r="C28" s="3">
        <f t="shared" si="4"/>
        <v>0</v>
      </c>
      <c r="D28" s="3">
        <f t="shared" ref="D28:AM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464">
        <f t="shared" si="10"/>
        <v>0</v>
      </c>
      <c r="O28" s="3">
        <f t="shared" si="10"/>
        <v>0</v>
      </c>
      <c r="P28" s="3">
        <f t="shared" si="10"/>
        <v>0</v>
      </c>
      <c r="Q28" s="3">
        <f t="shared" si="10"/>
        <v>0</v>
      </c>
      <c r="R28" s="3">
        <f t="shared" si="10"/>
        <v>0</v>
      </c>
      <c r="S28" s="3">
        <f t="shared" si="10"/>
        <v>0</v>
      </c>
      <c r="T28" s="3">
        <f t="shared" si="10"/>
        <v>0</v>
      </c>
      <c r="U28" s="3">
        <f t="shared" si="10"/>
        <v>0</v>
      </c>
      <c r="V28" s="3">
        <f t="shared" si="10"/>
        <v>0</v>
      </c>
      <c r="W28" s="3">
        <f t="shared" si="10"/>
        <v>0</v>
      </c>
      <c r="X28" s="3">
        <f t="shared" si="10"/>
        <v>0</v>
      </c>
      <c r="Y28" s="3">
        <f t="shared" si="10"/>
        <v>0</v>
      </c>
      <c r="Z28" s="3">
        <f t="shared" si="10"/>
        <v>0</v>
      </c>
      <c r="AA28" s="3">
        <f t="shared" si="10"/>
        <v>0</v>
      </c>
      <c r="AB28" s="3">
        <f t="shared" si="10"/>
        <v>0</v>
      </c>
      <c r="AC28" s="3">
        <f t="shared" si="10"/>
        <v>0</v>
      </c>
      <c r="AD28" s="3">
        <f t="shared" si="10"/>
        <v>0</v>
      </c>
      <c r="AE28" s="3">
        <f t="shared" si="10"/>
        <v>0</v>
      </c>
      <c r="AF28" s="3">
        <f t="shared" si="10"/>
        <v>0</v>
      </c>
      <c r="AG28" s="3">
        <f t="shared" si="10"/>
        <v>0</v>
      </c>
      <c r="AH28" s="3">
        <f t="shared" si="10"/>
        <v>0</v>
      </c>
      <c r="AI28" s="3">
        <f t="shared" si="10"/>
        <v>0</v>
      </c>
      <c r="AJ28" s="3">
        <f t="shared" si="10"/>
        <v>0</v>
      </c>
      <c r="AK28" s="3">
        <f t="shared" si="10"/>
        <v>0</v>
      </c>
      <c r="AL28" s="3">
        <f t="shared" si="10"/>
        <v>0</v>
      </c>
      <c r="AM28" s="3">
        <f t="shared" si="10"/>
        <v>0</v>
      </c>
    </row>
    <row r="29" spans="1:39" x14ac:dyDescent="0.35">
      <c r="A29" s="642"/>
      <c r="B29" s="11" t="str">
        <f t="shared" si="4"/>
        <v>HVAC</v>
      </c>
      <c r="C29" s="3">
        <f t="shared" si="4"/>
        <v>0</v>
      </c>
      <c r="D29" s="3">
        <f t="shared" ref="D29:AM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98925.313842773438</v>
      </c>
      <c r="I29" s="3">
        <f t="shared" si="11"/>
        <v>98925.313842773438</v>
      </c>
      <c r="J29" s="3">
        <f t="shared" si="11"/>
        <v>98925.313842773438</v>
      </c>
      <c r="K29" s="3">
        <f t="shared" si="11"/>
        <v>98925.313842773438</v>
      </c>
      <c r="L29" s="3">
        <f t="shared" si="11"/>
        <v>98925.313842773438</v>
      </c>
      <c r="M29" s="3">
        <f t="shared" si="11"/>
        <v>98925.313842773438</v>
      </c>
      <c r="N29" s="464">
        <f t="shared" si="11"/>
        <v>98925.313842773438</v>
      </c>
      <c r="O29" s="3">
        <f t="shared" si="11"/>
        <v>98925.313842773438</v>
      </c>
      <c r="P29" s="3">
        <f t="shared" si="11"/>
        <v>98925.313842773438</v>
      </c>
      <c r="Q29" s="3">
        <f t="shared" si="11"/>
        <v>98925.313842773438</v>
      </c>
      <c r="R29" s="3">
        <f t="shared" si="11"/>
        <v>98925.313842773438</v>
      </c>
      <c r="S29" s="3">
        <f t="shared" si="11"/>
        <v>98925.313842773438</v>
      </c>
      <c r="T29" s="3">
        <f t="shared" si="11"/>
        <v>98925.313842773438</v>
      </c>
      <c r="U29" s="3">
        <f t="shared" si="11"/>
        <v>98925.313842773438</v>
      </c>
      <c r="V29" s="3">
        <f t="shared" si="11"/>
        <v>98925.313842773438</v>
      </c>
      <c r="W29" s="3">
        <f t="shared" si="11"/>
        <v>98925.313842773438</v>
      </c>
      <c r="X29" s="3">
        <f t="shared" si="11"/>
        <v>98925.313842773438</v>
      </c>
      <c r="Y29" s="3">
        <f t="shared" si="11"/>
        <v>98925.313842773438</v>
      </c>
      <c r="Z29" s="3">
        <f t="shared" si="11"/>
        <v>98925.313842773438</v>
      </c>
      <c r="AA29" s="3">
        <f t="shared" si="11"/>
        <v>98925.313842773438</v>
      </c>
      <c r="AB29" s="3">
        <f t="shared" si="11"/>
        <v>98925.313842773438</v>
      </c>
      <c r="AC29" s="3">
        <f t="shared" si="11"/>
        <v>98925.313842773438</v>
      </c>
      <c r="AD29" s="3">
        <f t="shared" si="11"/>
        <v>98925.313842773438</v>
      </c>
      <c r="AE29" s="3">
        <f t="shared" si="11"/>
        <v>98925.313842773438</v>
      </c>
      <c r="AF29" s="3">
        <f t="shared" si="11"/>
        <v>98925.313842773438</v>
      </c>
      <c r="AG29" s="3">
        <f t="shared" si="11"/>
        <v>98925.313842773438</v>
      </c>
      <c r="AH29" s="3">
        <f t="shared" si="11"/>
        <v>98925.313842773438</v>
      </c>
      <c r="AI29" s="3">
        <f t="shared" si="11"/>
        <v>98925.313842773438</v>
      </c>
      <c r="AJ29" s="3">
        <f t="shared" si="11"/>
        <v>98925.313842773438</v>
      </c>
      <c r="AK29" s="3">
        <f t="shared" si="11"/>
        <v>98925.313842773438</v>
      </c>
      <c r="AL29" s="3">
        <f t="shared" si="11"/>
        <v>98925.313842773438</v>
      </c>
      <c r="AM29" s="3">
        <f t="shared" si="11"/>
        <v>98925.313842773438</v>
      </c>
    </row>
    <row r="30" spans="1:39" x14ac:dyDescent="0.35">
      <c r="A30" s="642"/>
      <c r="B30" s="11" t="str">
        <f t="shared" si="4"/>
        <v>Lighting</v>
      </c>
      <c r="C30" s="3">
        <f t="shared" si="4"/>
        <v>0</v>
      </c>
      <c r="D30" s="3">
        <f t="shared" ref="D30:AM30" si="12">IF(SUM($C$19:$N$19)=0,0,C30+D12)</f>
        <v>0</v>
      </c>
      <c r="E30" s="3">
        <f t="shared" si="12"/>
        <v>0</v>
      </c>
      <c r="F30" s="3">
        <f t="shared" si="12"/>
        <v>130526.45555949998</v>
      </c>
      <c r="G30" s="3">
        <f t="shared" si="12"/>
        <v>511744.98485109996</v>
      </c>
      <c r="H30" s="3">
        <f t="shared" si="12"/>
        <v>1038378.7721493079</v>
      </c>
      <c r="I30" s="3">
        <f t="shared" si="12"/>
        <v>1167744.0389812766</v>
      </c>
      <c r="J30" s="3">
        <f t="shared" si="12"/>
        <v>1408990.1418371424</v>
      </c>
      <c r="K30" s="3">
        <f t="shared" si="12"/>
        <v>2551194.544458379</v>
      </c>
      <c r="L30" s="3">
        <f t="shared" si="12"/>
        <v>3002155.7048092266</v>
      </c>
      <c r="M30" s="3">
        <f t="shared" si="12"/>
        <v>3260329.8479053536</v>
      </c>
      <c r="N30" s="464">
        <f t="shared" si="12"/>
        <v>3627036.9303651387</v>
      </c>
      <c r="O30" s="3">
        <f t="shared" si="12"/>
        <v>3627036.9303651387</v>
      </c>
      <c r="P30" s="3">
        <f t="shared" si="12"/>
        <v>3627036.9303651387</v>
      </c>
      <c r="Q30" s="3">
        <f t="shared" si="12"/>
        <v>3627036.9303651387</v>
      </c>
      <c r="R30" s="3">
        <f t="shared" si="12"/>
        <v>3627036.9303651387</v>
      </c>
      <c r="S30" s="3">
        <f t="shared" si="12"/>
        <v>3627036.9303651387</v>
      </c>
      <c r="T30" s="3">
        <f t="shared" si="12"/>
        <v>3627036.9303651387</v>
      </c>
      <c r="U30" s="3">
        <f t="shared" si="12"/>
        <v>3627036.9303651387</v>
      </c>
      <c r="V30" s="3">
        <f t="shared" si="12"/>
        <v>3627036.9303651387</v>
      </c>
      <c r="W30" s="3">
        <f t="shared" si="12"/>
        <v>3627036.9303651387</v>
      </c>
      <c r="X30" s="3">
        <f t="shared" si="12"/>
        <v>3627036.9303651387</v>
      </c>
      <c r="Y30" s="3">
        <f t="shared" si="12"/>
        <v>3627036.9303651387</v>
      </c>
      <c r="Z30" s="3">
        <f t="shared" si="12"/>
        <v>3627036.9303651387</v>
      </c>
      <c r="AA30" s="3">
        <f t="shared" si="12"/>
        <v>3627036.9303651387</v>
      </c>
      <c r="AB30" s="3">
        <f t="shared" si="12"/>
        <v>3627036.9303651387</v>
      </c>
      <c r="AC30" s="3">
        <f t="shared" si="12"/>
        <v>3627036.9303651387</v>
      </c>
      <c r="AD30" s="3">
        <f t="shared" si="12"/>
        <v>3627036.9303651387</v>
      </c>
      <c r="AE30" s="3">
        <f t="shared" si="12"/>
        <v>3627036.9303651387</v>
      </c>
      <c r="AF30" s="3">
        <f t="shared" si="12"/>
        <v>3627036.9303651387</v>
      </c>
      <c r="AG30" s="3">
        <f t="shared" si="12"/>
        <v>3627036.9303651387</v>
      </c>
      <c r="AH30" s="3">
        <f t="shared" si="12"/>
        <v>3627036.9303651387</v>
      </c>
      <c r="AI30" s="3">
        <f t="shared" si="12"/>
        <v>3627036.9303651387</v>
      </c>
      <c r="AJ30" s="3">
        <f t="shared" si="12"/>
        <v>3627036.9303651387</v>
      </c>
      <c r="AK30" s="3">
        <f t="shared" si="12"/>
        <v>3627036.9303651387</v>
      </c>
      <c r="AL30" s="3">
        <f t="shared" si="12"/>
        <v>3627036.9303651387</v>
      </c>
      <c r="AM30" s="3">
        <f t="shared" si="12"/>
        <v>3627036.9303651387</v>
      </c>
    </row>
    <row r="31" spans="1:39" x14ac:dyDescent="0.35">
      <c r="A31" s="642"/>
      <c r="B31" s="11" t="str">
        <f t="shared" si="4"/>
        <v>Miscellaneous</v>
      </c>
      <c r="C31" s="3">
        <f t="shared" si="4"/>
        <v>0</v>
      </c>
      <c r="D31" s="3">
        <f t="shared" ref="D31:AM31" si="13">IF(SUM($C$19:$N$19)=0,0,C31+D13)</f>
        <v>0</v>
      </c>
      <c r="E31" s="3">
        <f t="shared" si="13"/>
        <v>0</v>
      </c>
      <c r="F31" s="3">
        <f t="shared" si="13"/>
        <v>9811.1901887999993</v>
      </c>
      <c r="G31" s="3">
        <f t="shared" si="13"/>
        <v>34634.409809999997</v>
      </c>
      <c r="H31" s="3">
        <f t="shared" si="13"/>
        <v>52303.285834800001</v>
      </c>
      <c r="I31" s="3">
        <f t="shared" si="13"/>
        <v>53944.797706800004</v>
      </c>
      <c r="J31" s="3">
        <f t="shared" si="13"/>
        <v>53944.797706800004</v>
      </c>
      <c r="K31" s="3">
        <f t="shared" si="13"/>
        <v>77711.644810800004</v>
      </c>
      <c r="L31" s="3">
        <f t="shared" si="13"/>
        <v>80067.109122000009</v>
      </c>
      <c r="M31" s="3">
        <f t="shared" si="13"/>
        <v>80067.109122000009</v>
      </c>
      <c r="N31" s="464">
        <f t="shared" si="13"/>
        <v>86135.704855200005</v>
      </c>
      <c r="O31" s="3">
        <f t="shared" si="13"/>
        <v>86135.704855200005</v>
      </c>
      <c r="P31" s="3">
        <f t="shared" si="13"/>
        <v>86135.704855200005</v>
      </c>
      <c r="Q31" s="3">
        <f t="shared" si="13"/>
        <v>86135.704855200005</v>
      </c>
      <c r="R31" s="3">
        <f t="shared" si="13"/>
        <v>86135.704855200005</v>
      </c>
      <c r="S31" s="3">
        <f t="shared" si="13"/>
        <v>86135.704855200005</v>
      </c>
      <c r="T31" s="3">
        <f t="shared" si="13"/>
        <v>86135.704855200005</v>
      </c>
      <c r="U31" s="3">
        <f t="shared" si="13"/>
        <v>86135.704855200005</v>
      </c>
      <c r="V31" s="3">
        <f t="shared" si="13"/>
        <v>86135.704855200005</v>
      </c>
      <c r="W31" s="3">
        <f t="shared" si="13"/>
        <v>86135.704855200005</v>
      </c>
      <c r="X31" s="3">
        <f t="shared" si="13"/>
        <v>86135.704855200005</v>
      </c>
      <c r="Y31" s="3">
        <f t="shared" si="13"/>
        <v>86135.704855200005</v>
      </c>
      <c r="Z31" s="3">
        <f t="shared" si="13"/>
        <v>86135.704855200005</v>
      </c>
      <c r="AA31" s="3">
        <f t="shared" si="13"/>
        <v>86135.704855200005</v>
      </c>
      <c r="AB31" s="3">
        <f t="shared" si="13"/>
        <v>86135.704855200005</v>
      </c>
      <c r="AC31" s="3">
        <f t="shared" si="13"/>
        <v>86135.704855200005</v>
      </c>
      <c r="AD31" s="3">
        <f t="shared" si="13"/>
        <v>86135.704855200005</v>
      </c>
      <c r="AE31" s="3">
        <f t="shared" si="13"/>
        <v>86135.704855200005</v>
      </c>
      <c r="AF31" s="3">
        <f t="shared" si="13"/>
        <v>86135.704855200005</v>
      </c>
      <c r="AG31" s="3">
        <f t="shared" si="13"/>
        <v>86135.704855200005</v>
      </c>
      <c r="AH31" s="3">
        <f t="shared" si="13"/>
        <v>86135.704855200005</v>
      </c>
      <c r="AI31" s="3">
        <f t="shared" si="13"/>
        <v>86135.704855200005</v>
      </c>
      <c r="AJ31" s="3">
        <f t="shared" si="13"/>
        <v>86135.704855200005</v>
      </c>
      <c r="AK31" s="3">
        <f t="shared" si="13"/>
        <v>86135.704855200005</v>
      </c>
      <c r="AL31" s="3">
        <f t="shared" si="13"/>
        <v>86135.704855200005</v>
      </c>
      <c r="AM31" s="3">
        <f t="shared" si="13"/>
        <v>86135.704855200005</v>
      </c>
    </row>
    <row r="32" spans="1:39" ht="15" customHeight="1" x14ac:dyDescent="0.35">
      <c r="A32" s="642"/>
      <c r="B32" s="11" t="str">
        <f t="shared" si="4"/>
        <v>Motors</v>
      </c>
      <c r="C32" s="3">
        <f t="shared" si="4"/>
        <v>0</v>
      </c>
      <c r="D32" s="3">
        <f t="shared" ref="D32:AM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464">
        <f t="shared" si="14"/>
        <v>0</v>
      </c>
      <c r="O32" s="3">
        <f t="shared" si="14"/>
        <v>0</v>
      </c>
      <c r="P32" s="3">
        <f t="shared" si="14"/>
        <v>0</v>
      </c>
      <c r="Q32" s="3">
        <f t="shared" si="14"/>
        <v>0</v>
      </c>
      <c r="R32" s="3">
        <f t="shared" si="14"/>
        <v>0</v>
      </c>
      <c r="S32" s="3">
        <f t="shared" si="14"/>
        <v>0</v>
      </c>
      <c r="T32" s="3">
        <f t="shared" si="14"/>
        <v>0</v>
      </c>
      <c r="U32" s="3">
        <f t="shared" si="14"/>
        <v>0</v>
      </c>
      <c r="V32" s="3">
        <f t="shared" si="14"/>
        <v>0</v>
      </c>
      <c r="W32" s="3">
        <f t="shared" si="14"/>
        <v>0</v>
      </c>
      <c r="X32" s="3">
        <f t="shared" si="14"/>
        <v>0</v>
      </c>
      <c r="Y32" s="3">
        <f t="shared" si="14"/>
        <v>0</v>
      </c>
      <c r="Z32" s="3">
        <f t="shared" si="14"/>
        <v>0</v>
      </c>
      <c r="AA32" s="3">
        <f t="shared" si="14"/>
        <v>0</v>
      </c>
      <c r="AB32" s="3">
        <f t="shared" si="14"/>
        <v>0</v>
      </c>
      <c r="AC32" s="3">
        <f t="shared" si="14"/>
        <v>0</v>
      </c>
      <c r="AD32" s="3">
        <f t="shared" si="14"/>
        <v>0</v>
      </c>
      <c r="AE32" s="3">
        <f t="shared" si="14"/>
        <v>0</v>
      </c>
      <c r="AF32" s="3">
        <f t="shared" si="14"/>
        <v>0</v>
      </c>
      <c r="AG32" s="3">
        <f t="shared" si="14"/>
        <v>0</v>
      </c>
      <c r="AH32" s="3">
        <f t="shared" si="14"/>
        <v>0</v>
      </c>
      <c r="AI32" s="3">
        <f t="shared" si="14"/>
        <v>0</v>
      </c>
      <c r="AJ32" s="3">
        <f t="shared" si="14"/>
        <v>0</v>
      </c>
      <c r="AK32" s="3">
        <f t="shared" si="14"/>
        <v>0</v>
      </c>
      <c r="AL32" s="3">
        <f t="shared" si="14"/>
        <v>0</v>
      </c>
      <c r="AM32" s="3">
        <f t="shared" si="14"/>
        <v>0</v>
      </c>
    </row>
    <row r="33" spans="1:39" x14ac:dyDescent="0.35">
      <c r="A33" s="642"/>
      <c r="B33" s="11" t="str">
        <f t="shared" si="4"/>
        <v>Process</v>
      </c>
      <c r="C33" s="3">
        <f t="shared" si="4"/>
        <v>0</v>
      </c>
      <c r="D33" s="3">
        <f t="shared" ref="D33:AM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464">
        <f t="shared" si="15"/>
        <v>0</v>
      </c>
      <c r="O33" s="3">
        <f t="shared" si="15"/>
        <v>0</v>
      </c>
      <c r="P33" s="3">
        <f t="shared" si="15"/>
        <v>0</v>
      </c>
      <c r="Q33" s="3">
        <f t="shared" si="15"/>
        <v>0</v>
      </c>
      <c r="R33" s="3">
        <f t="shared" si="15"/>
        <v>0</v>
      </c>
      <c r="S33" s="3">
        <f t="shared" si="15"/>
        <v>0</v>
      </c>
      <c r="T33" s="3">
        <f t="shared" si="15"/>
        <v>0</v>
      </c>
      <c r="U33" s="3">
        <f t="shared" si="15"/>
        <v>0</v>
      </c>
      <c r="V33" s="3">
        <f t="shared" si="15"/>
        <v>0</v>
      </c>
      <c r="W33" s="3">
        <f t="shared" si="15"/>
        <v>0</v>
      </c>
      <c r="X33" s="3">
        <f t="shared" si="15"/>
        <v>0</v>
      </c>
      <c r="Y33" s="3">
        <f t="shared" si="15"/>
        <v>0</v>
      </c>
      <c r="Z33" s="3">
        <f t="shared" si="15"/>
        <v>0</v>
      </c>
      <c r="AA33" s="3">
        <f t="shared" si="15"/>
        <v>0</v>
      </c>
      <c r="AB33" s="3">
        <f t="shared" si="15"/>
        <v>0</v>
      </c>
      <c r="AC33" s="3">
        <f t="shared" si="15"/>
        <v>0</v>
      </c>
      <c r="AD33" s="3">
        <f t="shared" si="15"/>
        <v>0</v>
      </c>
      <c r="AE33" s="3">
        <f t="shared" si="15"/>
        <v>0</v>
      </c>
      <c r="AF33" s="3">
        <f t="shared" si="15"/>
        <v>0</v>
      </c>
      <c r="AG33" s="3">
        <f t="shared" si="15"/>
        <v>0</v>
      </c>
      <c r="AH33" s="3">
        <f t="shared" si="15"/>
        <v>0</v>
      </c>
      <c r="AI33" s="3">
        <f t="shared" si="15"/>
        <v>0</v>
      </c>
      <c r="AJ33" s="3">
        <f t="shared" si="15"/>
        <v>0</v>
      </c>
      <c r="AK33" s="3">
        <f t="shared" si="15"/>
        <v>0</v>
      </c>
      <c r="AL33" s="3">
        <f t="shared" si="15"/>
        <v>0</v>
      </c>
      <c r="AM33" s="3">
        <f t="shared" si="15"/>
        <v>0</v>
      </c>
    </row>
    <row r="34" spans="1:39" x14ac:dyDescent="0.35">
      <c r="A34" s="642"/>
      <c r="B34" s="11" t="str">
        <f t="shared" si="4"/>
        <v>Refrigeration</v>
      </c>
      <c r="C34" s="3">
        <f t="shared" si="4"/>
        <v>0</v>
      </c>
      <c r="D34" s="3">
        <f t="shared" ref="D34:AM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464">
        <f t="shared" si="16"/>
        <v>0</v>
      </c>
      <c r="O34" s="3">
        <f t="shared" si="16"/>
        <v>0</v>
      </c>
      <c r="P34" s="3">
        <f t="shared" si="16"/>
        <v>0</v>
      </c>
      <c r="Q34" s="3">
        <f t="shared" si="16"/>
        <v>0</v>
      </c>
      <c r="R34" s="3">
        <f t="shared" si="16"/>
        <v>0</v>
      </c>
      <c r="S34" s="3">
        <f t="shared" si="16"/>
        <v>0</v>
      </c>
      <c r="T34" s="3">
        <f t="shared" si="16"/>
        <v>0</v>
      </c>
      <c r="U34" s="3">
        <f t="shared" si="16"/>
        <v>0</v>
      </c>
      <c r="V34" s="3">
        <f t="shared" si="16"/>
        <v>0</v>
      </c>
      <c r="W34" s="3">
        <f t="shared" si="16"/>
        <v>0</v>
      </c>
      <c r="X34" s="3">
        <f t="shared" si="16"/>
        <v>0</v>
      </c>
      <c r="Y34" s="3">
        <f t="shared" si="16"/>
        <v>0</v>
      </c>
      <c r="Z34" s="3">
        <f t="shared" si="16"/>
        <v>0</v>
      </c>
      <c r="AA34" s="3">
        <f t="shared" si="16"/>
        <v>0</v>
      </c>
      <c r="AB34" s="3">
        <f t="shared" si="16"/>
        <v>0</v>
      </c>
      <c r="AC34" s="3">
        <f t="shared" si="16"/>
        <v>0</v>
      </c>
      <c r="AD34" s="3">
        <f t="shared" si="16"/>
        <v>0</v>
      </c>
      <c r="AE34" s="3">
        <f t="shared" si="16"/>
        <v>0</v>
      </c>
      <c r="AF34" s="3">
        <f t="shared" si="16"/>
        <v>0</v>
      </c>
      <c r="AG34" s="3">
        <f t="shared" si="16"/>
        <v>0</v>
      </c>
      <c r="AH34" s="3">
        <f t="shared" si="16"/>
        <v>0</v>
      </c>
      <c r="AI34" s="3">
        <f t="shared" si="16"/>
        <v>0</v>
      </c>
      <c r="AJ34" s="3">
        <f t="shared" si="16"/>
        <v>0</v>
      </c>
      <c r="AK34" s="3">
        <f t="shared" si="16"/>
        <v>0</v>
      </c>
      <c r="AL34" s="3">
        <f t="shared" si="16"/>
        <v>0</v>
      </c>
      <c r="AM34" s="3">
        <f t="shared" si="16"/>
        <v>0</v>
      </c>
    </row>
    <row r="35" spans="1:39" x14ac:dyDescent="0.35">
      <c r="A35" s="642"/>
      <c r="B35" s="11" t="str">
        <f t="shared" si="4"/>
        <v>Water Heating</v>
      </c>
      <c r="C35" s="3">
        <f t="shared" si="4"/>
        <v>0</v>
      </c>
      <c r="D35" s="3">
        <f t="shared" ref="D35:AM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464">
        <f t="shared" si="17"/>
        <v>0</v>
      </c>
      <c r="O35" s="3">
        <f t="shared" si="17"/>
        <v>0</v>
      </c>
      <c r="P35" s="3">
        <f t="shared" si="17"/>
        <v>0</v>
      </c>
      <c r="Q35" s="3">
        <f t="shared" si="17"/>
        <v>0</v>
      </c>
      <c r="R35" s="3">
        <f t="shared" si="17"/>
        <v>0</v>
      </c>
      <c r="S35" s="3">
        <f t="shared" si="17"/>
        <v>0</v>
      </c>
      <c r="T35" s="3">
        <f t="shared" si="17"/>
        <v>0</v>
      </c>
      <c r="U35" s="3">
        <f t="shared" si="17"/>
        <v>0</v>
      </c>
      <c r="V35" s="3">
        <f t="shared" si="17"/>
        <v>0</v>
      </c>
      <c r="W35" s="3">
        <f t="shared" si="17"/>
        <v>0</v>
      </c>
      <c r="X35" s="3">
        <f t="shared" si="17"/>
        <v>0</v>
      </c>
      <c r="Y35" s="3">
        <f t="shared" si="17"/>
        <v>0</v>
      </c>
      <c r="Z35" s="3">
        <f t="shared" si="17"/>
        <v>0</v>
      </c>
      <c r="AA35" s="3">
        <f t="shared" si="17"/>
        <v>0</v>
      </c>
      <c r="AB35" s="3">
        <f t="shared" si="17"/>
        <v>0</v>
      </c>
      <c r="AC35" s="3">
        <f t="shared" si="17"/>
        <v>0</v>
      </c>
      <c r="AD35" s="3">
        <f t="shared" si="17"/>
        <v>0</v>
      </c>
      <c r="AE35" s="3">
        <f t="shared" si="17"/>
        <v>0</v>
      </c>
      <c r="AF35" s="3">
        <f t="shared" si="17"/>
        <v>0</v>
      </c>
      <c r="AG35" s="3">
        <f t="shared" si="17"/>
        <v>0</v>
      </c>
      <c r="AH35" s="3">
        <f t="shared" si="17"/>
        <v>0</v>
      </c>
      <c r="AI35" s="3">
        <f t="shared" si="17"/>
        <v>0</v>
      </c>
      <c r="AJ35" s="3">
        <f t="shared" si="17"/>
        <v>0</v>
      </c>
      <c r="AK35" s="3">
        <f t="shared" si="17"/>
        <v>0</v>
      </c>
      <c r="AL35" s="3">
        <f t="shared" si="17"/>
        <v>0</v>
      </c>
      <c r="AM35" s="3">
        <f t="shared" si="17"/>
        <v>0</v>
      </c>
    </row>
    <row r="36" spans="1:39" ht="15" customHeight="1" x14ac:dyDescent="0.35">
      <c r="A36" s="642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4">
      <c r="A37" s="643"/>
      <c r="B37" s="15" t="str">
        <f t="shared" si="4"/>
        <v>Monthly kWh</v>
      </c>
      <c r="C37" s="234">
        <f>SUM(C23:C36)</f>
        <v>0</v>
      </c>
      <c r="D37" s="234">
        <f t="shared" ref="D37:AM37" si="18">SUM(D23:D36)</f>
        <v>0</v>
      </c>
      <c r="E37" s="234">
        <f t="shared" si="18"/>
        <v>0</v>
      </c>
      <c r="F37" s="234">
        <f t="shared" si="18"/>
        <v>141848.64574829995</v>
      </c>
      <c r="G37" s="234">
        <f t="shared" si="18"/>
        <v>547890.3946611</v>
      </c>
      <c r="H37" s="234">
        <f t="shared" si="18"/>
        <v>1191118.3718268813</v>
      </c>
      <c r="I37" s="234">
        <f t="shared" si="18"/>
        <v>1322125.15053085</v>
      </c>
      <c r="J37" s="234">
        <f t="shared" si="18"/>
        <v>1604077.2074882784</v>
      </c>
      <c r="K37" s="234">
        <f t="shared" si="18"/>
        <v>2801018.2882682025</v>
      </c>
      <c r="L37" s="234">
        <f t="shared" si="18"/>
        <v>3254334.9129302502</v>
      </c>
      <c r="M37" s="234">
        <f t="shared" si="18"/>
        <v>3512509.0560263772</v>
      </c>
      <c r="N37" s="234">
        <f t="shared" si="18"/>
        <v>3975742.410000612</v>
      </c>
      <c r="O37" s="234">
        <f t="shared" si="18"/>
        <v>3975742.410000612</v>
      </c>
      <c r="P37" s="234">
        <f t="shared" si="18"/>
        <v>3975742.410000612</v>
      </c>
      <c r="Q37" s="234">
        <f t="shared" si="18"/>
        <v>3975742.410000612</v>
      </c>
      <c r="R37" s="234">
        <f t="shared" si="18"/>
        <v>3975742.410000612</v>
      </c>
      <c r="S37" s="234">
        <f t="shared" si="18"/>
        <v>3975742.410000612</v>
      </c>
      <c r="T37" s="234">
        <f t="shared" si="18"/>
        <v>3975742.410000612</v>
      </c>
      <c r="U37" s="234">
        <f t="shared" si="18"/>
        <v>3975742.410000612</v>
      </c>
      <c r="V37" s="234">
        <f t="shared" si="18"/>
        <v>3975742.410000612</v>
      </c>
      <c r="W37" s="234">
        <f t="shared" si="18"/>
        <v>3975742.410000612</v>
      </c>
      <c r="X37" s="234">
        <f t="shared" si="18"/>
        <v>3975742.410000612</v>
      </c>
      <c r="Y37" s="234">
        <f t="shared" si="18"/>
        <v>3975742.410000612</v>
      </c>
      <c r="Z37" s="234">
        <f t="shared" si="18"/>
        <v>3975742.410000612</v>
      </c>
      <c r="AA37" s="234">
        <f t="shared" si="18"/>
        <v>3975742.410000612</v>
      </c>
      <c r="AB37" s="234">
        <f t="shared" si="18"/>
        <v>3975742.410000612</v>
      </c>
      <c r="AC37" s="234">
        <f t="shared" si="18"/>
        <v>3975742.410000612</v>
      </c>
      <c r="AD37" s="234">
        <f t="shared" si="18"/>
        <v>3975742.410000612</v>
      </c>
      <c r="AE37" s="234">
        <f t="shared" si="18"/>
        <v>3975742.410000612</v>
      </c>
      <c r="AF37" s="234">
        <f t="shared" si="18"/>
        <v>3975742.410000612</v>
      </c>
      <c r="AG37" s="234">
        <f t="shared" si="18"/>
        <v>3975742.410000612</v>
      </c>
      <c r="AH37" s="234">
        <f t="shared" si="18"/>
        <v>3975742.410000612</v>
      </c>
      <c r="AI37" s="234">
        <f t="shared" si="18"/>
        <v>3975742.410000612</v>
      </c>
      <c r="AJ37" s="234">
        <f t="shared" si="18"/>
        <v>3975742.410000612</v>
      </c>
      <c r="AK37" s="234">
        <f t="shared" si="18"/>
        <v>3975742.410000612</v>
      </c>
      <c r="AL37" s="234">
        <f t="shared" si="18"/>
        <v>3975742.410000612</v>
      </c>
      <c r="AM37" s="234">
        <f t="shared" si="18"/>
        <v>3975742.410000612</v>
      </c>
    </row>
    <row r="38" spans="1:39" x14ac:dyDescent="0.35">
      <c r="A38" s="8"/>
      <c r="B38" s="254"/>
      <c r="C38" s="9"/>
      <c r="D38" s="254"/>
      <c r="E38" s="9"/>
      <c r="F38" s="254"/>
      <c r="G38" s="254"/>
      <c r="H38" s="9"/>
      <c r="I38" s="254"/>
      <c r="J38" s="254"/>
      <c r="K38" s="9"/>
      <c r="L38" s="254"/>
      <c r="M38" s="254"/>
      <c r="N38" s="307" t="s">
        <v>194</v>
      </c>
      <c r="O38" s="306">
        <f>SUM(C5:N18)</f>
        <v>3975742.4100006125</v>
      </c>
      <c r="P38" s="254"/>
      <c r="Q38" s="9"/>
      <c r="R38" s="254"/>
      <c r="S38" s="254"/>
      <c r="T38" s="9"/>
      <c r="U38" s="254"/>
      <c r="V38" s="254"/>
      <c r="W38" s="9"/>
      <c r="X38" s="254"/>
      <c r="Y38" s="254"/>
      <c r="Z38" s="9"/>
      <c r="AA38" s="254"/>
      <c r="AB38" s="254"/>
      <c r="AC38" s="9"/>
      <c r="AD38" s="254"/>
      <c r="AE38" s="254"/>
      <c r="AF38" s="9"/>
      <c r="AG38" s="254"/>
      <c r="AH38" s="254"/>
      <c r="AI38" s="9"/>
      <c r="AJ38" s="254"/>
      <c r="AK38" s="254"/>
      <c r="AL38" s="9"/>
      <c r="AM38" s="254"/>
    </row>
    <row r="39" spans="1:39" ht="15" thickBot="1" x14ac:dyDescent="0.4">
      <c r="C39" s="255"/>
      <c r="D39" s="130"/>
      <c r="E39" s="255"/>
      <c r="F39" s="130"/>
      <c r="G39" s="130"/>
      <c r="H39" s="255"/>
      <c r="I39" s="130"/>
      <c r="J39" s="130"/>
      <c r="K39" s="255"/>
      <c r="L39" s="130"/>
      <c r="M39" s="130"/>
      <c r="N39" s="255"/>
      <c r="O39" s="130"/>
      <c r="P39" s="130"/>
      <c r="Q39" s="255"/>
      <c r="R39" s="130"/>
      <c r="S39" s="130"/>
      <c r="T39" s="255"/>
      <c r="U39" s="463" t="s">
        <v>257</v>
      </c>
      <c r="V39" s="130"/>
      <c r="W39" s="255"/>
      <c r="X39" s="130"/>
      <c r="Y39" s="130"/>
      <c r="Z39" s="255"/>
      <c r="AA39" s="130"/>
      <c r="AB39" s="130"/>
      <c r="AC39" s="255"/>
      <c r="AD39" s="130"/>
      <c r="AE39" s="130"/>
      <c r="AF39" s="255"/>
      <c r="AG39" s="130"/>
      <c r="AH39" s="130"/>
      <c r="AI39" s="255"/>
      <c r="AJ39" s="130"/>
      <c r="AK39" s="130"/>
      <c r="AL39" s="255"/>
      <c r="AM39" s="130"/>
    </row>
    <row r="40" spans="1:39" ht="16" thickBot="1" x14ac:dyDescent="0.4">
      <c r="A40" s="644" t="s">
        <v>16</v>
      </c>
      <c r="B40" s="17" t="str">
        <f t="shared" ref="B40" si="19">B22</f>
        <v>End Use</v>
      </c>
      <c r="C40" s="146">
        <f>C$4</f>
        <v>44562</v>
      </c>
      <c r="D40" s="146">
        <f t="shared" ref="D40:AM40" si="20">D$4</f>
        <v>44593</v>
      </c>
      <c r="E40" s="146">
        <f t="shared" si="20"/>
        <v>44621</v>
      </c>
      <c r="F40" s="146">
        <f t="shared" si="20"/>
        <v>44652</v>
      </c>
      <c r="G40" s="146">
        <f t="shared" si="20"/>
        <v>44682</v>
      </c>
      <c r="H40" s="146">
        <f t="shared" si="20"/>
        <v>44713</v>
      </c>
      <c r="I40" s="146">
        <f t="shared" si="20"/>
        <v>44743</v>
      </c>
      <c r="J40" s="146">
        <f t="shared" si="20"/>
        <v>44774</v>
      </c>
      <c r="K40" s="146">
        <f t="shared" si="20"/>
        <v>44805</v>
      </c>
      <c r="L40" s="146">
        <f t="shared" si="20"/>
        <v>44835</v>
      </c>
      <c r="M40" s="146">
        <f t="shared" si="20"/>
        <v>44866</v>
      </c>
      <c r="N40" s="146">
        <f t="shared" si="20"/>
        <v>44896</v>
      </c>
      <c r="O40" s="146">
        <f t="shared" si="20"/>
        <v>44927</v>
      </c>
      <c r="P40" s="146">
        <f t="shared" si="20"/>
        <v>44958</v>
      </c>
      <c r="Q40" s="146">
        <f t="shared" si="20"/>
        <v>44986</v>
      </c>
      <c r="R40" s="146">
        <f t="shared" si="20"/>
        <v>45017</v>
      </c>
      <c r="S40" s="146">
        <f t="shared" si="20"/>
        <v>45047</v>
      </c>
      <c r="T40" s="146">
        <f t="shared" si="20"/>
        <v>45078</v>
      </c>
      <c r="U40" s="146">
        <f t="shared" si="20"/>
        <v>45108</v>
      </c>
      <c r="V40" s="146">
        <f t="shared" si="20"/>
        <v>45139</v>
      </c>
      <c r="W40" s="146">
        <f t="shared" si="20"/>
        <v>45170</v>
      </c>
      <c r="X40" s="146">
        <f t="shared" si="20"/>
        <v>45200</v>
      </c>
      <c r="Y40" s="146">
        <f t="shared" si="20"/>
        <v>45231</v>
      </c>
      <c r="Z40" s="146">
        <f t="shared" si="20"/>
        <v>45261</v>
      </c>
      <c r="AA40" s="146">
        <f t="shared" si="20"/>
        <v>45292</v>
      </c>
      <c r="AB40" s="146">
        <f t="shared" si="20"/>
        <v>45323</v>
      </c>
      <c r="AC40" s="146">
        <f t="shared" si="20"/>
        <v>45352</v>
      </c>
      <c r="AD40" s="146">
        <f t="shared" si="20"/>
        <v>45383</v>
      </c>
      <c r="AE40" s="146">
        <f t="shared" si="20"/>
        <v>45413</v>
      </c>
      <c r="AF40" s="146">
        <f t="shared" si="20"/>
        <v>45444</v>
      </c>
      <c r="AG40" s="146">
        <f t="shared" si="20"/>
        <v>45474</v>
      </c>
      <c r="AH40" s="146">
        <f t="shared" si="20"/>
        <v>45505</v>
      </c>
      <c r="AI40" s="146">
        <f t="shared" si="20"/>
        <v>45536</v>
      </c>
      <c r="AJ40" s="146">
        <f t="shared" si="20"/>
        <v>45566</v>
      </c>
      <c r="AK40" s="146">
        <f t="shared" si="20"/>
        <v>45597</v>
      </c>
      <c r="AL40" s="146">
        <f t="shared" si="20"/>
        <v>45627</v>
      </c>
      <c r="AM40" s="146">
        <f t="shared" si="20"/>
        <v>45658</v>
      </c>
    </row>
    <row r="41" spans="1:39" ht="15" customHeight="1" x14ac:dyDescent="0.35">
      <c r="A41" s="645"/>
      <c r="B41" s="11" t="str">
        <f t="shared" ref="B41:B55" si="21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22">G41</f>
        <v>0</v>
      </c>
      <c r="I41" s="3">
        <f t="shared" si="22"/>
        <v>0</v>
      </c>
      <c r="J41" s="3">
        <f t="shared" si="22"/>
        <v>0</v>
      </c>
      <c r="K41" s="3">
        <f t="shared" si="22"/>
        <v>0</v>
      </c>
      <c r="L41" s="3">
        <f t="shared" si="22"/>
        <v>0</v>
      </c>
      <c r="M41" s="3">
        <f t="shared" si="22"/>
        <v>0</v>
      </c>
      <c r="N41" s="3">
        <f t="shared" si="22"/>
        <v>0</v>
      </c>
      <c r="O41" s="3">
        <f t="shared" si="22"/>
        <v>0</v>
      </c>
      <c r="P41" s="3">
        <f t="shared" si="22"/>
        <v>0</v>
      </c>
      <c r="Q41" s="3">
        <f t="shared" si="22"/>
        <v>0</v>
      </c>
      <c r="R41" s="3">
        <f t="shared" si="22"/>
        <v>0</v>
      </c>
      <c r="S41" s="3">
        <f t="shared" si="22"/>
        <v>0</v>
      </c>
      <c r="T41" s="3">
        <f t="shared" si="22"/>
        <v>0</v>
      </c>
      <c r="U41" s="466">
        <v>0</v>
      </c>
      <c r="V41" s="3">
        <f t="shared" si="22"/>
        <v>0</v>
      </c>
      <c r="W41" s="3">
        <f t="shared" si="22"/>
        <v>0</v>
      </c>
      <c r="X41" s="3">
        <f t="shared" si="22"/>
        <v>0</v>
      </c>
      <c r="Y41" s="3">
        <f t="shared" si="22"/>
        <v>0</v>
      </c>
      <c r="Z41" s="3">
        <f t="shared" si="22"/>
        <v>0</v>
      </c>
      <c r="AA41" s="3">
        <f t="shared" si="22"/>
        <v>0</v>
      </c>
      <c r="AB41" s="3">
        <f t="shared" si="22"/>
        <v>0</v>
      </c>
      <c r="AC41" s="3">
        <f t="shared" si="22"/>
        <v>0</v>
      </c>
      <c r="AD41" s="3">
        <f t="shared" si="22"/>
        <v>0</v>
      </c>
      <c r="AE41" s="3">
        <f t="shared" si="22"/>
        <v>0</v>
      </c>
      <c r="AF41" s="3">
        <f t="shared" si="22"/>
        <v>0</v>
      </c>
      <c r="AG41" s="3">
        <f t="shared" si="22"/>
        <v>0</v>
      </c>
      <c r="AH41" s="3">
        <f t="shared" si="22"/>
        <v>0</v>
      </c>
      <c r="AI41" s="3">
        <f t="shared" si="22"/>
        <v>0</v>
      </c>
      <c r="AJ41" s="3">
        <f t="shared" si="22"/>
        <v>0</v>
      </c>
      <c r="AK41" s="3">
        <f t="shared" si="22"/>
        <v>0</v>
      </c>
      <c r="AL41" s="3">
        <f t="shared" si="22"/>
        <v>0</v>
      </c>
      <c r="AM41" s="3">
        <f t="shared" si="22"/>
        <v>0</v>
      </c>
    </row>
    <row r="42" spans="1:39" x14ac:dyDescent="0.35">
      <c r="A42" s="645"/>
      <c r="B42" s="12" t="str">
        <f t="shared" si="21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3">F42</f>
        <v>0</v>
      </c>
      <c r="H42" s="3">
        <f t="shared" si="23"/>
        <v>0</v>
      </c>
      <c r="I42" s="3">
        <f t="shared" si="23"/>
        <v>0</v>
      </c>
      <c r="J42" s="3">
        <f t="shared" si="23"/>
        <v>0</v>
      </c>
      <c r="K42" s="3">
        <f t="shared" si="23"/>
        <v>0</v>
      </c>
      <c r="L42" s="3">
        <f t="shared" si="23"/>
        <v>0</v>
      </c>
      <c r="M42" s="3">
        <f t="shared" si="23"/>
        <v>0</v>
      </c>
      <c r="N42" s="3">
        <f t="shared" si="23"/>
        <v>0</v>
      </c>
      <c r="O42" s="3">
        <f t="shared" si="23"/>
        <v>0</v>
      </c>
      <c r="P42" s="3">
        <f t="shared" si="23"/>
        <v>0</v>
      </c>
      <c r="Q42" s="3">
        <f t="shared" si="23"/>
        <v>0</v>
      </c>
      <c r="R42" s="3">
        <f t="shared" si="23"/>
        <v>0</v>
      </c>
      <c r="S42" s="3">
        <f t="shared" si="23"/>
        <v>0</v>
      </c>
      <c r="T42" s="3">
        <f t="shared" si="23"/>
        <v>0</v>
      </c>
      <c r="U42" s="466">
        <v>17894.5390625</v>
      </c>
      <c r="V42" s="3">
        <f t="shared" si="23"/>
        <v>17894.5390625</v>
      </c>
      <c r="W42" s="3">
        <f t="shared" si="23"/>
        <v>17894.5390625</v>
      </c>
      <c r="X42" s="3">
        <f t="shared" si="23"/>
        <v>17894.5390625</v>
      </c>
      <c r="Y42" s="3">
        <f t="shared" si="23"/>
        <v>17894.5390625</v>
      </c>
      <c r="Z42" s="3">
        <f t="shared" si="23"/>
        <v>17894.5390625</v>
      </c>
      <c r="AA42" s="3">
        <f t="shared" si="23"/>
        <v>17894.5390625</v>
      </c>
      <c r="AB42" s="3">
        <f t="shared" si="23"/>
        <v>17894.5390625</v>
      </c>
      <c r="AC42" s="3">
        <f t="shared" si="23"/>
        <v>17894.5390625</v>
      </c>
      <c r="AD42" s="3">
        <f t="shared" si="23"/>
        <v>17894.5390625</v>
      </c>
      <c r="AE42" s="3">
        <f t="shared" si="23"/>
        <v>17894.5390625</v>
      </c>
      <c r="AF42" s="3">
        <f t="shared" si="23"/>
        <v>17894.5390625</v>
      </c>
      <c r="AG42" s="3">
        <f t="shared" si="23"/>
        <v>17894.5390625</v>
      </c>
      <c r="AH42" s="3">
        <f t="shared" si="23"/>
        <v>17894.5390625</v>
      </c>
      <c r="AI42" s="3">
        <f t="shared" si="23"/>
        <v>17894.5390625</v>
      </c>
      <c r="AJ42" s="3">
        <f t="shared" si="23"/>
        <v>17894.5390625</v>
      </c>
      <c r="AK42" s="3">
        <f t="shared" si="23"/>
        <v>17894.5390625</v>
      </c>
      <c r="AL42" s="3">
        <f t="shared" si="23"/>
        <v>17894.5390625</v>
      </c>
      <c r="AM42" s="3">
        <f t="shared" si="23"/>
        <v>17894.5390625</v>
      </c>
    </row>
    <row r="43" spans="1:39" x14ac:dyDescent="0.35">
      <c r="A43" s="645"/>
      <c r="B43" s="11" t="str">
        <f t="shared" si="21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4">F43</f>
        <v>0</v>
      </c>
      <c r="H43" s="3">
        <f t="shared" si="24"/>
        <v>0</v>
      </c>
      <c r="I43" s="3">
        <f t="shared" si="24"/>
        <v>0</v>
      </c>
      <c r="J43" s="3">
        <f t="shared" si="24"/>
        <v>0</v>
      </c>
      <c r="K43" s="3">
        <f t="shared" si="24"/>
        <v>0</v>
      </c>
      <c r="L43" s="3">
        <f t="shared" si="24"/>
        <v>0</v>
      </c>
      <c r="M43" s="3">
        <f t="shared" si="24"/>
        <v>0</v>
      </c>
      <c r="N43" s="3">
        <f t="shared" si="24"/>
        <v>0</v>
      </c>
      <c r="O43" s="3">
        <f t="shared" si="24"/>
        <v>0</v>
      </c>
      <c r="P43" s="3">
        <f t="shared" si="24"/>
        <v>0</v>
      </c>
      <c r="Q43" s="3">
        <f t="shared" si="24"/>
        <v>0</v>
      </c>
      <c r="R43" s="3">
        <f t="shared" si="24"/>
        <v>0</v>
      </c>
      <c r="S43" s="3">
        <f t="shared" si="24"/>
        <v>0</v>
      </c>
      <c r="T43" s="3">
        <f t="shared" si="24"/>
        <v>0</v>
      </c>
      <c r="U43" s="466">
        <v>0</v>
      </c>
      <c r="V43" s="3">
        <f t="shared" si="24"/>
        <v>0</v>
      </c>
      <c r="W43" s="3">
        <f t="shared" si="24"/>
        <v>0</v>
      </c>
      <c r="X43" s="3">
        <f t="shared" si="24"/>
        <v>0</v>
      </c>
      <c r="Y43" s="3">
        <f t="shared" si="24"/>
        <v>0</v>
      </c>
      <c r="Z43" s="3">
        <f t="shared" si="24"/>
        <v>0</v>
      </c>
      <c r="AA43" s="3">
        <f t="shared" si="24"/>
        <v>0</v>
      </c>
      <c r="AB43" s="3">
        <f t="shared" si="24"/>
        <v>0</v>
      </c>
      <c r="AC43" s="3">
        <f t="shared" si="24"/>
        <v>0</v>
      </c>
      <c r="AD43" s="3">
        <f t="shared" si="24"/>
        <v>0</v>
      </c>
      <c r="AE43" s="3">
        <f t="shared" si="24"/>
        <v>0</v>
      </c>
      <c r="AF43" s="3">
        <f t="shared" si="24"/>
        <v>0</v>
      </c>
      <c r="AG43" s="3">
        <f t="shared" si="24"/>
        <v>0</v>
      </c>
      <c r="AH43" s="3">
        <f t="shared" si="24"/>
        <v>0</v>
      </c>
      <c r="AI43" s="3">
        <f t="shared" si="24"/>
        <v>0</v>
      </c>
      <c r="AJ43" s="3">
        <f t="shared" si="24"/>
        <v>0</v>
      </c>
      <c r="AK43" s="3">
        <f t="shared" si="24"/>
        <v>0</v>
      </c>
      <c r="AL43" s="3">
        <f t="shared" si="24"/>
        <v>0</v>
      </c>
      <c r="AM43" s="3">
        <f t="shared" si="24"/>
        <v>0</v>
      </c>
    </row>
    <row r="44" spans="1:39" x14ac:dyDescent="0.35">
      <c r="A44" s="645"/>
      <c r="B44" s="11" t="str">
        <f t="shared" si="21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5">F44</f>
        <v>0</v>
      </c>
      <c r="H44" s="3">
        <f t="shared" si="25"/>
        <v>0</v>
      </c>
      <c r="I44" s="3">
        <f t="shared" si="25"/>
        <v>0</v>
      </c>
      <c r="J44" s="3">
        <f t="shared" si="25"/>
        <v>0</v>
      </c>
      <c r="K44" s="3">
        <f t="shared" si="25"/>
        <v>0</v>
      </c>
      <c r="L44" s="3">
        <f t="shared" si="25"/>
        <v>0</v>
      </c>
      <c r="M44" s="3">
        <f t="shared" si="25"/>
        <v>0</v>
      </c>
      <c r="N44" s="3">
        <f t="shared" si="25"/>
        <v>0</v>
      </c>
      <c r="O44" s="3">
        <f t="shared" si="25"/>
        <v>0</v>
      </c>
      <c r="P44" s="3">
        <f t="shared" si="25"/>
        <v>0</v>
      </c>
      <c r="Q44" s="3">
        <f t="shared" si="25"/>
        <v>0</v>
      </c>
      <c r="R44" s="3">
        <f t="shared" si="25"/>
        <v>0</v>
      </c>
      <c r="S44" s="3">
        <f t="shared" si="25"/>
        <v>0</v>
      </c>
      <c r="T44" s="3">
        <f t="shared" si="25"/>
        <v>0</v>
      </c>
      <c r="U44" s="466">
        <v>1511</v>
      </c>
      <c r="V44" s="3">
        <f t="shared" si="25"/>
        <v>1511</v>
      </c>
      <c r="W44" s="3">
        <f t="shared" si="25"/>
        <v>1511</v>
      </c>
      <c r="X44" s="3">
        <f t="shared" si="25"/>
        <v>1511</v>
      </c>
      <c r="Y44" s="3">
        <f t="shared" si="25"/>
        <v>1511</v>
      </c>
      <c r="Z44" s="3">
        <f t="shared" si="25"/>
        <v>1511</v>
      </c>
      <c r="AA44" s="3">
        <f t="shared" si="25"/>
        <v>1511</v>
      </c>
      <c r="AB44" s="3">
        <f t="shared" si="25"/>
        <v>1511</v>
      </c>
      <c r="AC44" s="3">
        <f t="shared" si="25"/>
        <v>1511</v>
      </c>
      <c r="AD44" s="3">
        <f t="shared" si="25"/>
        <v>1511</v>
      </c>
      <c r="AE44" s="3">
        <f t="shared" si="25"/>
        <v>1511</v>
      </c>
      <c r="AF44" s="3">
        <f t="shared" si="25"/>
        <v>1511</v>
      </c>
      <c r="AG44" s="3">
        <f t="shared" si="25"/>
        <v>1511</v>
      </c>
      <c r="AH44" s="3">
        <f t="shared" si="25"/>
        <v>1511</v>
      </c>
      <c r="AI44" s="3">
        <f t="shared" si="25"/>
        <v>1511</v>
      </c>
      <c r="AJ44" s="3">
        <f t="shared" si="25"/>
        <v>1511</v>
      </c>
      <c r="AK44" s="3">
        <f t="shared" si="25"/>
        <v>1511</v>
      </c>
      <c r="AL44" s="3">
        <f t="shared" si="25"/>
        <v>1511</v>
      </c>
      <c r="AM44" s="3">
        <f t="shared" si="25"/>
        <v>1511</v>
      </c>
    </row>
    <row r="45" spans="1:39" x14ac:dyDescent="0.35">
      <c r="A45" s="645"/>
      <c r="B45" s="12" t="str">
        <f t="shared" si="21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6">F45</f>
        <v>0</v>
      </c>
      <c r="H45" s="3">
        <f t="shared" si="26"/>
        <v>0</v>
      </c>
      <c r="I45" s="3">
        <f t="shared" si="26"/>
        <v>0</v>
      </c>
      <c r="J45" s="3">
        <f t="shared" si="26"/>
        <v>0</v>
      </c>
      <c r="K45" s="3">
        <f t="shared" si="26"/>
        <v>0</v>
      </c>
      <c r="L45" s="3">
        <f t="shared" si="26"/>
        <v>0</v>
      </c>
      <c r="M45" s="3">
        <f t="shared" si="26"/>
        <v>0</v>
      </c>
      <c r="N45" s="3">
        <f t="shared" si="26"/>
        <v>0</v>
      </c>
      <c r="O45" s="3">
        <f t="shared" si="26"/>
        <v>0</v>
      </c>
      <c r="P45" s="3">
        <f t="shared" si="26"/>
        <v>0</v>
      </c>
      <c r="Q45" s="3">
        <f t="shared" si="26"/>
        <v>0</v>
      </c>
      <c r="R45" s="3">
        <f t="shared" si="26"/>
        <v>0</v>
      </c>
      <c r="S45" s="3">
        <f t="shared" si="26"/>
        <v>0</v>
      </c>
      <c r="T45" s="3">
        <f t="shared" si="26"/>
        <v>0</v>
      </c>
      <c r="U45" s="466">
        <v>48962.639374999999</v>
      </c>
      <c r="V45" s="3">
        <f t="shared" si="26"/>
        <v>48962.639374999999</v>
      </c>
      <c r="W45" s="3">
        <f t="shared" si="26"/>
        <v>48962.639374999999</v>
      </c>
      <c r="X45" s="3">
        <f t="shared" si="26"/>
        <v>48962.639374999999</v>
      </c>
      <c r="Y45" s="3">
        <f t="shared" si="26"/>
        <v>48962.639374999999</v>
      </c>
      <c r="Z45" s="3">
        <f t="shared" si="26"/>
        <v>48962.639374999999</v>
      </c>
      <c r="AA45" s="3">
        <f t="shared" si="26"/>
        <v>48962.639374999999</v>
      </c>
      <c r="AB45" s="3">
        <f t="shared" si="26"/>
        <v>48962.639374999999</v>
      </c>
      <c r="AC45" s="3">
        <f t="shared" si="26"/>
        <v>48962.639374999999</v>
      </c>
      <c r="AD45" s="3">
        <f t="shared" si="26"/>
        <v>48962.639374999999</v>
      </c>
      <c r="AE45" s="3">
        <f t="shared" si="26"/>
        <v>48962.639374999999</v>
      </c>
      <c r="AF45" s="3">
        <f t="shared" si="26"/>
        <v>48962.639374999999</v>
      </c>
      <c r="AG45" s="3">
        <f t="shared" si="26"/>
        <v>48962.639374999999</v>
      </c>
      <c r="AH45" s="3">
        <f t="shared" si="26"/>
        <v>48962.639374999999</v>
      </c>
      <c r="AI45" s="3">
        <f t="shared" si="26"/>
        <v>48962.639374999999</v>
      </c>
      <c r="AJ45" s="3">
        <f t="shared" si="26"/>
        <v>48962.639374999999</v>
      </c>
      <c r="AK45" s="3">
        <f t="shared" si="26"/>
        <v>48962.639374999999</v>
      </c>
      <c r="AL45" s="3">
        <f t="shared" si="26"/>
        <v>48962.639374999999</v>
      </c>
      <c r="AM45" s="3">
        <f t="shared" si="26"/>
        <v>48962.639374999999</v>
      </c>
    </row>
    <row r="46" spans="1:39" x14ac:dyDescent="0.35">
      <c r="A46" s="645"/>
      <c r="B46" s="11" t="str">
        <f t="shared" si="21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7">F46</f>
        <v>0</v>
      </c>
      <c r="H46" s="3">
        <f t="shared" si="27"/>
        <v>0</v>
      </c>
      <c r="I46" s="3">
        <f t="shared" si="27"/>
        <v>0</v>
      </c>
      <c r="J46" s="3">
        <f t="shared" si="27"/>
        <v>0</v>
      </c>
      <c r="K46" s="3">
        <f t="shared" si="27"/>
        <v>0</v>
      </c>
      <c r="L46" s="3">
        <f t="shared" si="27"/>
        <v>0</v>
      </c>
      <c r="M46" s="3">
        <f t="shared" si="27"/>
        <v>0</v>
      </c>
      <c r="N46" s="3">
        <f t="shared" si="27"/>
        <v>0</v>
      </c>
      <c r="O46" s="3">
        <f t="shared" si="27"/>
        <v>0</v>
      </c>
      <c r="P46" s="3">
        <f t="shared" si="27"/>
        <v>0</v>
      </c>
      <c r="Q46" s="3">
        <f t="shared" si="27"/>
        <v>0</v>
      </c>
      <c r="R46" s="3">
        <f t="shared" si="27"/>
        <v>0</v>
      </c>
      <c r="S46" s="3">
        <f t="shared" si="27"/>
        <v>0</v>
      </c>
      <c r="T46" s="3">
        <f t="shared" si="27"/>
        <v>0</v>
      </c>
      <c r="U46" s="466">
        <v>0</v>
      </c>
      <c r="V46" s="3">
        <f t="shared" si="27"/>
        <v>0</v>
      </c>
      <c r="W46" s="3">
        <f t="shared" si="27"/>
        <v>0</v>
      </c>
      <c r="X46" s="3">
        <f t="shared" si="27"/>
        <v>0</v>
      </c>
      <c r="Y46" s="3">
        <f t="shared" si="27"/>
        <v>0</v>
      </c>
      <c r="Z46" s="3">
        <f t="shared" si="27"/>
        <v>0</v>
      </c>
      <c r="AA46" s="3">
        <f t="shared" si="27"/>
        <v>0</v>
      </c>
      <c r="AB46" s="3">
        <f t="shared" si="27"/>
        <v>0</v>
      </c>
      <c r="AC46" s="3">
        <f t="shared" si="27"/>
        <v>0</v>
      </c>
      <c r="AD46" s="3">
        <f t="shared" si="27"/>
        <v>0</v>
      </c>
      <c r="AE46" s="3">
        <f t="shared" si="27"/>
        <v>0</v>
      </c>
      <c r="AF46" s="3">
        <f t="shared" si="27"/>
        <v>0</v>
      </c>
      <c r="AG46" s="3">
        <f t="shared" si="27"/>
        <v>0</v>
      </c>
      <c r="AH46" s="3">
        <f t="shared" si="27"/>
        <v>0</v>
      </c>
      <c r="AI46" s="3">
        <f t="shared" si="27"/>
        <v>0</v>
      </c>
      <c r="AJ46" s="3">
        <f t="shared" si="27"/>
        <v>0</v>
      </c>
      <c r="AK46" s="3">
        <f t="shared" si="27"/>
        <v>0</v>
      </c>
      <c r="AL46" s="3">
        <f t="shared" si="27"/>
        <v>0</v>
      </c>
      <c r="AM46" s="3">
        <f t="shared" si="27"/>
        <v>0</v>
      </c>
    </row>
    <row r="47" spans="1:39" x14ac:dyDescent="0.35">
      <c r="A47" s="645"/>
      <c r="B47" s="11" t="str">
        <f t="shared" si="21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8">F47</f>
        <v>0</v>
      </c>
      <c r="H47" s="3">
        <f t="shared" si="28"/>
        <v>0</v>
      </c>
      <c r="I47" s="3">
        <f t="shared" si="28"/>
        <v>0</v>
      </c>
      <c r="J47" s="3">
        <f t="shared" si="28"/>
        <v>0</v>
      </c>
      <c r="K47" s="3">
        <f t="shared" si="28"/>
        <v>0</v>
      </c>
      <c r="L47" s="3">
        <f t="shared" si="28"/>
        <v>0</v>
      </c>
      <c r="M47" s="3">
        <f t="shared" si="28"/>
        <v>0</v>
      </c>
      <c r="N47" s="3">
        <f t="shared" si="28"/>
        <v>0</v>
      </c>
      <c r="O47" s="3">
        <f t="shared" si="28"/>
        <v>0</v>
      </c>
      <c r="P47" s="3">
        <f t="shared" si="28"/>
        <v>0</v>
      </c>
      <c r="Q47" s="3">
        <f t="shared" si="28"/>
        <v>0</v>
      </c>
      <c r="R47" s="3">
        <f t="shared" si="28"/>
        <v>0</v>
      </c>
      <c r="S47" s="3">
        <f t="shared" si="28"/>
        <v>0</v>
      </c>
      <c r="T47" s="3">
        <f t="shared" si="28"/>
        <v>0</v>
      </c>
      <c r="U47" s="466">
        <v>102704.63</v>
      </c>
      <c r="V47" s="3">
        <f t="shared" si="28"/>
        <v>102704.63</v>
      </c>
      <c r="W47" s="3">
        <f t="shared" si="28"/>
        <v>102704.63</v>
      </c>
      <c r="X47" s="3">
        <f t="shared" si="28"/>
        <v>102704.63</v>
      </c>
      <c r="Y47" s="3">
        <f t="shared" si="28"/>
        <v>102704.63</v>
      </c>
      <c r="Z47" s="3">
        <f t="shared" si="28"/>
        <v>102704.63</v>
      </c>
      <c r="AA47" s="3">
        <f t="shared" si="28"/>
        <v>102704.63</v>
      </c>
      <c r="AB47" s="3">
        <f t="shared" si="28"/>
        <v>102704.63</v>
      </c>
      <c r="AC47" s="3">
        <f t="shared" si="28"/>
        <v>102704.63</v>
      </c>
      <c r="AD47" s="3">
        <f t="shared" si="28"/>
        <v>102704.63</v>
      </c>
      <c r="AE47" s="3">
        <f t="shared" si="28"/>
        <v>102704.63</v>
      </c>
      <c r="AF47" s="3">
        <f t="shared" si="28"/>
        <v>102704.63</v>
      </c>
      <c r="AG47" s="3">
        <f t="shared" si="28"/>
        <v>102704.63</v>
      </c>
      <c r="AH47" s="3">
        <f t="shared" si="28"/>
        <v>102704.63</v>
      </c>
      <c r="AI47" s="3">
        <f t="shared" si="28"/>
        <v>102704.63</v>
      </c>
      <c r="AJ47" s="3">
        <f t="shared" si="28"/>
        <v>102704.63</v>
      </c>
      <c r="AK47" s="3">
        <f t="shared" si="28"/>
        <v>102704.63</v>
      </c>
      <c r="AL47" s="3">
        <f t="shared" si="28"/>
        <v>102704.63</v>
      </c>
      <c r="AM47" s="3">
        <f t="shared" si="28"/>
        <v>102704.63</v>
      </c>
    </row>
    <row r="48" spans="1:39" x14ac:dyDescent="0.35">
      <c r="A48" s="645"/>
      <c r="B48" s="11" t="str">
        <f t="shared" si="21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9">F48</f>
        <v>0</v>
      </c>
      <c r="H48" s="3">
        <f t="shared" si="29"/>
        <v>0</v>
      </c>
      <c r="I48" s="3">
        <f t="shared" si="29"/>
        <v>0</v>
      </c>
      <c r="J48" s="3">
        <f t="shared" si="29"/>
        <v>0</v>
      </c>
      <c r="K48" s="3">
        <f t="shared" si="29"/>
        <v>0</v>
      </c>
      <c r="L48" s="3">
        <f t="shared" si="29"/>
        <v>0</v>
      </c>
      <c r="M48" s="3">
        <f t="shared" si="29"/>
        <v>0</v>
      </c>
      <c r="N48" s="3">
        <f t="shared" si="29"/>
        <v>0</v>
      </c>
      <c r="O48" s="3">
        <f t="shared" si="29"/>
        <v>0</v>
      </c>
      <c r="P48" s="3">
        <f t="shared" si="29"/>
        <v>0</v>
      </c>
      <c r="Q48" s="3">
        <f t="shared" si="29"/>
        <v>0</v>
      </c>
      <c r="R48" s="3">
        <f t="shared" si="29"/>
        <v>0</v>
      </c>
      <c r="S48" s="3">
        <f t="shared" si="29"/>
        <v>0</v>
      </c>
      <c r="T48" s="3">
        <f t="shared" si="29"/>
        <v>0</v>
      </c>
      <c r="U48" s="466">
        <v>3440640.866252136</v>
      </c>
      <c r="V48" s="3">
        <f t="shared" si="29"/>
        <v>3440640.866252136</v>
      </c>
      <c r="W48" s="3">
        <f t="shared" si="29"/>
        <v>3440640.866252136</v>
      </c>
      <c r="X48" s="3">
        <f t="shared" si="29"/>
        <v>3440640.866252136</v>
      </c>
      <c r="Y48" s="3">
        <f t="shared" si="29"/>
        <v>3440640.866252136</v>
      </c>
      <c r="Z48" s="3">
        <f t="shared" si="29"/>
        <v>3440640.866252136</v>
      </c>
      <c r="AA48" s="3">
        <f t="shared" si="29"/>
        <v>3440640.866252136</v>
      </c>
      <c r="AB48" s="3">
        <f t="shared" si="29"/>
        <v>3440640.866252136</v>
      </c>
      <c r="AC48" s="3">
        <f t="shared" si="29"/>
        <v>3440640.866252136</v>
      </c>
      <c r="AD48" s="3">
        <f t="shared" si="29"/>
        <v>3440640.866252136</v>
      </c>
      <c r="AE48" s="3">
        <f t="shared" si="29"/>
        <v>3440640.866252136</v>
      </c>
      <c r="AF48" s="3">
        <f t="shared" si="29"/>
        <v>3440640.866252136</v>
      </c>
      <c r="AG48" s="3">
        <f t="shared" si="29"/>
        <v>3440640.866252136</v>
      </c>
      <c r="AH48" s="3">
        <f t="shared" si="29"/>
        <v>3440640.866252136</v>
      </c>
      <c r="AI48" s="3">
        <f t="shared" si="29"/>
        <v>3440640.866252136</v>
      </c>
      <c r="AJ48" s="3">
        <f t="shared" si="29"/>
        <v>3440640.866252136</v>
      </c>
      <c r="AK48" s="3">
        <f t="shared" si="29"/>
        <v>3440640.866252136</v>
      </c>
      <c r="AL48" s="3">
        <f t="shared" si="29"/>
        <v>3440640.866252136</v>
      </c>
      <c r="AM48" s="3">
        <f t="shared" si="29"/>
        <v>3440640.866252136</v>
      </c>
    </row>
    <row r="49" spans="1:39" x14ac:dyDescent="0.35">
      <c r="A49" s="645"/>
      <c r="B49" s="11" t="str">
        <f t="shared" si="21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30">F49</f>
        <v>0</v>
      </c>
      <c r="H49" s="3">
        <f t="shared" si="30"/>
        <v>0</v>
      </c>
      <c r="I49" s="3">
        <f t="shared" si="30"/>
        <v>0</v>
      </c>
      <c r="J49" s="3">
        <f t="shared" si="30"/>
        <v>0</v>
      </c>
      <c r="K49" s="3">
        <f t="shared" si="30"/>
        <v>0</v>
      </c>
      <c r="L49" s="3">
        <f t="shared" si="30"/>
        <v>0</v>
      </c>
      <c r="M49" s="3">
        <f t="shared" si="30"/>
        <v>0</v>
      </c>
      <c r="N49" s="3">
        <f t="shared" si="30"/>
        <v>0</v>
      </c>
      <c r="O49" s="3">
        <f t="shared" si="30"/>
        <v>0</v>
      </c>
      <c r="P49" s="3">
        <f t="shared" si="30"/>
        <v>0</v>
      </c>
      <c r="Q49" s="3">
        <f t="shared" si="30"/>
        <v>0</v>
      </c>
      <c r="R49" s="3">
        <f t="shared" si="30"/>
        <v>0</v>
      </c>
      <c r="S49" s="3">
        <f t="shared" si="30"/>
        <v>0</v>
      </c>
      <c r="T49" s="3">
        <f t="shared" si="30"/>
        <v>0</v>
      </c>
      <c r="U49" s="466">
        <v>0</v>
      </c>
      <c r="V49" s="3">
        <f t="shared" si="30"/>
        <v>0</v>
      </c>
      <c r="W49" s="3">
        <f t="shared" si="30"/>
        <v>0</v>
      </c>
      <c r="X49" s="3">
        <f t="shared" si="30"/>
        <v>0</v>
      </c>
      <c r="Y49" s="3">
        <f t="shared" si="30"/>
        <v>0</v>
      </c>
      <c r="Z49" s="3">
        <f t="shared" si="30"/>
        <v>0</v>
      </c>
      <c r="AA49" s="3">
        <f t="shared" si="30"/>
        <v>0</v>
      </c>
      <c r="AB49" s="3">
        <f t="shared" si="30"/>
        <v>0</v>
      </c>
      <c r="AC49" s="3">
        <f t="shared" si="30"/>
        <v>0</v>
      </c>
      <c r="AD49" s="3">
        <f t="shared" si="30"/>
        <v>0</v>
      </c>
      <c r="AE49" s="3">
        <f t="shared" si="30"/>
        <v>0</v>
      </c>
      <c r="AF49" s="3">
        <f t="shared" si="30"/>
        <v>0</v>
      </c>
      <c r="AG49" s="3">
        <f t="shared" si="30"/>
        <v>0</v>
      </c>
      <c r="AH49" s="3">
        <f t="shared" si="30"/>
        <v>0</v>
      </c>
      <c r="AI49" s="3">
        <f t="shared" si="30"/>
        <v>0</v>
      </c>
      <c r="AJ49" s="3">
        <f t="shared" si="30"/>
        <v>0</v>
      </c>
      <c r="AK49" s="3">
        <f t="shared" si="30"/>
        <v>0</v>
      </c>
      <c r="AL49" s="3">
        <f t="shared" si="30"/>
        <v>0</v>
      </c>
      <c r="AM49" s="3">
        <f t="shared" si="30"/>
        <v>0</v>
      </c>
    </row>
    <row r="50" spans="1:39" ht="15" customHeight="1" x14ac:dyDescent="0.35">
      <c r="A50" s="645"/>
      <c r="B50" s="11" t="str">
        <f t="shared" si="21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31">F50</f>
        <v>0</v>
      </c>
      <c r="H50" s="3">
        <f t="shared" si="31"/>
        <v>0</v>
      </c>
      <c r="I50" s="3">
        <f t="shared" si="31"/>
        <v>0</v>
      </c>
      <c r="J50" s="3">
        <f t="shared" si="31"/>
        <v>0</v>
      </c>
      <c r="K50" s="3">
        <f t="shared" si="31"/>
        <v>0</v>
      </c>
      <c r="L50" s="3">
        <f t="shared" si="31"/>
        <v>0</v>
      </c>
      <c r="M50" s="3">
        <f t="shared" si="31"/>
        <v>0</v>
      </c>
      <c r="N50" s="3">
        <f t="shared" si="31"/>
        <v>0</v>
      </c>
      <c r="O50" s="3">
        <f t="shared" si="31"/>
        <v>0</v>
      </c>
      <c r="P50" s="3">
        <f t="shared" si="31"/>
        <v>0</v>
      </c>
      <c r="Q50" s="3">
        <f t="shared" si="31"/>
        <v>0</v>
      </c>
      <c r="R50" s="3">
        <f t="shared" si="31"/>
        <v>0</v>
      </c>
      <c r="S50" s="3">
        <f t="shared" si="31"/>
        <v>0</v>
      </c>
      <c r="T50" s="3">
        <f t="shared" si="31"/>
        <v>0</v>
      </c>
      <c r="U50" s="466">
        <v>0</v>
      </c>
      <c r="V50" s="3">
        <f t="shared" si="31"/>
        <v>0</v>
      </c>
      <c r="W50" s="3">
        <f t="shared" si="31"/>
        <v>0</v>
      </c>
      <c r="X50" s="3">
        <f t="shared" si="31"/>
        <v>0</v>
      </c>
      <c r="Y50" s="3">
        <f t="shared" si="31"/>
        <v>0</v>
      </c>
      <c r="Z50" s="3">
        <f t="shared" si="31"/>
        <v>0</v>
      </c>
      <c r="AA50" s="3">
        <f t="shared" si="31"/>
        <v>0</v>
      </c>
      <c r="AB50" s="3">
        <f t="shared" si="31"/>
        <v>0</v>
      </c>
      <c r="AC50" s="3">
        <f t="shared" si="31"/>
        <v>0</v>
      </c>
      <c r="AD50" s="3">
        <f t="shared" si="31"/>
        <v>0</v>
      </c>
      <c r="AE50" s="3">
        <f t="shared" si="31"/>
        <v>0</v>
      </c>
      <c r="AF50" s="3">
        <f t="shared" si="31"/>
        <v>0</v>
      </c>
      <c r="AG50" s="3">
        <f t="shared" si="31"/>
        <v>0</v>
      </c>
      <c r="AH50" s="3">
        <f t="shared" si="31"/>
        <v>0</v>
      </c>
      <c r="AI50" s="3">
        <f t="shared" si="31"/>
        <v>0</v>
      </c>
      <c r="AJ50" s="3">
        <f t="shared" si="31"/>
        <v>0</v>
      </c>
      <c r="AK50" s="3">
        <f t="shared" si="31"/>
        <v>0</v>
      </c>
      <c r="AL50" s="3">
        <f t="shared" si="31"/>
        <v>0</v>
      </c>
      <c r="AM50" s="3">
        <f t="shared" si="31"/>
        <v>0</v>
      </c>
    </row>
    <row r="51" spans="1:39" x14ac:dyDescent="0.35">
      <c r="A51" s="645"/>
      <c r="B51" s="11" t="str">
        <f t="shared" si="21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32">F51</f>
        <v>0</v>
      </c>
      <c r="H51" s="3">
        <f t="shared" si="32"/>
        <v>0</v>
      </c>
      <c r="I51" s="3">
        <f t="shared" si="32"/>
        <v>0</v>
      </c>
      <c r="J51" s="3">
        <f t="shared" si="32"/>
        <v>0</v>
      </c>
      <c r="K51" s="3">
        <f t="shared" si="32"/>
        <v>0</v>
      </c>
      <c r="L51" s="3">
        <f t="shared" si="32"/>
        <v>0</v>
      </c>
      <c r="M51" s="3">
        <f t="shared" si="32"/>
        <v>0</v>
      </c>
      <c r="N51" s="3">
        <f t="shared" si="32"/>
        <v>0</v>
      </c>
      <c r="O51" s="3">
        <f t="shared" si="32"/>
        <v>0</v>
      </c>
      <c r="P51" s="3">
        <f t="shared" si="32"/>
        <v>0</v>
      </c>
      <c r="Q51" s="3">
        <f t="shared" si="32"/>
        <v>0</v>
      </c>
      <c r="R51" s="3">
        <f t="shared" si="32"/>
        <v>0</v>
      </c>
      <c r="S51" s="3">
        <f t="shared" si="32"/>
        <v>0</v>
      </c>
      <c r="T51" s="3">
        <f t="shared" si="32"/>
        <v>0</v>
      </c>
      <c r="U51" s="466">
        <v>0</v>
      </c>
      <c r="V51" s="3">
        <f t="shared" si="32"/>
        <v>0</v>
      </c>
      <c r="W51" s="3">
        <f t="shared" si="32"/>
        <v>0</v>
      </c>
      <c r="X51" s="3">
        <f t="shared" si="32"/>
        <v>0</v>
      </c>
      <c r="Y51" s="3">
        <f t="shared" si="32"/>
        <v>0</v>
      </c>
      <c r="Z51" s="3">
        <f t="shared" si="32"/>
        <v>0</v>
      </c>
      <c r="AA51" s="3">
        <f t="shared" si="32"/>
        <v>0</v>
      </c>
      <c r="AB51" s="3">
        <f t="shared" si="32"/>
        <v>0</v>
      </c>
      <c r="AC51" s="3">
        <f t="shared" si="32"/>
        <v>0</v>
      </c>
      <c r="AD51" s="3">
        <f t="shared" si="32"/>
        <v>0</v>
      </c>
      <c r="AE51" s="3">
        <f t="shared" si="32"/>
        <v>0</v>
      </c>
      <c r="AF51" s="3">
        <f t="shared" si="32"/>
        <v>0</v>
      </c>
      <c r="AG51" s="3">
        <f t="shared" si="32"/>
        <v>0</v>
      </c>
      <c r="AH51" s="3">
        <f t="shared" si="32"/>
        <v>0</v>
      </c>
      <c r="AI51" s="3">
        <f t="shared" si="32"/>
        <v>0</v>
      </c>
      <c r="AJ51" s="3">
        <f t="shared" si="32"/>
        <v>0</v>
      </c>
      <c r="AK51" s="3">
        <f t="shared" si="32"/>
        <v>0</v>
      </c>
      <c r="AL51" s="3">
        <f t="shared" si="32"/>
        <v>0</v>
      </c>
      <c r="AM51" s="3">
        <f t="shared" si="32"/>
        <v>0</v>
      </c>
    </row>
    <row r="52" spans="1:39" x14ac:dyDescent="0.35">
      <c r="A52" s="645"/>
      <c r="B52" s="11" t="str">
        <f t="shared" si="21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33">F52</f>
        <v>0</v>
      </c>
      <c r="H52" s="3">
        <f t="shared" si="33"/>
        <v>0</v>
      </c>
      <c r="I52" s="3">
        <f t="shared" si="33"/>
        <v>0</v>
      </c>
      <c r="J52" s="3">
        <f t="shared" si="33"/>
        <v>0</v>
      </c>
      <c r="K52" s="3">
        <f t="shared" si="33"/>
        <v>0</v>
      </c>
      <c r="L52" s="3">
        <f t="shared" si="33"/>
        <v>0</v>
      </c>
      <c r="M52" s="3">
        <f t="shared" si="33"/>
        <v>0</v>
      </c>
      <c r="N52" s="3">
        <f t="shared" si="33"/>
        <v>0</v>
      </c>
      <c r="O52" s="3">
        <f t="shared" si="33"/>
        <v>0</v>
      </c>
      <c r="P52" s="3">
        <f t="shared" si="33"/>
        <v>0</v>
      </c>
      <c r="Q52" s="3">
        <f t="shared" si="33"/>
        <v>0</v>
      </c>
      <c r="R52" s="3">
        <f t="shared" si="33"/>
        <v>0</v>
      </c>
      <c r="S52" s="3">
        <f t="shared" si="33"/>
        <v>0</v>
      </c>
      <c r="T52" s="3">
        <f t="shared" si="33"/>
        <v>0</v>
      </c>
      <c r="U52" s="466">
        <v>0</v>
      </c>
      <c r="V52" s="3">
        <f t="shared" si="33"/>
        <v>0</v>
      </c>
      <c r="W52" s="3">
        <f t="shared" si="33"/>
        <v>0</v>
      </c>
      <c r="X52" s="3">
        <f t="shared" si="33"/>
        <v>0</v>
      </c>
      <c r="Y52" s="3">
        <f t="shared" si="33"/>
        <v>0</v>
      </c>
      <c r="Z52" s="3">
        <f t="shared" si="33"/>
        <v>0</v>
      </c>
      <c r="AA52" s="3">
        <f t="shared" si="33"/>
        <v>0</v>
      </c>
      <c r="AB52" s="3">
        <f t="shared" si="33"/>
        <v>0</v>
      </c>
      <c r="AC52" s="3">
        <f t="shared" si="33"/>
        <v>0</v>
      </c>
      <c r="AD52" s="3">
        <f t="shared" si="33"/>
        <v>0</v>
      </c>
      <c r="AE52" s="3">
        <f t="shared" si="33"/>
        <v>0</v>
      </c>
      <c r="AF52" s="3">
        <f t="shared" si="33"/>
        <v>0</v>
      </c>
      <c r="AG52" s="3">
        <f t="shared" si="33"/>
        <v>0</v>
      </c>
      <c r="AH52" s="3">
        <f t="shared" si="33"/>
        <v>0</v>
      </c>
      <c r="AI52" s="3">
        <f t="shared" si="33"/>
        <v>0</v>
      </c>
      <c r="AJ52" s="3">
        <f t="shared" si="33"/>
        <v>0</v>
      </c>
      <c r="AK52" s="3">
        <f t="shared" si="33"/>
        <v>0</v>
      </c>
      <c r="AL52" s="3">
        <f t="shared" si="33"/>
        <v>0</v>
      </c>
      <c r="AM52" s="3">
        <f t="shared" si="33"/>
        <v>0</v>
      </c>
    </row>
    <row r="53" spans="1:39" x14ac:dyDescent="0.35">
      <c r="A53" s="645"/>
      <c r="B53" s="11" t="str">
        <f t="shared" si="21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4">F53</f>
        <v>0</v>
      </c>
      <c r="H53" s="3">
        <f t="shared" si="34"/>
        <v>0</v>
      </c>
      <c r="I53" s="3">
        <f t="shared" si="34"/>
        <v>0</v>
      </c>
      <c r="J53" s="3">
        <f t="shared" si="34"/>
        <v>0</v>
      </c>
      <c r="K53" s="3">
        <f t="shared" si="34"/>
        <v>0</v>
      </c>
      <c r="L53" s="3">
        <f t="shared" si="34"/>
        <v>0</v>
      </c>
      <c r="M53" s="3">
        <f t="shared" si="34"/>
        <v>0</v>
      </c>
      <c r="N53" s="3">
        <f t="shared" si="34"/>
        <v>0</v>
      </c>
      <c r="O53" s="3">
        <f t="shared" si="34"/>
        <v>0</v>
      </c>
      <c r="P53" s="3">
        <f t="shared" si="34"/>
        <v>0</v>
      </c>
      <c r="Q53" s="3">
        <f t="shared" si="34"/>
        <v>0</v>
      </c>
      <c r="R53" s="3">
        <f t="shared" si="34"/>
        <v>0</v>
      </c>
      <c r="S53" s="3">
        <f t="shared" si="34"/>
        <v>0</v>
      </c>
      <c r="T53" s="3">
        <f t="shared" si="34"/>
        <v>0</v>
      </c>
      <c r="U53" s="466">
        <v>0</v>
      </c>
      <c r="V53" s="3">
        <f t="shared" si="34"/>
        <v>0</v>
      </c>
      <c r="W53" s="3">
        <f t="shared" si="34"/>
        <v>0</v>
      </c>
      <c r="X53" s="3">
        <f t="shared" si="34"/>
        <v>0</v>
      </c>
      <c r="Y53" s="3">
        <f t="shared" si="34"/>
        <v>0</v>
      </c>
      <c r="Z53" s="3">
        <f t="shared" si="34"/>
        <v>0</v>
      </c>
      <c r="AA53" s="3">
        <f t="shared" si="34"/>
        <v>0</v>
      </c>
      <c r="AB53" s="3">
        <f t="shared" si="34"/>
        <v>0</v>
      </c>
      <c r="AC53" s="3">
        <f t="shared" si="34"/>
        <v>0</v>
      </c>
      <c r="AD53" s="3">
        <f t="shared" si="34"/>
        <v>0</v>
      </c>
      <c r="AE53" s="3">
        <f t="shared" si="34"/>
        <v>0</v>
      </c>
      <c r="AF53" s="3">
        <f t="shared" si="34"/>
        <v>0</v>
      </c>
      <c r="AG53" s="3">
        <f t="shared" si="34"/>
        <v>0</v>
      </c>
      <c r="AH53" s="3">
        <f t="shared" si="34"/>
        <v>0</v>
      </c>
      <c r="AI53" s="3">
        <f t="shared" si="34"/>
        <v>0</v>
      </c>
      <c r="AJ53" s="3">
        <f t="shared" si="34"/>
        <v>0</v>
      </c>
      <c r="AK53" s="3">
        <f t="shared" si="34"/>
        <v>0</v>
      </c>
      <c r="AL53" s="3">
        <f t="shared" si="34"/>
        <v>0</v>
      </c>
      <c r="AM53" s="3">
        <f t="shared" si="34"/>
        <v>0</v>
      </c>
    </row>
    <row r="54" spans="1:39" ht="15" customHeight="1" x14ac:dyDescent="0.35">
      <c r="A54" s="645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4">
      <c r="A55" s="646"/>
      <c r="B55" s="15" t="str">
        <f t="shared" si="21"/>
        <v>Monthly kWh</v>
      </c>
      <c r="C55" s="234">
        <f>SUM(C41:C54)</f>
        <v>0</v>
      </c>
      <c r="D55" s="234">
        <f t="shared" ref="D55:AM55" si="35">SUM(D41:D54)</f>
        <v>0</v>
      </c>
      <c r="E55" s="234">
        <f t="shared" si="35"/>
        <v>0</v>
      </c>
      <c r="F55" s="234">
        <f t="shared" si="35"/>
        <v>0</v>
      </c>
      <c r="G55" s="234">
        <f t="shared" si="35"/>
        <v>0</v>
      </c>
      <c r="H55" s="234">
        <f t="shared" si="35"/>
        <v>0</v>
      </c>
      <c r="I55" s="234">
        <f t="shared" si="35"/>
        <v>0</v>
      </c>
      <c r="J55" s="234">
        <f t="shared" si="35"/>
        <v>0</v>
      </c>
      <c r="K55" s="234">
        <f t="shared" si="35"/>
        <v>0</v>
      </c>
      <c r="L55" s="234">
        <f t="shared" si="35"/>
        <v>0</v>
      </c>
      <c r="M55" s="234">
        <f t="shared" si="35"/>
        <v>0</v>
      </c>
      <c r="N55" s="234">
        <f t="shared" si="35"/>
        <v>0</v>
      </c>
      <c r="O55" s="234">
        <f t="shared" si="35"/>
        <v>0</v>
      </c>
      <c r="P55" s="234">
        <f t="shared" si="35"/>
        <v>0</v>
      </c>
      <c r="Q55" s="234">
        <f t="shared" si="35"/>
        <v>0</v>
      </c>
      <c r="R55" s="234">
        <f t="shared" si="35"/>
        <v>0</v>
      </c>
      <c r="S55" s="234">
        <f t="shared" si="35"/>
        <v>0</v>
      </c>
      <c r="T55" s="234">
        <f t="shared" si="35"/>
        <v>0</v>
      </c>
      <c r="U55" s="234">
        <f t="shared" si="35"/>
        <v>3611713.6746896361</v>
      </c>
      <c r="V55" s="234">
        <f t="shared" si="35"/>
        <v>3611713.6746896361</v>
      </c>
      <c r="W55" s="234">
        <f t="shared" si="35"/>
        <v>3611713.6746896361</v>
      </c>
      <c r="X55" s="234">
        <f t="shared" si="35"/>
        <v>3611713.6746896361</v>
      </c>
      <c r="Y55" s="234">
        <f t="shared" si="35"/>
        <v>3611713.6746896361</v>
      </c>
      <c r="Z55" s="234">
        <f t="shared" si="35"/>
        <v>3611713.6746896361</v>
      </c>
      <c r="AA55" s="234">
        <f t="shared" si="35"/>
        <v>3611713.6746896361</v>
      </c>
      <c r="AB55" s="234">
        <f t="shared" si="35"/>
        <v>3611713.6746896361</v>
      </c>
      <c r="AC55" s="234">
        <f t="shared" si="35"/>
        <v>3611713.6746896361</v>
      </c>
      <c r="AD55" s="234">
        <f t="shared" si="35"/>
        <v>3611713.6746896361</v>
      </c>
      <c r="AE55" s="234">
        <f t="shared" si="35"/>
        <v>3611713.6746896361</v>
      </c>
      <c r="AF55" s="234">
        <f t="shared" si="35"/>
        <v>3611713.6746896361</v>
      </c>
      <c r="AG55" s="234">
        <f t="shared" si="35"/>
        <v>3611713.6746896361</v>
      </c>
      <c r="AH55" s="234">
        <f t="shared" si="35"/>
        <v>3611713.6746896361</v>
      </c>
      <c r="AI55" s="234">
        <f t="shared" si="35"/>
        <v>3611713.6746896361</v>
      </c>
      <c r="AJ55" s="234">
        <f t="shared" si="35"/>
        <v>3611713.6746896361</v>
      </c>
      <c r="AK55" s="234">
        <f t="shared" si="35"/>
        <v>3611713.6746896361</v>
      </c>
      <c r="AL55" s="234">
        <f t="shared" si="35"/>
        <v>3611713.6746896361</v>
      </c>
      <c r="AM55" s="234">
        <f t="shared" si="35"/>
        <v>3611713.6746896361</v>
      </c>
    </row>
    <row r="56" spans="1:39" x14ac:dyDescent="0.35">
      <c r="A56" s="8"/>
      <c r="B56" s="254"/>
      <c r="C56" s="9"/>
      <c r="D56" s="254"/>
      <c r="E56" s="9"/>
      <c r="F56" s="254"/>
      <c r="G56" s="254"/>
      <c r="H56" s="9"/>
      <c r="I56" s="254"/>
      <c r="J56" s="254"/>
      <c r="K56" s="9"/>
      <c r="L56" s="254"/>
      <c r="M56" s="254"/>
      <c r="N56" s="9"/>
      <c r="O56" s="254"/>
      <c r="P56" s="254"/>
      <c r="Q56" s="9"/>
      <c r="R56" s="254"/>
      <c r="S56" s="254"/>
      <c r="T56" s="9"/>
      <c r="U56" s="254"/>
      <c r="V56" s="254"/>
      <c r="W56" s="9"/>
      <c r="X56" s="254"/>
      <c r="Y56" s="254"/>
      <c r="Z56" s="9"/>
      <c r="AA56" s="254"/>
      <c r="AB56" s="254"/>
      <c r="AC56" s="9"/>
      <c r="AD56" s="254"/>
      <c r="AE56" s="254"/>
      <c r="AF56" s="9"/>
      <c r="AG56" s="254"/>
      <c r="AH56" s="254"/>
      <c r="AI56" s="9"/>
      <c r="AJ56" s="254"/>
      <c r="AK56" s="254"/>
      <c r="AL56" s="9"/>
      <c r="AM56" s="254"/>
    </row>
    <row r="57" spans="1:39" ht="15" thickBot="1" x14ac:dyDescent="0.4">
      <c r="A57" s="204" t="s">
        <v>182</v>
      </c>
      <c r="B57" s="204"/>
      <c r="C57" s="204"/>
      <c r="D57" s="204"/>
      <c r="E57" s="204"/>
      <c r="F57" s="204"/>
      <c r="G57" s="204"/>
      <c r="H57" s="204"/>
      <c r="I57" s="204"/>
      <c r="J57" s="204"/>
      <c r="K57" s="255"/>
      <c r="L57" s="130"/>
      <c r="M57" s="130"/>
      <c r="N57" s="255"/>
      <c r="O57" s="130"/>
      <c r="P57" s="130"/>
      <c r="Q57" s="255"/>
      <c r="R57" s="130"/>
      <c r="S57" s="130"/>
      <c r="T57" s="255"/>
      <c r="U57" s="130"/>
      <c r="V57" s="130"/>
      <c r="W57" s="255"/>
      <c r="X57" s="130"/>
      <c r="Y57" s="130"/>
      <c r="Z57" s="255"/>
      <c r="AA57" s="130"/>
      <c r="AB57" s="130"/>
      <c r="AC57" s="255"/>
      <c r="AD57" s="130"/>
      <c r="AE57" s="130"/>
      <c r="AF57" s="255"/>
      <c r="AG57" s="130"/>
      <c r="AH57" s="130"/>
      <c r="AI57" s="255"/>
      <c r="AJ57" s="130"/>
      <c r="AK57" s="130"/>
      <c r="AL57" s="255"/>
      <c r="AM57" s="130"/>
    </row>
    <row r="58" spans="1:39" ht="16" thickBot="1" x14ac:dyDescent="0.4">
      <c r="A58" s="647" t="s">
        <v>17</v>
      </c>
      <c r="B58" s="17" t="str">
        <f t="shared" ref="B58" si="36">B40</f>
        <v>End Use</v>
      </c>
      <c r="C58" s="146">
        <f>C$4</f>
        <v>44562</v>
      </c>
      <c r="D58" s="146">
        <f t="shared" ref="D58:AM58" si="37">D$4</f>
        <v>44593</v>
      </c>
      <c r="E58" s="146">
        <f t="shared" si="37"/>
        <v>44621</v>
      </c>
      <c r="F58" s="146">
        <f t="shared" si="37"/>
        <v>44652</v>
      </c>
      <c r="G58" s="146">
        <f t="shared" si="37"/>
        <v>44682</v>
      </c>
      <c r="H58" s="146">
        <f t="shared" si="37"/>
        <v>44713</v>
      </c>
      <c r="I58" s="146">
        <f t="shared" si="37"/>
        <v>44743</v>
      </c>
      <c r="J58" s="146">
        <f t="shared" si="37"/>
        <v>44774</v>
      </c>
      <c r="K58" s="146">
        <f t="shared" si="37"/>
        <v>44805</v>
      </c>
      <c r="L58" s="146">
        <f t="shared" si="37"/>
        <v>44835</v>
      </c>
      <c r="M58" s="146">
        <f t="shared" si="37"/>
        <v>44866</v>
      </c>
      <c r="N58" s="146">
        <f t="shared" si="37"/>
        <v>44896</v>
      </c>
      <c r="O58" s="146">
        <f t="shared" si="37"/>
        <v>44927</v>
      </c>
      <c r="P58" s="146">
        <f t="shared" si="37"/>
        <v>44958</v>
      </c>
      <c r="Q58" s="146">
        <f t="shared" si="37"/>
        <v>44986</v>
      </c>
      <c r="R58" s="146">
        <f t="shared" si="37"/>
        <v>45017</v>
      </c>
      <c r="S58" s="146">
        <f t="shared" si="37"/>
        <v>45047</v>
      </c>
      <c r="T58" s="146">
        <f t="shared" si="37"/>
        <v>45078</v>
      </c>
      <c r="U58" s="146">
        <f t="shared" si="37"/>
        <v>45108</v>
      </c>
      <c r="V58" s="146">
        <f t="shared" si="37"/>
        <v>45139</v>
      </c>
      <c r="W58" s="146">
        <f t="shared" si="37"/>
        <v>45170</v>
      </c>
      <c r="X58" s="146">
        <f t="shared" si="37"/>
        <v>45200</v>
      </c>
      <c r="Y58" s="146">
        <f t="shared" si="37"/>
        <v>45231</v>
      </c>
      <c r="Z58" s="146">
        <f t="shared" si="37"/>
        <v>45261</v>
      </c>
      <c r="AA58" s="146">
        <f t="shared" si="37"/>
        <v>45292</v>
      </c>
      <c r="AB58" s="146">
        <f t="shared" si="37"/>
        <v>45323</v>
      </c>
      <c r="AC58" s="146">
        <f t="shared" si="37"/>
        <v>45352</v>
      </c>
      <c r="AD58" s="146">
        <f t="shared" si="37"/>
        <v>45383</v>
      </c>
      <c r="AE58" s="146">
        <f t="shared" si="37"/>
        <v>45413</v>
      </c>
      <c r="AF58" s="146">
        <f t="shared" si="37"/>
        <v>45444</v>
      </c>
      <c r="AG58" s="146">
        <f t="shared" si="37"/>
        <v>45474</v>
      </c>
      <c r="AH58" s="146">
        <f t="shared" si="37"/>
        <v>45505</v>
      </c>
      <c r="AI58" s="146">
        <f t="shared" si="37"/>
        <v>45536</v>
      </c>
      <c r="AJ58" s="146">
        <f t="shared" si="37"/>
        <v>45566</v>
      </c>
      <c r="AK58" s="146">
        <f t="shared" si="37"/>
        <v>45597</v>
      </c>
      <c r="AL58" s="146">
        <f t="shared" si="37"/>
        <v>45627</v>
      </c>
      <c r="AM58" s="146">
        <f t="shared" si="37"/>
        <v>45658</v>
      </c>
    </row>
    <row r="59" spans="1:39" ht="15" customHeight="1" x14ac:dyDescent="0.35">
      <c r="A59" s="648"/>
      <c r="B59" s="13" t="str">
        <f t="shared" ref="B59:B72" si="38">B41</f>
        <v>Air Comp</v>
      </c>
      <c r="C59" s="26">
        <f>((C5*0.5)-C41)*C78*C$93*C$2</f>
        <v>0</v>
      </c>
      <c r="D59" s="26">
        <f>((D5*0.5)+C23-D41)*D78*D$93*D$2</f>
        <v>0</v>
      </c>
      <c r="E59" s="26">
        <f t="shared" ref="E59:AM59" si="39">((E5*0.5)+D23-E41)*E78*E$93*E$2</f>
        <v>0</v>
      </c>
      <c r="F59" s="26">
        <f t="shared" si="39"/>
        <v>0</v>
      </c>
      <c r="G59" s="26">
        <f t="shared" si="39"/>
        <v>0</v>
      </c>
      <c r="H59" s="26">
        <f t="shared" si="39"/>
        <v>0</v>
      </c>
      <c r="I59" s="26">
        <f t="shared" si="39"/>
        <v>0</v>
      </c>
      <c r="J59" s="26">
        <f t="shared" si="39"/>
        <v>0</v>
      </c>
      <c r="K59" s="26">
        <f t="shared" si="39"/>
        <v>0</v>
      </c>
      <c r="L59" s="26">
        <f t="shared" si="39"/>
        <v>0</v>
      </c>
      <c r="M59" s="26">
        <f t="shared" si="39"/>
        <v>0</v>
      </c>
      <c r="N59" s="26">
        <f t="shared" si="39"/>
        <v>0</v>
      </c>
      <c r="O59" s="26">
        <f t="shared" si="39"/>
        <v>0</v>
      </c>
      <c r="P59" s="26">
        <f t="shared" si="39"/>
        <v>0</v>
      </c>
      <c r="Q59" s="26">
        <f t="shared" si="39"/>
        <v>0</v>
      </c>
      <c r="R59" s="26">
        <f t="shared" si="39"/>
        <v>0</v>
      </c>
      <c r="S59" s="26">
        <f t="shared" si="39"/>
        <v>0</v>
      </c>
      <c r="T59" s="26">
        <f t="shared" si="39"/>
        <v>0</v>
      </c>
      <c r="U59" s="26">
        <f t="shared" si="39"/>
        <v>0</v>
      </c>
      <c r="V59" s="26">
        <f t="shared" si="39"/>
        <v>0</v>
      </c>
      <c r="W59" s="26">
        <f t="shared" si="39"/>
        <v>0</v>
      </c>
      <c r="X59" s="26">
        <f t="shared" si="39"/>
        <v>0</v>
      </c>
      <c r="Y59" s="26">
        <f t="shared" si="39"/>
        <v>0</v>
      </c>
      <c r="Z59" s="26">
        <f t="shared" si="39"/>
        <v>0</v>
      </c>
      <c r="AA59" s="26">
        <f t="shared" si="39"/>
        <v>0</v>
      </c>
      <c r="AB59" s="26">
        <f t="shared" si="39"/>
        <v>0</v>
      </c>
      <c r="AC59" s="26">
        <f t="shared" si="39"/>
        <v>0</v>
      </c>
      <c r="AD59" s="26">
        <f t="shared" si="39"/>
        <v>0</v>
      </c>
      <c r="AE59" s="26">
        <f t="shared" si="39"/>
        <v>0</v>
      </c>
      <c r="AF59" s="26">
        <f t="shared" si="39"/>
        <v>0</v>
      </c>
      <c r="AG59" s="26">
        <f t="shared" si="39"/>
        <v>0</v>
      </c>
      <c r="AH59" s="26">
        <f t="shared" si="39"/>
        <v>0</v>
      </c>
      <c r="AI59" s="26">
        <f t="shared" si="39"/>
        <v>0</v>
      </c>
      <c r="AJ59" s="26">
        <f t="shared" si="39"/>
        <v>0</v>
      </c>
      <c r="AK59" s="26">
        <f t="shared" si="39"/>
        <v>0</v>
      </c>
      <c r="AL59" s="26">
        <f t="shared" si="39"/>
        <v>0</v>
      </c>
      <c r="AM59" s="26">
        <f t="shared" si="39"/>
        <v>0</v>
      </c>
    </row>
    <row r="60" spans="1:39" ht="15.5" x14ac:dyDescent="0.35">
      <c r="A60" s="648"/>
      <c r="B60" s="13" t="str">
        <f t="shared" si="38"/>
        <v>Building Shell</v>
      </c>
      <c r="C60" s="26">
        <f t="shared" ref="C60:C71" si="40">((C6*0.5)-C42)*C79*C$93*C$2</f>
        <v>0</v>
      </c>
      <c r="D60" s="26">
        <f t="shared" ref="D60:AM60" si="41">((D6*0.5)+C24-D42)*D79*D$93*D$2</f>
        <v>0</v>
      </c>
      <c r="E60" s="26">
        <f t="shared" si="41"/>
        <v>0</v>
      </c>
      <c r="F60" s="26">
        <f t="shared" si="41"/>
        <v>0</v>
      </c>
      <c r="G60" s="26">
        <f t="shared" si="41"/>
        <v>0</v>
      </c>
      <c r="H60" s="26">
        <f t="shared" si="41"/>
        <v>0</v>
      </c>
      <c r="I60" s="26">
        <f t="shared" si="41"/>
        <v>0</v>
      </c>
      <c r="J60" s="26">
        <f t="shared" si="41"/>
        <v>0</v>
      </c>
      <c r="K60" s="26">
        <f t="shared" si="41"/>
        <v>0</v>
      </c>
      <c r="L60" s="26">
        <f t="shared" si="41"/>
        <v>0</v>
      </c>
      <c r="M60" s="26">
        <f t="shared" si="41"/>
        <v>0</v>
      </c>
      <c r="N60" s="26">
        <f t="shared" si="41"/>
        <v>0</v>
      </c>
      <c r="O60" s="26">
        <f t="shared" si="41"/>
        <v>0</v>
      </c>
      <c r="P60" s="26">
        <f t="shared" si="41"/>
        <v>0</v>
      </c>
      <c r="Q60" s="26">
        <f t="shared" si="41"/>
        <v>0</v>
      </c>
      <c r="R60" s="26">
        <f t="shared" si="41"/>
        <v>0</v>
      </c>
      <c r="S60" s="26">
        <f t="shared" si="41"/>
        <v>0</v>
      </c>
      <c r="T60" s="26">
        <f t="shared" si="41"/>
        <v>0</v>
      </c>
      <c r="U60" s="26">
        <f t="shared" si="41"/>
        <v>-220.49894442474846</v>
      </c>
      <c r="V60" s="26">
        <f t="shared" si="41"/>
        <v>-206.01259850531116</v>
      </c>
      <c r="W60" s="26">
        <f t="shared" si="41"/>
        <v>-89.214409034054256</v>
      </c>
      <c r="X60" s="26">
        <f t="shared" si="41"/>
        <v>-36.95276642705808</v>
      </c>
      <c r="Y60" s="26">
        <f t="shared" si="41"/>
        <v>-62.632160906561758</v>
      </c>
      <c r="Z60" s="26">
        <f t="shared" si="41"/>
        <v>-98.709396800063033</v>
      </c>
      <c r="AA60" s="26">
        <f t="shared" si="41"/>
        <v>-95.632469404997451</v>
      </c>
      <c r="AB60" s="26">
        <f t="shared" si="41"/>
        <v>-78.551026844475558</v>
      </c>
      <c r="AC60" s="26">
        <f t="shared" si="41"/>
        <v>-64.174571475971689</v>
      </c>
      <c r="AD60" s="26">
        <f t="shared" si="41"/>
        <v>-42.064787349123044</v>
      </c>
      <c r="AE60" s="26">
        <f t="shared" si="41"/>
        <v>-47.485463664244286</v>
      </c>
      <c r="AF60" s="26">
        <f t="shared" si="41"/>
        <v>-163.78043248514288</v>
      </c>
      <c r="AG60" s="26">
        <f t="shared" si="41"/>
        <v>-220.49894442474846</v>
      </c>
      <c r="AH60" s="26">
        <f t="shared" si="41"/>
        <v>-206.01259850531116</v>
      </c>
      <c r="AI60" s="26">
        <f t="shared" si="41"/>
        <v>-89.214409034054256</v>
      </c>
      <c r="AJ60" s="26">
        <f t="shared" si="41"/>
        <v>-36.95276642705808</v>
      </c>
      <c r="AK60" s="26">
        <f t="shared" si="41"/>
        <v>-62.632160906561758</v>
      </c>
      <c r="AL60" s="26">
        <f t="shared" si="41"/>
        <v>-98.709396800063033</v>
      </c>
      <c r="AM60" s="26">
        <f t="shared" si="41"/>
        <v>-95.632469404997451</v>
      </c>
    </row>
    <row r="61" spans="1:39" ht="15.5" x14ac:dyDescent="0.35">
      <c r="A61" s="648"/>
      <c r="B61" s="13" t="str">
        <f t="shared" si="38"/>
        <v>Cooking</v>
      </c>
      <c r="C61" s="26">
        <f t="shared" si="40"/>
        <v>0</v>
      </c>
      <c r="D61" s="26">
        <f t="shared" ref="D61:AM61" si="42">((D7*0.5)+C25-D43)*D80*D$93*D$2</f>
        <v>0</v>
      </c>
      <c r="E61" s="26">
        <f t="shared" si="42"/>
        <v>0</v>
      </c>
      <c r="F61" s="26">
        <f t="shared" si="42"/>
        <v>0</v>
      </c>
      <c r="G61" s="26">
        <f t="shared" si="42"/>
        <v>0</v>
      </c>
      <c r="H61" s="26">
        <f t="shared" si="42"/>
        <v>0</v>
      </c>
      <c r="I61" s="26">
        <f t="shared" si="42"/>
        <v>0</v>
      </c>
      <c r="J61" s="26">
        <f t="shared" si="42"/>
        <v>0</v>
      </c>
      <c r="K61" s="26">
        <f t="shared" si="42"/>
        <v>0</v>
      </c>
      <c r="L61" s="26">
        <f t="shared" si="42"/>
        <v>0</v>
      </c>
      <c r="M61" s="26">
        <f t="shared" si="42"/>
        <v>0</v>
      </c>
      <c r="N61" s="26">
        <f t="shared" si="42"/>
        <v>0</v>
      </c>
      <c r="O61" s="26">
        <f t="shared" si="42"/>
        <v>0</v>
      </c>
      <c r="P61" s="26">
        <f t="shared" si="42"/>
        <v>0</v>
      </c>
      <c r="Q61" s="26">
        <f t="shared" si="42"/>
        <v>0</v>
      </c>
      <c r="R61" s="26">
        <f t="shared" si="42"/>
        <v>0</v>
      </c>
      <c r="S61" s="26">
        <f t="shared" si="42"/>
        <v>0</v>
      </c>
      <c r="T61" s="26">
        <f t="shared" si="42"/>
        <v>0</v>
      </c>
      <c r="U61" s="26">
        <f t="shared" si="42"/>
        <v>0</v>
      </c>
      <c r="V61" s="26">
        <f t="shared" si="42"/>
        <v>0</v>
      </c>
      <c r="W61" s="26">
        <f t="shared" si="42"/>
        <v>0</v>
      </c>
      <c r="X61" s="26">
        <f t="shared" si="42"/>
        <v>0</v>
      </c>
      <c r="Y61" s="26">
        <f t="shared" si="42"/>
        <v>0</v>
      </c>
      <c r="Z61" s="26">
        <f t="shared" si="42"/>
        <v>0</v>
      </c>
      <c r="AA61" s="26">
        <f t="shared" si="42"/>
        <v>0</v>
      </c>
      <c r="AB61" s="26">
        <f t="shared" si="42"/>
        <v>0</v>
      </c>
      <c r="AC61" s="26">
        <f t="shared" si="42"/>
        <v>0</v>
      </c>
      <c r="AD61" s="26">
        <f t="shared" si="42"/>
        <v>0</v>
      </c>
      <c r="AE61" s="26">
        <f t="shared" si="42"/>
        <v>0</v>
      </c>
      <c r="AF61" s="26">
        <f t="shared" si="42"/>
        <v>0</v>
      </c>
      <c r="AG61" s="26">
        <f t="shared" si="42"/>
        <v>0</v>
      </c>
      <c r="AH61" s="26">
        <f t="shared" si="42"/>
        <v>0</v>
      </c>
      <c r="AI61" s="26">
        <f t="shared" si="42"/>
        <v>0</v>
      </c>
      <c r="AJ61" s="26">
        <f t="shared" si="42"/>
        <v>0</v>
      </c>
      <c r="AK61" s="26">
        <f t="shared" si="42"/>
        <v>0</v>
      </c>
      <c r="AL61" s="26">
        <f t="shared" si="42"/>
        <v>0</v>
      </c>
      <c r="AM61" s="26">
        <f t="shared" si="42"/>
        <v>0</v>
      </c>
    </row>
    <row r="62" spans="1:39" ht="15.5" x14ac:dyDescent="0.35">
      <c r="A62" s="648"/>
      <c r="B62" s="13" t="str">
        <f t="shared" si="38"/>
        <v>Cooling</v>
      </c>
      <c r="C62" s="26">
        <f t="shared" si="40"/>
        <v>0</v>
      </c>
      <c r="D62" s="26">
        <f t="shared" ref="D62:AM62" si="43">((D8*0.5)+C26-D44)*D81*D$93*D$2</f>
        <v>0</v>
      </c>
      <c r="E62" s="26">
        <f t="shared" si="43"/>
        <v>0</v>
      </c>
      <c r="F62" s="26">
        <f t="shared" si="43"/>
        <v>0.86409996969202496</v>
      </c>
      <c r="G62" s="26">
        <f t="shared" si="43"/>
        <v>5.4102324336720002</v>
      </c>
      <c r="H62" s="26">
        <f t="shared" si="43"/>
        <v>26.455519825011748</v>
      </c>
      <c r="I62" s="26">
        <f t="shared" si="43"/>
        <v>35.994126562500973</v>
      </c>
      <c r="J62" s="26">
        <f t="shared" si="43"/>
        <v>33.533987849308652</v>
      </c>
      <c r="K62" s="26">
        <f t="shared" si="43"/>
        <v>13.489622026456123</v>
      </c>
      <c r="L62" s="26">
        <f t="shared" si="43"/>
        <v>1.5511935606560252</v>
      </c>
      <c r="M62" s="26">
        <f t="shared" si="43"/>
        <v>0.47506474619999994</v>
      </c>
      <c r="N62" s="26">
        <f t="shared" si="43"/>
        <v>4.7407346976000003E-3</v>
      </c>
      <c r="O62" s="26">
        <f t="shared" si="43"/>
        <v>4.1348643434999994E-4</v>
      </c>
      <c r="P62" s="26">
        <f t="shared" si="43"/>
        <v>1.7117924269874997E-2</v>
      </c>
      <c r="Q62" s="26">
        <f t="shared" si="43"/>
        <v>0.51758003424599996</v>
      </c>
      <c r="R62" s="26">
        <f t="shared" si="43"/>
        <v>1.7281999393840499</v>
      </c>
      <c r="S62" s="26">
        <f t="shared" si="43"/>
        <v>5.4102324336720002</v>
      </c>
      <c r="T62" s="26">
        <f t="shared" si="43"/>
        <v>26.455519825011748</v>
      </c>
      <c r="U62" s="26">
        <f t="shared" si="43"/>
        <v>0</v>
      </c>
      <c r="V62" s="26">
        <f t="shared" si="43"/>
        <v>0</v>
      </c>
      <c r="W62" s="26">
        <f t="shared" si="43"/>
        <v>0</v>
      </c>
      <c r="X62" s="26">
        <f t="shared" si="43"/>
        <v>0</v>
      </c>
      <c r="Y62" s="26">
        <f t="shared" si="43"/>
        <v>0</v>
      </c>
      <c r="Z62" s="26">
        <f t="shared" si="43"/>
        <v>0</v>
      </c>
      <c r="AA62" s="26">
        <f t="shared" si="43"/>
        <v>0</v>
      </c>
      <c r="AB62" s="26">
        <f t="shared" si="43"/>
        <v>0</v>
      </c>
      <c r="AC62" s="26">
        <f t="shared" si="43"/>
        <v>0</v>
      </c>
      <c r="AD62" s="26">
        <f t="shared" si="43"/>
        <v>0</v>
      </c>
      <c r="AE62" s="26">
        <f t="shared" si="43"/>
        <v>0</v>
      </c>
      <c r="AF62" s="26">
        <f t="shared" si="43"/>
        <v>0</v>
      </c>
      <c r="AG62" s="26">
        <f t="shared" si="43"/>
        <v>0</v>
      </c>
      <c r="AH62" s="26">
        <f t="shared" si="43"/>
        <v>0</v>
      </c>
      <c r="AI62" s="26">
        <f t="shared" si="43"/>
        <v>0</v>
      </c>
      <c r="AJ62" s="26">
        <f t="shared" si="43"/>
        <v>0</v>
      </c>
      <c r="AK62" s="26">
        <f t="shared" si="43"/>
        <v>0</v>
      </c>
      <c r="AL62" s="26">
        <f t="shared" si="43"/>
        <v>0</v>
      </c>
      <c r="AM62" s="26">
        <f t="shared" si="43"/>
        <v>0</v>
      </c>
    </row>
    <row r="63" spans="1:39" ht="15.5" x14ac:dyDescent="0.35">
      <c r="A63" s="648"/>
      <c r="B63" s="13" t="str">
        <f t="shared" si="38"/>
        <v>Ext Lighting</v>
      </c>
      <c r="C63" s="26">
        <f t="shared" si="40"/>
        <v>0</v>
      </c>
      <c r="D63" s="26">
        <f t="shared" ref="D63:AM63" si="44">((D9*0.5)+C27-D45)*D82*D$93*D$2</f>
        <v>0</v>
      </c>
      <c r="E63" s="26">
        <f t="shared" si="44"/>
        <v>0</v>
      </c>
      <c r="F63" s="26">
        <f t="shared" si="44"/>
        <v>0</v>
      </c>
      <c r="G63" s="26">
        <f t="shared" si="44"/>
        <v>0</v>
      </c>
      <c r="H63" s="26">
        <f t="shared" si="44"/>
        <v>0</v>
      </c>
      <c r="I63" s="26">
        <f t="shared" si="44"/>
        <v>0</v>
      </c>
      <c r="J63" s="26">
        <f t="shared" si="44"/>
        <v>116.01640958878865</v>
      </c>
      <c r="K63" s="26">
        <f t="shared" si="44"/>
        <v>382.63786270795248</v>
      </c>
      <c r="L63" s="26">
        <f t="shared" si="44"/>
        <v>376.49783338897686</v>
      </c>
      <c r="M63" s="26">
        <f t="shared" si="44"/>
        <v>326.07603132046597</v>
      </c>
      <c r="N63" s="26">
        <f t="shared" si="44"/>
        <v>554.21380278816889</v>
      </c>
      <c r="O63" s="26">
        <f t="shared" si="44"/>
        <v>785.7935342555885</v>
      </c>
      <c r="P63" s="26">
        <f t="shared" si="44"/>
        <v>610.9889259940278</v>
      </c>
      <c r="Q63" s="26">
        <f t="shared" si="44"/>
        <v>544.06870118489223</v>
      </c>
      <c r="R63" s="26">
        <f t="shared" si="44"/>
        <v>582.58992398615408</v>
      </c>
      <c r="S63" s="26">
        <f t="shared" si="44"/>
        <v>754.49446429038949</v>
      </c>
      <c r="T63" s="26">
        <f t="shared" si="44"/>
        <v>894.39320267992559</v>
      </c>
      <c r="U63" s="26">
        <f t="shared" si="44"/>
        <v>846.69205026257725</v>
      </c>
      <c r="V63" s="26">
        <f t="shared" si="44"/>
        <v>677.34778426172454</v>
      </c>
      <c r="W63" s="26">
        <f t="shared" si="44"/>
        <v>809.17494124826806</v>
      </c>
      <c r="X63" s="26">
        <f t="shared" si="44"/>
        <v>617.82852146549851</v>
      </c>
      <c r="Y63" s="26">
        <f t="shared" si="44"/>
        <v>556.50255924923135</v>
      </c>
      <c r="Z63" s="26">
        <f t="shared" si="44"/>
        <v>580.75424807371803</v>
      </c>
      <c r="AA63" s="26">
        <f t="shared" si="44"/>
        <v>596.06569835497089</v>
      </c>
      <c r="AB63" s="26">
        <f t="shared" si="44"/>
        <v>448.2779032261725</v>
      </c>
      <c r="AC63" s="26">
        <f t="shared" si="44"/>
        <v>404.44567084120666</v>
      </c>
      <c r="AD63" s="26">
        <f t="shared" si="44"/>
        <v>440.24782935876033</v>
      </c>
      <c r="AE63" s="26">
        <f t="shared" si="44"/>
        <v>553.33937660826928</v>
      </c>
      <c r="AF63" s="26">
        <f t="shared" si="44"/>
        <v>655.50509696359131</v>
      </c>
      <c r="AG63" s="26">
        <f t="shared" si="44"/>
        <v>846.69205026257725</v>
      </c>
      <c r="AH63" s="26">
        <f t="shared" si="44"/>
        <v>677.34778426172454</v>
      </c>
      <c r="AI63" s="26">
        <f t="shared" si="44"/>
        <v>809.17494124826806</v>
      </c>
      <c r="AJ63" s="26">
        <f t="shared" si="44"/>
        <v>617.82852146549851</v>
      </c>
      <c r="AK63" s="26">
        <f t="shared" si="44"/>
        <v>556.50255924923135</v>
      </c>
      <c r="AL63" s="26">
        <f t="shared" si="44"/>
        <v>580.75424807371803</v>
      </c>
      <c r="AM63" s="26">
        <f t="shared" si="44"/>
        <v>596.06569835497089</v>
      </c>
    </row>
    <row r="64" spans="1:39" ht="15.5" x14ac:dyDescent="0.35">
      <c r="A64" s="648"/>
      <c r="B64" s="13" t="str">
        <f t="shared" si="38"/>
        <v>Heating</v>
      </c>
      <c r="C64" s="26">
        <f t="shared" si="40"/>
        <v>0</v>
      </c>
      <c r="D64" s="26">
        <f t="shared" ref="D64:AM64" si="45">((D10*0.5)+C28-D46)*D83*D$93*D$2</f>
        <v>0</v>
      </c>
      <c r="E64" s="26">
        <f t="shared" si="45"/>
        <v>0</v>
      </c>
      <c r="F64" s="26">
        <f t="shared" si="45"/>
        <v>0</v>
      </c>
      <c r="G64" s="26">
        <f t="shared" si="45"/>
        <v>0</v>
      </c>
      <c r="H64" s="26">
        <f t="shared" si="45"/>
        <v>0</v>
      </c>
      <c r="I64" s="26">
        <f t="shared" si="45"/>
        <v>0</v>
      </c>
      <c r="J64" s="26">
        <f t="shared" si="45"/>
        <v>0</v>
      </c>
      <c r="K64" s="26">
        <f t="shared" si="45"/>
        <v>0</v>
      </c>
      <c r="L64" s="26">
        <f t="shared" si="45"/>
        <v>0</v>
      </c>
      <c r="M64" s="26">
        <f t="shared" si="45"/>
        <v>0</v>
      </c>
      <c r="N64" s="26">
        <f t="shared" si="45"/>
        <v>0</v>
      </c>
      <c r="O64" s="26">
        <f t="shared" si="45"/>
        <v>0</v>
      </c>
      <c r="P64" s="26">
        <f t="shared" si="45"/>
        <v>0</v>
      </c>
      <c r="Q64" s="26">
        <f t="shared" si="45"/>
        <v>0</v>
      </c>
      <c r="R64" s="26">
        <f t="shared" si="45"/>
        <v>0</v>
      </c>
      <c r="S64" s="26">
        <f t="shared" si="45"/>
        <v>0</v>
      </c>
      <c r="T64" s="26">
        <f t="shared" si="45"/>
        <v>0</v>
      </c>
      <c r="U64" s="26">
        <f t="shared" si="45"/>
        <v>0</v>
      </c>
      <c r="V64" s="26">
        <f t="shared" si="45"/>
        <v>0</v>
      </c>
      <c r="W64" s="26">
        <f t="shared" si="45"/>
        <v>0</v>
      </c>
      <c r="X64" s="26">
        <f t="shared" si="45"/>
        <v>0</v>
      </c>
      <c r="Y64" s="26">
        <f t="shared" si="45"/>
        <v>0</v>
      </c>
      <c r="Z64" s="26">
        <f t="shared" si="45"/>
        <v>0</v>
      </c>
      <c r="AA64" s="26">
        <f t="shared" si="45"/>
        <v>0</v>
      </c>
      <c r="AB64" s="26">
        <f t="shared" si="45"/>
        <v>0</v>
      </c>
      <c r="AC64" s="26">
        <f t="shared" si="45"/>
        <v>0</v>
      </c>
      <c r="AD64" s="26">
        <f t="shared" si="45"/>
        <v>0</v>
      </c>
      <c r="AE64" s="26">
        <f t="shared" si="45"/>
        <v>0</v>
      </c>
      <c r="AF64" s="26">
        <f t="shared" si="45"/>
        <v>0</v>
      </c>
      <c r="AG64" s="26">
        <f t="shared" si="45"/>
        <v>0</v>
      </c>
      <c r="AH64" s="26">
        <f t="shared" si="45"/>
        <v>0</v>
      </c>
      <c r="AI64" s="26">
        <f t="shared" si="45"/>
        <v>0</v>
      </c>
      <c r="AJ64" s="26">
        <f t="shared" si="45"/>
        <v>0</v>
      </c>
      <c r="AK64" s="26">
        <f t="shared" si="45"/>
        <v>0</v>
      </c>
      <c r="AL64" s="26">
        <f t="shared" si="45"/>
        <v>0</v>
      </c>
      <c r="AM64" s="26">
        <f t="shared" si="45"/>
        <v>0</v>
      </c>
    </row>
    <row r="65" spans="1:41" ht="15.5" x14ac:dyDescent="0.35">
      <c r="A65" s="648"/>
      <c r="B65" s="13" t="str">
        <f t="shared" si="38"/>
        <v>HVAC</v>
      </c>
      <c r="C65" s="26">
        <f t="shared" si="40"/>
        <v>0</v>
      </c>
      <c r="D65" s="26">
        <f t="shared" ref="D65:AM65" si="46">((D11*0.5)+C29-D47)*D84*D$93*D$2</f>
        <v>0</v>
      </c>
      <c r="E65" s="26">
        <f t="shared" si="46"/>
        <v>0</v>
      </c>
      <c r="F65" s="26">
        <f t="shared" si="46"/>
        <v>0</v>
      </c>
      <c r="G65" s="26">
        <f t="shared" si="46"/>
        <v>0</v>
      </c>
      <c r="H65" s="26">
        <f t="shared" si="46"/>
        <v>431.15474589089132</v>
      </c>
      <c r="I65" s="26">
        <f t="shared" si="46"/>
        <v>1160.9343669462621</v>
      </c>
      <c r="J65" s="26">
        <f t="shared" si="46"/>
        <v>1084.6632679021304</v>
      </c>
      <c r="K65" s="26">
        <f t="shared" si="46"/>
        <v>469.71686755526213</v>
      </c>
      <c r="L65" s="26">
        <f t="shared" si="46"/>
        <v>196.55786007536395</v>
      </c>
      <c r="M65" s="26">
        <f t="shared" si="46"/>
        <v>320.33031200308807</v>
      </c>
      <c r="N65" s="26">
        <f t="shared" si="46"/>
        <v>504.11909040341567</v>
      </c>
      <c r="O65" s="26">
        <f t="shared" si="46"/>
        <v>486.48384939687622</v>
      </c>
      <c r="P65" s="26">
        <f t="shared" si="46"/>
        <v>413.12988258951634</v>
      </c>
      <c r="Q65" s="26">
        <f t="shared" si="46"/>
        <v>333.12349557943702</v>
      </c>
      <c r="R65" s="26">
        <f t="shared" si="46"/>
        <v>214.79945718489171</v>
      </c>
      <c r="S65" s="26">
        <f t="shared" si="46"/>
        <v>249.84686256084638</v>
      </c>
      <c r="T65" s="26">
        <f t="shared" si="46"/>
        <v>862.30949178178264</v>
      </c>
      <c r="U65" s="26">
        <f t="shared" si="46"/>
        <v>-46.569247769125361</v>
      </c>
      <c r="V65" s="26">
        <f t="shared" si="46"/>
        <v>-43.509740005260461</v>
      </c>
      <c r="W65" s="26">
        <f t="shared" si="46"/>
        <v>-18.842030875575734</v>
      </c>
      <c r="X65" s="26">
        <f t="shared" si="46"/>
        <v>-7.8044026014989747</v>
      </c>
      <c r="Y65" s="26">
        <f t="shared" si="46"/>
        <v>-13.227875658011687</v>
      </c>
      <c r="Z65" s="26">
        <f t="shared" si="46"/>
        <v>-20.847366724205983</v>
      </c>
      <c r="AA65" s="26">
        <f t="shared" si="46"/>
        <v>-20.197521462577892</v>
      </c>
      <c r="AB65" s="26">
        <f t="shared" si="46"/>
        <v>-16.58993080979586</v>
      </c>
      <c r="AC65" s="26">
        <f t="shared" si="46"/>
        <v>-13.553631865851868</v>
      </c>
      <c r="AD65" s="26">
        <f t="shared" si="46"/>
        <v>-8.8840584227169401</v>
      </c>
      <c r="AE65" s="26">
        <f t="shared" si="46"/>
        <v>-10.028902081962945</v>
      </c>
      <c r="AF65" s="26">
        <f t="shared" si="46"/>
        <v>-34.590331305364153</v>
      </c>
      <c r="AG65" s="26">
        <f t="shared" si="46"/>
        <v>-46.569247769125361</v>
      </c>
      <c r="AH65" s="26">
        <f t="shared" si="46"/>
        <v>-43.509740005260461</v>
      </c>
      <c r="AI65" s="26">
        <f t="shared" si="46"/>
        <v>-18.842030875575734</v>
      </c>
      <c r="AJ65" s="26">
        <f t="shared" si="46"/>
        <v>-7.8044026014989747</v>
      </c>
      <c r="AK65" s="26">
        <f t="shared" si="46"/>
        <v>-13.227875658011687</v>
      </c>
      <c r="AL65" s="26">
        <f t="shared" si="46"/>
        <v>-20.847366724205983</v>
      </c>
      <c r="AM65" s="26">
        <f t="shared" si="46"/>
        <v>-20.197521462577892</v>
      </c>
    </row>
    <row r="66" spans="1:41" ht="15.5" x14ac:dyDescent="0.35">
      <c r="A66" s="648"/>
      <c r="B66" s="13" t="str">
        <f t="shared" si="38"/>
        <v>Lighting</v>
      </c>
      <c r="C66" s="26">
        <f t="shared" si="40"/>
        <v>0</v>
      </c>
      <c r="D66" s="26">
        <f t="shared" ref="D66:AM66" si="47">((D12*0.5)+C30-D48)*D85*D$93*D$2</f>
        <v>0</v>
      </c>
      <c r="E66" s="26">
        <f t="shared" si="47"/>
        <v>0</v>
      </c>
      <c r="F66" s="26">
        <f t="shared" si="47"/>
        <v>263.37400517015254</v>
      </c>
      <c r="G66" s="26">
        <f t="shared" si="47"/>
        <v>1720.6991855191725</v>
      </c>
      <c r="H66" s="26">
        <f t="shared" si="47"/>
        <v>4812.5823869191436</v>
      </c>
      <c r="I66" s="26">
        <f t="shared" si="47"/>
        <v>8715.6646457444003</v>
      </c>
      <c r="J66" s="26">
        <f t="shared" si="47"/>
        <v>8156.3491774039385</v>
      </c>
      <c r="K66" s="26">
        <f t="shared" si="47"/>
        <v>13234.174563985502</v>
      </c>
      <c r="L66" s="26">
        <f t="shared" si="47"/>
        <v>13651.46183187434</v>
      </c>
      <c r="M66" s="26">
        <f t="shared" si="47"/>
        <v>12523.414815144457</v>
      </c>
      <c r="N66" s="26">
        <f t="shared" si="47"/>
        <v>14196.091235059614</v>
      </c>
      <c r="O66" s="26">
        <f t="shared" si="47"/>
        <v>15477.695877588794</v>
      </c>
      <c r="P66" s="26">
        <f t="shared" si="47"/>
        <v>12004.669887772703</v>
      </c>
      <c r="Q66" s="26">
        <f t="shared" si="47"/>
        <v>13456.525578713605</v>
      </c>
      <c r="R66" s="26">
        <f t="shared" si="47"/>
        <v>14637.143698656051</v>
      </c>
      <c r="S66" s="26">
        <f t="shared" si="47"/>
        <v>19434.273733041588</v>
      </c>
      <c r="T66" s="26">
        <f t="shared" si="47"/>
        <v>22521.316725779274</v>
      </c>
      <c r="U66" s="26">
        <f t="shared" si="47"/>
        <v>1546.4052921636874</v>
      </c>
      <c r="V66" s="26">
        <f t="shared" si="47"/>
        <v>1239.0210718232088</v>
      </c>
      <c r="W66" s="26">
        <f t="shared" si="47"/>
        <v>1308.0788383007059</v>
      </c>
      <c r="X66" s="26">
        <f t="shared" si="47"/>
        <v>952.43268212092471</v>
      </c>
      <c r="Y66" s="26">
        <f t="shared" si="47"/>
        <v>805.80330093354178</v>
      </c>
      <c r="Z66" s="26">
        <f t="shared" si="47"/>
        <v>831.75338771320958</v>
      </c>
      <c r="AA66" s="26">
        <f t="shared" si="47"/>
        <v>864.40034797451551</v>
      </c>
      <c r="AB66" s="26">
        <f t="shared" si="47"/>
        <v>648.46592467677863</v>
      </c>
      <c r="AC66" s="26">
        <f t="shared" si="47"/>
        <v>736.48233477909537</v>
      </c>
      <c r="AD66" s="26">
        <f t="shared" si="47"/>
        <v>814.35456551033815</v>
      </c>
      <c r="AE66" s="26">
        <f t="shared" si="47"/>
        <v>1049.365493394936</v>
      </c>
      <c r="AF66" s="26">
        <f t="shared" si="47"/>
        <v>1215.2462960736239</v>
      </c>
      <c r="AG66" s="26">
        <f t="shared" si="47"/>
        <v>1546.4052921636874</v>
      </c>
      <c r="AH66" s="26">
        <f t="shared" si="47"/>
        <v>1239.0210718232088</v>
      </c>
      <c r="AI66" s="26">
        <f t="shared" si="47"/>
        <v>1308.0788383007059</v>
      </c>
      <c r="AJ66" s="26">
        <f t="shared" si="47"/>
        <v>952.43268212092471</v>
      </c>
      <c r="AK66" s="26">
        <f t="shared" si="47"/>
        <v>805.80330093354178</v>
      </c>
      <c r="AL66" s="26">
        <f t="shared" si="47"/>
        <v>831.75338771320958</v>
      </c>
      <c r="AM66" s="26">
        <f t="shared" si="47"/>
        <v>864.40034797451551</v>
      </c>
    </row>
    <row r="67" spans="1:41" ht="15.5" x14ac:dyDescent="0.35">
      <c r="A67" s="648"/>
      <c r="B67" s="13" t="str">
        <f t="shared" si="38"/>
        <v>Miscellaneous</v>
      </c>
      <c r="C67" s="26">
        <f t="shared" si="40"/>
        <v>0</v>
      </c>
      <c r="D67" s="26">
        <f t="shared" ref="D67:AM67" si="48">((D13*0.5)+C31-D49)*D86*D$93*D$2</f>
        <v>0</v>
      </c>
      <c r="E67" s="26">
        <f t="shared" si="48"/>
        <v>0</v>
      </c>
      <c r="F67" s="26">
        <f t="shared" si="48"/>
        <v>20.640621377711263</v>
      </c>
      <c r="G67" s="26">
        <f t="shared" si="48"/>
        <v>107.81390428572027</v>
      </c>
      <c r="H67" s="26">
        <f t="shared" si="48"/>
        <v>292.74618832574788</v>
      </c>
      <c r="I67" s="26">
        <f t="shared" si="48"/>
        <v>366.95067517744019</v>
      </c>
      <c r="J67" s="26">
        <f t="shared" si="48"/>
        <v>373.06306354984298</v>
      </c>
      <c r="K67" s="26">
        <f t="shared" si="48"/>
        <v>446.12338022284752</v>
      </c>
      <c r="L67" s="26">
        <f t="shared" si="48"/>
        <v>351.59618341069233</v>
      </c>
      <c r="M67" s="26">
        <f t="shared" si="48"/>
        <v>344.78422146093544</v>
      </c>
      <c r="N67" s="26">
        <f t="shared" si="48"/>
        <v>347.25046937324396</v>
      </c>
      <c r="O67" s="26">
        <f t="shared" si="48"/>
        <v>334.3522505045633</v>
      </c>
      <c r="P67" s="26">
        <f t="shared" si="48"/>
        <v>307.02783231068997</v>
      </c>
      <c r="Q67" s="26">
        <f t="shared" si="48"/>
        <v>351.22256029750127</v>
      </c>
      <c r="R67" s="26">
        <f t="shared" si="48"/>
        <v>362.42177285443529</v>
      </c>
      <c r="S67" s="26">
        <f t="shared" si="48"/>
        <v>417.88733368847841</v>
      </c>
      <c r="T67" s="26">
        <f t="shared" si="48"/>
        <v>580.09127313738861</v>
      </c>
      <c r="U67" s="26">
        <f t="shared" si="48"/>
        <v>624.72021781898354</v>
      </c>
      <c r="V67" s="26">
        <f t="shared" si="48"/>
        <v>625.46305687511858</v>
      </c>
      <c r="W67" s="26">
        <f t="shared" si="48"/>
        <v>612.93136199812102</v>
      </c>
      <c r="X67" s="26">
        <f t="shared" si="48"/>
        <v>398.98107866006109</v>
      </c>
      <c r="Y67" s="26">
        <f t="shared" si="48"/>
        <v>400.92461990163758</v>
      </c>
      <c r="Z67" s="26">
        <f t="shared" si="48"/>
        <v>389.60987076528539</v>
      </c>
      <c r="AA67" s="26">
        <f t="shared" si="48"/>
        <v>363.35246831418618</v>
      </c>
      <c r="AB67" s="26">
        <f t="shared" si="48"/>
        <v>322.72300452810128</v>
      </c>
      <c r="AC67" s="26">
        <f t="shared" si="48"/>
        <v>374.04774202195892</v>
      </c>
      <c r="AD67" s="26">
        <f t="shared" si="48"/>
        <v>392.36180102778422</v>
      </c>
      <c r="AE67" s="26">
        <f t="shared" si="48"/>
        <v>439.06913738847044</v>
      </c>
      <c r="AF67" s="26">
        <f t="shared" si="48"/>
        <v>609.09088407790296</v>
      </c>
      <c r="AG67" s="26">
        <f t="shared" si="48"/>
        <v>624.72021781898354</v>
      </c>
      <c r="AH67" s="26">
        <f t="shared" si="48"/>
        <v>625.46305687511858</v>
      </c>
      <c r="AI67" s="26">
        <f t="shared" si="48"/>
        <v>612.93136199812102</v>
      </c>
      <c r="AJ67" s="26">
        <f t="shared" si="48"/>
        <v>398.98107866006109</v>
      </c>
      <c r="AK67" s="26">
        <f t="shared" si="48"/>
        <v>400.92461990163758</v>
      </c>
      <c r="AL67" s="26">
        <f t="shared" si="48"/>
        <v>389.60987076528539</v>
      </c>
      <c r="AM67" s="26">
        <f t="shared" si="48"/>
        <v>363.35246831418618</v>
      </c>
    </row>
    <row r="68" spans="1:41" ht="15.75" customHeight="1" x14ac:dyDescent="0.35">
      <c r="A68" s="648"/>
      <c r="B68" s="13" t="str">
        <f t="shared" si="38"/>
        <v>Motors</v>
      </c>
      <c r="C68" s="26">
        <f t="shared" si="40"/>
        <v>0</v>
      </c>
      <c r="D68" s="26">
        <f t="shared" ref="D68:AM68" si="49">((D14*0.5)+C32-D50)*D87*D$93*D$2</f>
        <v>0</v>
      </c>
      <c r="E68" s="26">
        <f t="shared" si="49"/>
        <v>0</v>
      </c>
      <c r="F68" s="26">
        <f t="shared" si="49"/>
        <v>0</v>
      </c>
      <c r="G68" s="26">
        <f t="shared" si="49"/>
        <v>0</v>
      </c>
      <c r="H68" s="26">
        <f t="shared" si="49"/>
        <v>0</v>
      </c>
      <c r="I68" s="26">
        <f t="shared" si="49"/>
        <v>0</v>
      </c>
      <c r="J68" s="26">
        <f t="shared" si="49"/>
        <v>0</v>
      </c>
      <c r="K68" s="26">
        <f t="shared" si="49"/>
        <v>0</v>
      </c>
      <c r="L68" s="26">
        <f t="shared" si="49"/>
        <v>0</v>
      </c>
      <c r="M68" s="26">
        <f t="shared" si="49"/>
        <v>0</v>
      </c>
      <c r="N68" s="26">
        <f t="shared" si="49"/>
        <v>0</v>
      </c>
      <c r="O68" s="26">
        <f t="shared" si="49"/>
        <v>0</v>
      </c>
      <c r="P68" s="26">
        <f t="shared" si="49"/>
        <v>0</v>
      </c>
      <c r="Q68" s="26">
        <f t="shared" si="49"/>
        <v>0</v>
      </c>
      <c r="R68" s="26">
        <f t="shared" si="49"/>
        <v>0</v>
      </c>
      <c r="S68" s="26">
        <f t="shared" si="49"/>
        <v>0</v>
      </c>
      <c r="T68" s="26">
        <f t="shared" si="49"/>
        <v>0</v>
      </c>
      <c r="U68" s="26">
        <f t="shared" si="49"/>
        <v>0</v>
      </c>
      <c r="V68" s="26">
        <f t="shared" si="49"/>
        <v>0</v>
      </c>
      <c r="W68" s="26">
        <f t="shared" si="49"/>
        <v>0</v>
      </c>
      <c r="X68" s="26">
        <f t="shared" si="49"/>
        <v>0</v>
      </c>
      <c r="Y68" s="26">
        <f t="shared" si="49"/>
        <v>0</v>
      </c>
      <c r="Z68" s="26">
        <f t="shared" si="49"/>
        <v>0</v>
      </c>
      <c r="AA68" s="26">
        <f t="shared" si="49"/>
        <v>0</v>
      </c>
      <c r="AB68" s="26">
        <f t="shared" si="49"/>
        <v>0</v>
      </c>
      <c r="AC68" s="26">
        <f t="shared" si="49"/>
        <v>0</v>
      </c>
      <c r="AD68" s="26">
        <f t="shared" si="49"/>
        <v>0</v>
      </c>
      <c r="AE68" s="26">
        <f t="shared" si="49"/>
        <v>0</v>
      </c>
      <c r="AF68" s="26">
        <f t="shared" si="49"/>
        <v>0</v>
      </c>
      <c r="AG68" s="26">
        <f t="shared" si="49"/>
        <v>0</v>
      </c>
      <c r="AH68" s="26">
        <f t="shared" si="49"/>
        <v>0</v>
      </c>
      <c r="AI68" s="26">
        <f t="shared" si="49"/>
        <v>0</v>
      </c>
      <c r="AJ68" s="26">
        <f t="shared" si="49"/>
        <v>0</v>
      </c>
      <c r="AK68" s="26">
        <f t="shared" si="49"/>
        <v>0</v>
      </c>
      <c r="AL68" s="26">
        <f t="shared" si="49"/>
        <v>0</v>
      </c>
      <c r="AM68" s="26">
        <f t="shared" si="49"/>
        <v>0</v>
      </c>
    </row>
    <row r="69" spans="1:41" ht="15.5" x14ac:dyDescent="0.35">
      <c r="A69" s="648"/>
      <c r="B69" s="13" t="str">
        <f t="shared" si="38"/>
        <v>Process</v>
      </c>
      <c r="C69" s="26">
        <f t="shared" si="40"/>
        <v>0</v>
      </c>
      <c r="D69" s="26">
        <f t="shared" ref="D69:AM69" si="50">((D15*0.5)+C33-D51)*D88*D$93*D$2</f>
        <v>0</v>
      </c>
      <c r="E69" s="26">
        <f t="shared" si="50"/>
        <v>0</v>
      </c>
      <c r="F69" s="26">
        <f t="shared" si="50"/>
        <v>0</v>
      </c>
      <c r="G69" s="26">
        <f t="shared" si="50"/>
        <v>0</v>
      </c>
      <c r="H69" s="26">
        <f t="shared" si="50"/>
        <v>0</v>
      </c>
      <c r="I69" s="26">
        <f t="shared" si="50"/>
        <v>0</v>
      </c>
      <c r="J69" s="26">
        <f t="shared" si="50"/>
        <v>0</v>
      </c>
      <c r="K69" s="26">
        <f t="shared" si="50"/>
        <v>0</v>
      </c>
      <c r="L69" s="26">
        <f t="shared" si="50"/>
        <v>0</v>
      </c>
      <c r="M69" s="26">
        <f t="shared" si="50"/>
        <v>0</v>
      </c>
      <c r="N69" s="26">
        <f t="shared" si="50"/>
        <v>0</v>
      </c>
      <c r="O69" s="26">
        <f t="shared" si="50"/>
        <v>0</v>
      </c>
      <c r="P69" s="26">
        <f t="shared" si="50"/>
        <v>0</v>
      </c>
      <c r="Q69" s="26">
        <f t="shared" si="50"/>
        <v>0</v>
      </c>
      <c r="R69" s="26">
        <f t="shared" si="50"/>
        <v>0</v>
      </c>
      <c r="S69" s="26">
        <f t="shared" si="50"/>
        <v>0</v>
      </c>
      <c r="T69" s="26">
        <f t="shared" si="50"/>
        <v>0</v>
      </c>
      <c r="U69" s="26">
        <f t="shared" si="50"/>
        <v>0</v>
      </c>
      <c r="V69" s="26">
        <f t="shared" si="50"/>
        <v>0</v>
      </c>
      <c r="W69" s="26">
        <f t="shared" si="50"/>
        <v>0</v>
      </c>
      <c r="X69" s="26">
        <f t="shared" si="50"/>
        <v>0</v>
      </c>
      <c r="Y69" s="26">
        <f t="shared" si="50"/>
        <v>0</v>
      </c>
      <c r="Z69" s="26">
        <f t="shared" si="50"/>
        <v>0</v>
      </c>
      <c r="AA69" s="26">
        <f t="shared" si="50"/>
        <v>0</v>
      </c>
      <c r="AB69" s="26">
        <f t="shared" si="50"/>
        <v>0</v>
      </c>
      <c r="AC69" s="26">
        <f t="shared" si="50"/>
        <v>0</v>
      </c>
      <c r="AD69" s="26">
        <f t="shared" si="50"/>
        <v>0</v>
      </c>
      <c r="AE69" s="26">
        <f t="shared" si="50"/>
        <v>0</v>
      </c>
      <c r="AF69" s="26">
        <f t="shared" si="50"/>
        <v>0</v>
      </c>
      <c r="AG69" s="26">
        <f t="shared" si="50"/>
        <v>0</v>
      </c>
      <c r="AH69" s="26">
        <f t="shared" si="50"/>
        <v>0</v>
      </c>
      <c r="AI69" s="26">
        <f t="shared" si="50"/>
        <v>0</v>
      </c>
      <c r="AJ69" s="26">
        <f t="shared" si="50"/>
        <v>0</v>
      </c>
      <c r="AK69" s="26">
        <f t="shared" si="50"/>
        <v>0</v>
      </c>
      <c r="AL69" s="26">
        <f t="shared" si="50"/>
        <v>0</v>
      </c>
      <c r="AM69" s="26">
        <f t="shared" si="50"/>
        <v>0</v>
      </c>
    </row>
    <row r="70" spans="1:41" ht="15.5" x14ac:dyDescent="0.35">
      <c r="A70" s="648"/>
      <c r="B70" s="13" t="str">
        <f t="shared" si="38"/>
        <v>Refrigeration</v>
      </c>
      <c r="C70" s="26">
        <f t="shared" si="40"/>
        <v>0</v>
      </c>
      <c r="D70" s="26">
        <f t="shared" ref="D70:AM70" si="51">((D16*0.5)+C34-D52)*D89*D$93*D$2</f>
        <v>0</v>
      </c>
      <c r="E70" s="26">
        <f t="shared" si="51"/>
        <v>0</v>
      </c>
      <c r="F70" s="26">
        <f t="shared" si="51"/>
        <v>0</v>
      </c>
      <c r="G70" s="26">
        <f t="shared" si="51"/>
        <v>0</v>
      </c>
      <c r="H70" s="26">
        <f t="shared" si="51"/>
        <v>0</v>
      </c>
      <c r="I70" s="26">
        <f t="shared" si="51"/>
        <v>0</v>
      </c>
      <c r="J70" s="26">
        <f t="shared" si="51"/>
        <v>0</v>
      </c>
      <c r="K70" s="26">
        <f t="shared" si="51"/>
        <v>0</v>
      </c>
      <c r="L70" s="26">
        <f t="shared" si="51"/>
        <v>0</v>
      </c>
      <c r="M70" s="26">
        <f t="shared" si="51"/>
        <v>0</v>
      </c>
      <c r="N70" s="26">
        <f t="shared" si="51"/>
        <v>0</v>
      </c>
      <c r="O70" s="26">
        <f t="shared" si="51"/>
        <v>0</v>
      </c>
      <c r="P70" s="26">
        <f t="shared" si="51"/>
        <v>0</v>
      </c>
      <c r="Q70" s="26">
        <f t="shared" si="51"/>
        <v>0</v>
      </c>
      <c r="R70" s="26">
        <f t="shared" si="51"/>
        <v>0</v>
      </c>
      <c r="S70" s="26">
        <f t="shared" si="51"/>
        <v>0</v>
      </c>
      <c r="T70" s="26">
        <f t="shared" si="51"/>
        <v>0</v>
      </c>
      <c r="U70" s="26">
        <f t="shared" si="51"/>
        <v>0</v>
      </c>
      <c r="V70" s="26">
        <f t="shared" si="51"/>
        <v>0</v>
      </c>
      <c r="W70" s="26">
        <f t="shared" si="51"/>
        <v>0</v>
      </c>
      <c r="X70" s="26">
        <f t="shared" si="51"/>
        <v>0</v>
      </c>
      <c r="Y70" s="26">
        <f t="shared" si="51"/>
        <v>0</v>
      </c>
      <c r="Z70" s="26">
        <f t="shared" si="51"/>
        <v>0</v>
      </c>
      <c r="AA70" s="26">
        <f t="shared" si="51"/>
        <v>0</v>
      </c>
      <c r="AB70" s="26">
        <f t="shared" si="51"/>
        <v>0</v>
      </c>
      <c r="AC70" s="26">
        <f t="shared" si="51"/>
        <v>0</v>
      </c>
      <c r="AD70" s="26">
        <f t="shared" si="51"/>
        <v>0</v>
      </c>
      <c r="AE70" s="26">
        <f t="shared" si="51"/>
        <v>0</v>
      </c>
      <c r="AF70" s="26">
        <f t="shared" si="51"/>
        <v>0</v>
      </c>
      <c r="AG70" s="26">
        <f t="shared" si="51"/>
        <v>0</v>
      </c>
      <c r="AH70" s="26">
        <f t="shared" si="51"/>
        <v>0</v>
      </c>
      <c r="AI70" s="26">
        <f t="shared" si="51"/>
        <v>0</v>
      </c>
      <c r="AJ70" s="26">
        <f t="shared" si="51"/>
        <v>0</v>
      </c>
      <c r="AK70" s="26">
        <f t="shared" si="51"/>
        <v>0</v>
      </c>
      <c r="AL70" s="26">
        <f t="shared" si="51"/>
        <v>0</v>
      </c>
      <c r="AM70" s="26">
        <f t="shared" si="51"/>
        <v>0</v>
      </c>
    </row>
    <row r="71" spans="1:41" ht="15.5" x14ac:dyDescent="0.35">
      <c r="A71" s="648"/>
      <c r="B71" s="13" t="str">
        <f t="shared" si="38"/>
        <v>Water Heating</v>
      </c>
      <c r="C71" s="26">
        <f t="shared" si="40"/>
        <v>0</v>
      </c>
      <c r="D71" s="26">
        <f t="shared" ref="D71:AM71" si="52">((D17*0.5)+C35-D53)*D90*D$93*D$2</f>
        <v>0</v>
      </c>
      <c r="E71" s="26">
        <f t="shared" si="52"/>
        <v>0</v>
      </c>
      <c r="F71" s="26">
        <f t="shared" si="52"/>
        <v>0</v>
      </c>
      <c r="G71" s="26">
        <f t="shared" si="52"/>
        <v>0</v>
      </c>
      <c r="H71" s="26">
        <f t="shared" si="52"/>
        <v>0</v>
      </c>
      <c r="I71" s="26">
        <f t="shared" si="52"/>
        <v>0</v>
      </c>
      <c r="J71" s="26">
        <f t="shared" si="52"/>
        <v>0</v>
      </c>
      <c r="K71" s="26">
        <f t="shared" si="52"/>
        <v>0</v>
      </c>
      <c r="L71" s="26">
        <f t="shared" si="52"/>
        <v>0</v>
      </c>
      <c r="M71" s="26">
        <f t="shared" si="52"/>
        <v>0</v>
      </c>
      <c r="N71" s="26">
        <f t="shared" si="52"/>
        <v>0</v>
      </c>
      <c r="O71" s="26">
        <f t="shared" si="52"/>
        <v>0</v>
      </c>
      <c r="P71" s="26">
        <f t="shared" si="52"/>
        <v>0</v>
      </c>
      <c r="Q71" s="26">
        <f t="shared" si="52"/>
        <v>0</v>
      </c>
      <c r="R71" s="26">
        <f t="shared" si="52"/>
        <v>0</v>
      </c>
      <c r="S71" s="26">
        <f t="shared" si="52"/>
        <v>0</v>
      </c>
      <c r="T71" s="26">
        <f t="shared" si="52"/>
        <v>0</v>
      </c>
      <c r="U71" s="26">
        <f t="shared" si="52"/>
        <v>0</v>
      </c>
      <c r="V71" s="26">
        <f t="shared" si="52"/>
        <v>0</v>
      </c>
      <c r="W71" s="26">
        <f t="shared" si="52"/>
        <v>0</v>
      </c>
      <c r="X71" s="26">
        <f t="shared" si="52"/>
        <v>0</v>
      </c>
      <c r="Y71" s="26">
        <f t="shared" si="52"/>
        <v>0</v>
      </c>
      <c r="Z71" s="26">
        <f t="shared" si="52"/>
        <v>0</v>
      </c>
      <c r="AA71" s="26">
        <f t="shared" si="52"/>
        <v>0</v>
      </c>
      <c r="AB71" s="26">
        <f t="shared" si="52"/>
        <v>0</v>
      </c>
      <c r="AC71" s="26">
        <f t="shared" si="52"/>
        <v>0</v>
      </c>
      <c r="AD71" s="26">
        <f t="shared" si="52"/>
        <v>0</v>
      </c>
      <c r="AE71" s="26">
        <f t="shared" si="52"/>
        <v>0</v>
      </c>
      <c r="AF71" s="26">
        <f t="shared" si="52"/>
        <v>0</v>
      </c>
      <c r="AG71" s="26">
        <f t="shared" si="52"/>
        <v>0</v>
      </c>
      <c r="AH71" s="26">
        <f t="shared" si="52"/>
        <v>0</v>
      </c>
      <c r="AI71" s="26">
        <f t="shared" si="52"/>
        <v>0</v>
      </c>
      <c r="AJ71" s="26">
        <f t="shared" si="52"/>
        <v>0</v>
      </c>
      <c r="AK71" s="26">
        <f t="shared" si="52"/>
        <v>0</v>
      </c>
      <c r="AL71" s="26">
        <f t="shared" si="52"/>
        <v>0</v>
      </c>
      <c r="AM71" s="26">
        <f t="shared" si="52"/>
        <v>0</v>
      </c>
    </row>
    <row r="72" spans="1:41" ht="15.75" customHeight="1" x14ac:dyDescent="0.35">
      <c r="A72" s="648"/>
      <c r="B72" s="13" t="str">
        <f t="shared" si="38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5">
      <c r="A73" s="648"/>
      <c r="B73" s="237" t="s">
        <v>26</v>
      </c>
      <c r="C73" s="26">
        <f>SUM(C59:C72)</f>
        <v>0</v>
      </c>
      <c r="D73" s="26">
        <f>SUM(D59:D72)</f>
        <v>0</v>
      </c>
      <c r="E73" s="26">
        <f t="shared" ref="E73:AM73" si="53">SUM(E59:E72)</f>
        <v>0</v>
      </c>
      <c r="F73" s="26">
        <f t="shared" si="53"/>
        <v>284.87872651755583</v>
      </c>
      <c r="G73" s="26">
        <f t="shared" si="53"/>
        <v>1833.9233222385649</v>
      </c>
      <c r="H73" s="26">
        <f t="shared" si="53"/>
        <v>5562.9388409607946</v>
      </c>
      <c r="I73" s="26">
        <f t="shared" si="53"/>
        <v>10279.543814430604</v>
      </c>
      <c r="J73" s="26">
        <f t="shared" si="53"/>
        <v>9763.6259062940098</v>
      </c>
      <c r="K73" s="26">
        <f t="shared" si="53"/>
        <v>14546.142296498019</v>
      </c>
      <c r="L73" s="26">
        <f t="shared" si="53"/>
        <v>14577.664902310029</v>
      </c>
      <c r="M73" s="26">
        <f t="shared" si="53"/>
        <v>13515.080444675146</v>
      </c>
      <c r="N73" s="26">
        <f t="shared" si="53"/>
        <v>15601.679338359139</v>
      </c>
      <c r="O73" s="26">
        <f t="shared" si="53"/>
        <v>17084.325925232257</v>
      </c>
      <c r="P73" s="26">
        <f t="shared" si="53"/>
        <v>13335.833646591207</v>
      </c>
      <c r="Q73" s="26">
        <f t="shared" si="53"/>
        <v>14685.457915809682</v>
      </c>
      <c r="R73" s="26">
        <f t="shared" si="53"/>
        <v>15798.683052620916</v>
      </c>
      <c r="S73" s="26">
        <f t="shared" si="53"/>
        <v>20861.912626014975</v>
      </c>
      <c r="T73" s="26">
        <f t="shared" si="53"/>
        <v>24884.566213203383</v>
      </c>
      <c r="U73" s="26">
        <f t="shared" si="53"/>
        <v>2750.7493680513744</v>
      </c>
      <c r="V73" s="26">
        <f t="shared" si="53"/>
        <v>2292.3095744494804</v>
      </c>
      <c r="W73" s="26">
        <f t="shared" si="53"/>
        <v>2622.1287016374654</v>
      </c>
      <c r="X73" s="26">
        <f t="shared" si="53"/>
        <v>1924.4851132179272</v>
      </c>
      <c r="Y73" s="26">
        <f t="shared" si="53"/>
        <v>1687.3704435198374</v>
      </c>
      <c r="Z73" s="26">
        <f t="shared" si="53"/>
        <v>1682.560743027944</v>
      </c>
      <c r="AA73" s="26">
        <f t="shared" si="53"/>
        <v>1707.9885237760973</v>
      </c>
      <c r="AB73" s="26">
        <f t="shared" si="53"/>
        <v>1324.3258747767809</v>
      </c>
      <c r="AC73" s="26">
        <f t="shared" si="53"/>
        <v>1437.2475443004373</v>
      </c>
      <c r="AD73" s="26">
        <f t="shared" si="53"/>
        <v>1596.0153501250427</v>
      </c>
      <c r="AE73" s="26">
        <f t="shared" si="53"/>
        <v>1984.2596416454685</v>
      </c>
      <c r="AF73" s="26">
        <f t="shared" si="53"/>
        <v>2281.4715133246109</v>
      </c>
      <c r="AG73" s="26">
        <f t="shared" si="53"/>
        <v>2750.7493680513744</v>
      </c>
      <c r="AH73" s="26">
        <f t="shared" si="53"/>
        <v>2292.3095744494804</v>
      </c>
      <c r="AI73" s="26">
        <f t="shared" si="53"/>
        <v>2622.1287016374654</v>
      </c>
      <c r="AJ73" s="26">
        <f t="shared" si="53"/>
        <v>1924.4851132179272</v>
      </c>
      <c r="AK73" s="26">
        <f t="shared" si="53"/>
        <v>1687.3704435198374</v>
      </c>
      <c r="AL73" s="26">
        <f t="shared" si="53"/>
        <v>1682.560743027944</v>
      </c>
      <c r="AM73" s="26">
        <f t="shared" si="53"/>
        <v>1707.9885237760973</v>
      </c>
    </row>
    <row r="74" spans="1:41" ht="16.5" customHeight="1" thickBot="1" x14ac:dyDescent="0.4">
      <c r="A74" s="649"/>
      <c r="B74" s="138" t="s">
        <v>27</v>
      </c>
      <c r="C74" s="27">
        <f>C73</f>
        <v>0</v>
      </c>
      <c r="D74" s="27">
        <f>C74+D73</f>
        <v>0</v>
      </c>
      <c r="E74" s="27">
        <f t="shared" ref="E74:AM74" si="54">D74+E73</f>
        <v>0</v>
      </c>
      <c r="F74" s="27">
        <f t="shared" si="54"/>
        <v>284.87872651755583</v>
      </c>
      <c r="G74" s="27">
        <f t="shared" si="54"/>
        <v>2118.8020487561207</v>
      </c>
      <c r="H74" s="27">
        <f t="shared" si="54"/>
        <v>7681.7408897169153</v>
      </c>
      <c r="I74" s="27">
        <f t="shared" si="54"/>
        <v>17961.284704147518</v>
      </c>
      <c r="J74" s="27">
        <f t="shared" si="54"/>
        <v>27724.910610441526</v>
      </c>
      <c r="K74" s="27">
        <f t="shared" si="54"/>
        <v>42271.052906939542</v>
      </c>
      <c r="L74" s="27">
        <f t="shared" si="54"/>
        <v>56848.717809249574</v>
      </c>
      <c r="M74" s="27">
        <f t="shared" si="54"/>
        <v>70363.798253924717</v>
      </c>
      <c r="N74" s="27">
        <f t="shared" si="54"/>
        <v>85965.47759228386</v>
      </c>
      <c r="O74" s="27">
        <f t="shared" si="54"/>
        <v>103049.80351751612</v>
      </c>
      <c r="P74" s="27">
        <f t="shared" si="54"/>
        <v>116385.63716410732</v>
      </c>
      <c r="Q74" s="27">
        <f t="shared" si="54"/>
        <v>131071.095079917</v>
      </c>
      <c r="R74" s="27">
        <f t="shared" si="54"/>
        <v>146869.7781325379</v>
      </c>
      <c r="S74" s="27">
        <f t="shared" si="54"/>
        <v>167731.69075855287</v>
      </c>
      <c r="T74" s="27">
        <f t="shared" si="54"/>
        <v>192616.25697175626</v>
      </c>
      <c r="U74" s="27">
        <f t="shared" si="54"/>
        <v>195367.00633980765</v>
      </c>
      <c r="V74" s="27">
        <f t="shared" si="54"/>
        <v>197659.31591425714</v>
      </c>
      <c r="W74" s="27">
        <f t="shared" si="54"/>
        <v>200281.44461589461</v>
      </c>
      <c r="X74" s="27">
        <f t="shared" si="54"/>
        <v>202205.92972911254</v>
      </c>
      <c r="Y74" s="27">
        <f t="shared" si="54"/>
        <v>203893.30017263239</v>
      </c>
      <c r="Z74" s="27">
        <f t="shared" si="54"/>
        <v>205575.86091566033</v>
      </c>
      <c r="AA74" s="27">
        <f t="shared" si="54"/>
        <v>207283.84943943642</v>
      </c>
      <c r="AB74" s="27">
        <f t="shared" si="54"/>
        <v>208608.17531421321</v>
      </c>
      <c r="AC74" s="27">
        <f t="shared" si="54"/>
        <v>210045.42285851366</v>
      </c>
      <c r="AD74" s="27">
        <f t="shared" si="54"/>
        <v>211641.43820863869</v>
      </c>
      <c r="AE74" s="27">
        <f t="shared" si="54"/>
        <v>213625.69785028417</v>
      </c>
      <c r="AF74" s="27">
        <f t="shared" si="54"/>
        <v>215907.16936360879</v>
      </c>
      <c r="AG74" s="27">
        <f t="shared" si="54"/>
        <v>218657.91873166017</v>
      </c>
      <c r="AH74" s="27">
        <f t="shared" si="54"/>
        <v>220950.22830610967</v>
      </c>
      <c r="AI74" s="27">
        <f t="shared" si="54"/>
        <v>223572.35700774714</v>
      </c>
      <c r="AJ74" s="27">
        <f t="shared" si="54"/>
        <v>225496.84212096507</v>
      </c>
      <c r="AK74" s="27">
        <f t="shared" si="54"/>
        <v>227184.21256448491</v>
      </c>
      <c r="AL74" s="27">
        <f t="shared" si="54"/>
        <v>228866.77330751286</v>
      </c>
      <c r="AM74" s="27">
        <f t="shared" si="54"/>
        <v>230574.76183128895</v>
      </c>
    </row>
    <row r="75" spans="1:41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  <c r="P75" s="35"/>
      <c r="Q75" s="30"/>
      <c r="R75" s="35"/>
      <c r="S75" s="30"/>
      <c r="T75" s="35"/>
      <c r="U75" s="30"/>
      <c r="V75" s="35"/>
      <c r="W75" s="30"/>
      <c r="X75" s="35"/>
      <c r="Y75" s="30"/>
      <c r="Z75" s="35"/>
      <c r="AA75" s="30"/>
      <c r="AB75" s="35"/>
      <c r="AC75" s="30"/>
      <c r="AD75" s="35"/>
      <c r="AE75" s="30"/>
      <c r="AF75" s="35"/>
      <c r="AG75" s="30"/>
      <c r="AH75" s="35"/>
      <c r="AI75" s="30"/>
      <c r="AJ75" s="35"/>
      <c r="AK75" s="30"/>
      <c r="AL75" s="35"/>
      <c r="AM75" s="30"/>
    </row>
    <row r="76" spans="1:41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93"/>
    </row>
    <row r="77" spans="1:41" ht="16" thickBot="1" x14ac:dyDescent="0.4">
      <c r="A77" s="650" t="s">
        <v>12</v>
      </c>
      <c r="B77" s="17" t="s">
        <v>12</v>
      </c>
      <c r="C77" s="146">
        <f>C$4</f>
        <v>44562</v>
      </c>
      <c r="D77" s="146">
        <f t="shared" ref="D77:AM77" si="55">D$4</f>
        <v>44593</v>
      </c>
      <c r="E77" s="146">
        <f t="shared" si="55"/>
        <v>44621</v>
      </c>
      <c r="F77" s="146">
        <f t="shared" si="55"/>
        <v>44652</v>
      </c>
      <c r="G77" s="146">
        <f t="shared" si="55"/>
        <v>44682</v>
      </c>
      <c r="H77" s="146">
        <f t="shared" si="55"/>
        <v>44713</v>
      </c>
      <c r="I77" s="146">
        <f t="shared" si="55"/>
        <v>44743</v>
      </c>
      <c r="J77" s="146">
        <f t="shared" si="55"/>
        <v>44774</v>
      </c>
      <c r="K77" s="146">
        <f t="shared" si="55"/>
        <v>44805</v>
      </c>
      <c r="L77" s="146">
        <f t="shared" si="55"/>
        <v>44835</v>
      </c>
      <c r="M77" s="146">
        <f t="shared" si="55"/>
        <v>44866</v>
      </c>
      <c r="N77" s="146">
        <f t="shared" si="55"/>
        <v>44896</v>
      </c>
      <c r="O77" s="146">
        <f t="shared" si="55"/>
        <v>44927</v>
      </c>
      <c r="P77" s="146">
        <f t="shared" si="55"/>
        <v>44958</v>
      </c>
      <c r="Q77" s="146">
        <f t="shared" si="55"/>
        <v>44986</v>
      </c>
      <c r="R77" s="146">
        <f t="shared" si="55"/>
        <v>45017</v>
      </c>
      <c r="S77" s="146">
        <f t="shared" si="55"/>
        <v>45047</v>
      </c>
      <c r="T77" s="146">
        <f t="shared" si="55"/>
        <v>45078</v>
      </c>
      <c r="U77" s="146">
        <f t="shared" si="55"/>
        <v>45108</v>
      </c>
      <c r="V77" s="146">
        <f t="shared" si="55"/>
        <v>45139</v>
      </c>
      <c r="W77" s="146">
        <f t="shared" si="55"/>
        <v>45170</v>
      </c>
      <c r="X77" s="146">
        <f t="shared" si="55"/>
        <v>45200</v>
      </c>
      <c r="Y77" s="146">
        <f t="shared" si="55"/>
        <v>45231</v>
      </c>
      <c r="Z77" s="146">
        <f t="shared" si="55"/>
        <v>45261</v>
      </c>
      <c r="AA77" s="146">
        <f t="shared" si="55"/>
        <v>45292</v>
      </c>
      <c r="AB77" s="146">
        <f t="shared" si="55"/>
        <v>45323</v>
      </c>
      <c r="AC77" s="146">
        <f t="shared" si="55"/>
        <v>45352</v>
      </c>
      <c r="AD77" s="146">
        <f t="shared" si="55"/>
        <v>45383</v>
      </c>
      <c r="AE77" s="146">
        <f t="shared" si="55"/>
        <v>45413</v>
      </c>
      <c r="AF77" s="146">
        <f t="shared" si="55"/>
        <v>45444</v>
      </c>
      <c r="AG77" s="146">
        <f t="shared" si="55"/>
        <v>45474</v>
      </c>
      <c r="AH77" s="146">
        <f t="shared" si="55"/>
        <v>45505</v>
      </c>
      <c r="AI77" s="146">
        <f t="shared" si="55"/>
        <v>45536</v>
      </c>
      <c r="AJ77" s="146">
        <f t="shared" si="55"/>
        <v>45566</v>
      </c>
      <c r="AK77" s="146">
        <f t="shared" si="55"/>
        <v>45597</v>
      </c>
      <c r="AL77" s="146">
        <f t="shared" si="55"/>
        <v>45627</v>
      </c>
      <c r="AM77" s="146">
        <f t="shared" si="55"/>
        <v>45658</v>
      </c>
      <c r="AO77" s="195" t="s">
        <v>181</v>
      </c>
    </row>
    <row r="78" spans="1:41" ht="15.75" customHeight="1" x14ac:dyDescent="0.35">
      <c r="A78" s="651"/>
      <c r="B78" s="13" t="str">
        <f>B59</f>
        <v>Air Comp</v>
      </c>
      <c r="C78" s="299">
        <f>'2M - SGS'!C78</f>
        <v>8.5109000000000004E-2</v>
      </c>
      <c r="D78" s="299">
        <f>'2M - SGS'!D78</f>
        <v>7.7715000000000006E-2</v>
      </c>
      <c r="E78" s="299">
        <f>'2M - SGS'!E78</f>
        <v>8.6136000000000004E-2</v>
      </c>
      <c r="F78" s="299">
        <f>'2M - SGS'!F78</f>
        <v>7.9796000000000006E-2</v>
      </c>
      <c r="G78" s="299">
        <f>'2M - SGS'!G78</f>
        <v>8.5334999999999994E-2</v>
      </c>
      <c r="H78" s="299">
        <f>'2M - SGS'!H78</f>
        <v>8.1994999999999998E-2</v>
      </c>
      <c r="I78" s="299">
        <f>'2M - SGS'!I78</f>
        <v>8.4098999999999993E-2</v>
      </c>
      <c r="J78" s="299">
        <f>'2M - SGS'!J78</f>
        <v>8.4198999999999996E-2</v>
      </c>
      <c r="K78" s="299">
        <f>'2M - SGS'!K78</f>
        <v>8.2512000000000002E-2</v>
      </c>
      <c r="L78" s="299">
        <f>'2M - SGS'!L78</f>
        <v>8.5277000000000006E-2</v>
      </c>
      <c r="M78" s="299">
        <f>'2M - SGS'!M78</f>
        <v>8.2588999999999996E-2</v>
      </c>
      <c r="N78" s="299">
        <f>'2M - SGS'!N78</f>
        <v>8.5237999999999994E-2</v>
      </c>
      <c r="O78" s="299">
        <f>'2M - SGS'!O78</f>
        <v>8.5109000000000004E-2</v>
      </c>
      <c r="P78" s="299">
        <f>'2M - SGS'!P78</f>
        <v>7.7715000000000006E-2</v>
      </c>
      <c r="Q78" s="299">
        <f>'2M - SGS'!Q78</f>
        <v>8.6136000000000004E-2</v>
      </c>
      <c r="R78" s="299">
        <f>'2M - SGS'!R78</f>
        <v>7.9796000000000006E-2</v>
      </c>
      <c r="S78" s="299">
        <f>'2M - SGS'!S78</f>
        <v>8.5334999999999994E-2</v>
      </c>
      <c r="T78" s="299">
        <f>'2M - SGS'!T78</f>
        <v>8.1994999999999998E-2</v>
      </c>
      <c r="U78" s="299">
        <f>'2M - SGS'!U78</f>
        <v>8.4098999999999993E-2</v>
      </c>
      <c r="V78" s="299">
        <f>'2M - SGS'!V78</f>
        <v>8.4198999999999996E-2</v>
      </c>
      <c r="W78" s="299">
        <f>'2M - SGS'!W78</f>
        <v>8.2512000000000002E-2</v>
      </c>
      <c r="X78" s="299">
        <f>'2M - SGS'!X78</f>
        <v>8.5277000000000006E-2</v>
      </c>
      <c r="Y78" s="299">
        <f>'2M - SGS'!Y78</f>
        <v>8.2588999999999996E-2</v>
      </c>
      <c r="Z78" s="299">
        <f>'2M - SGS'!Z78</f>
        <v>8.5237999999999994E-2</v>
      </c>
      <c r="AA78" s="299">
        <f>'2M - SGS'!AA78</f>
        <v>8.5109000000000004E-2</v>
      </c>
      <c r="AB78" s="299">
        <f>'2M - SGS'!AB78</f>
        <v>7.7715000000000006E-2</v>
      </c>
      <c r="AC78" s="299">
        <f>'2M - SGS'!AC78</f>
        <v>8.6136000000000004E-2</v>
      </c>
      <c r="AD78" s="299">
        <f>'2M - SGS'!AD78</f>
        <v>7.9796000000000006E-2</v>
      </c>
      <c r="AE78" s="299">
        <f>'2M - SGS'!AE78</f>
        <v>8.5334999999999994E-2</v>
      </c>
      <c r="AF78" s="299">
        <f>'2M - SGS'!AF78</f>
        <v>8.1994999999999998E-2</v>
      </c>
      <c r="AG78" s="299">
        <f>'2M - SGS'!AG78</f>
        <v>8.4098999999999993E-2</v>
      </c>
      <c r="AH78" s="299">
        <f>'2M - SGS'!AH78</f>
        <v>8.4198999999999996E-2</v>
      </c>
      <c r="AI78" s="299">
        <f>'2M - SGS'!AI78</f>
        <v>8.2512000000000002E-2</v>
      </c>
      <c r="AJ78" s="299">
        <f>'2M - SGS'!AJ78</f>
        <v>8.5277000000000006E-2</v>
      </c>
      <c r="AK78" s="299">
        <f>'2M - SGS'!AK78</f>
        <v>8.2588999999999996E-2</v>
      </c>
      <c r="AL78" s="299">
        <f>'2M - SGS'!AL78</f>
        <v>8.5237999999999994E-2</v>
      </c>
      <c r="AM78" s="299">
        <f>'2M - SGS'!AM78</f>
        <v>8.5109000000000004E-2</v>
      </c>
      <c r="AO78" s="209">
        <f t="shared" ref="AO78:AO90" si="56">SUM(C78:N78)</f>
        <v>1.0000000000000002</v>
      </c>
    </row>
    <row r="79" spans="1:41" ht="15.5" x14ac:dyDescent="0.35">
      <c r="A79" s="651"/>
      <c r="B79" s="13" t="str">
        <f t="shared" ref="B79:B90" si="57">B60</f>
        <v>Building Shell</v>
      </c>
      <c r="C79" s="299">
        <f>'2M - SGS'!C79</f>
        <v>0.107824</v>
      </c>
      <c r="D79" s="299">
        <f>'2M - SGS'!D79</f>
        <v>9.1051999999999994E-2</v>
      </c>
      <c r="E79" s="299">
        <f>'2M - SGS'!E79</f>
        <v>7.1135000000000004E-2</v>
      </c>
      <c r="F79" s="299">
        <f>'2M - SGS'!F79</f>
        <v>4.1179E-2</v>
      </c>
      <c r="G79" s="299">
        <f>'2M - SGS'!G79</f>
        <v>4.4423999999999998E-2</v>
      </c>
      <c r="H79" s="299">
        <f>'2M - SGS'!H79</f>
        <v>0.106128</v>
      </c>
      <c r="I79" s="299">
        <f>'2M - SGS'!I79</f>
        <v>0.14288100000000001</v>
      </c>
      <c r="J79" s="299">
        <f>'2M - SGS'!J79</f>
        <v>0.133494</v>
      </c>
      <c r="K79" s="299">
        <f>'2M - SGS'!K79</f>
        <v>5.781E-2</v>
      </c>
      <c r="L79" s="299">
        <f>'2M - SGS'!L79</f>
        <v>3.8018000000000003E-2</v>
      </c>
      <c r="M79" s="299">
        <f>'2M - SGS'!M79</f>
        <v>6.2103999999999999E-2</v>
      </c>
      <c r="N79" s="299">
        <f>'2M - SGS'!N79</f>
        <v>0.10395</v>
      </c>
      <c r="O79" s="299">
        <f>'2M - SGS'!O79</f>
        <v>0.107824</v>
      </c>
      <c r="P79" s="299">
        <f>'2M - SGS'!P79</f>
        <v>9.1051999999999994E-2</v>
      </c>
      <c r="Q79" s="299">
        <f>'2M - SGS'!Q79</f>
        <v>7.1135000000000004E-2</v>
      </c>
      <c r="R79" s="299">
        <f>'2M - SGS'!R79</f>
        <v>4.1179E-2</v>
      </c>
      <c r="S79" s="299">
        <f>'2M - SGS'!S79</f>
        <v>4.4423999999999998E-2</v>
      </c>
      <c r="T79" s="299">
        <f>'2M - SGS'!T79</f>
        <v>0.106128</v>
      </c>
      <c r="U79" s="299">
        <f>'2M - SGS'!U79</f>
        <v>0.14288100000000001</v>
      </c>
      <c r="V79" s="299">
        <f>'2M - SGS'!V79</f>
        <v>0.133494</v>
      </c>
      <c r="W79" s="299">
        <f>'2M - SGS'!W79</f>
        <v>5.781E-2</v>
      </c>
      <c r="X79" s="299">
        <f>'2M - SGS'!X79</f>
        <v>3.8018000000000003E-2</v>
      </c>
      <c r="Y79" s="299">
        <f>'2M - SGS'!Y79</f>
        <v>6.2103999999999999E-2</v>
      </c>
      <c r="Z79" s="299">
        <f>'2M - SGS'!Z79</f>
        <v>0.10395</v>
      </c>
      <c r="AA79" s="299">
        <f>'2M - SGS'!AA79</f>
        <v>0.107824</v>
      </c>
      <c r="AB79" s="299">
        <f>'2M - SGS'!AB79</f>
        <v>9.1051999999999994E-2</v>
      </c>
      <c r="AC79" s="299">
        <f>'2M - SGS'!AC79</f>
        <v>7.1135000000000004E-2</v>
      </c>
      <c r="AD79" s="299">
        <f>'2M - SGS'!AD79</f>
        <v>4.1179E-2</v>
      </c>
      <c r="AE79" s="299">
        <f>'2M - SGS'!AE79</f>
        <v>4.4423999999999998E-2</v>
      </c>
      <c r="AF79" s="299">
        <f>'2M - SGS'!AF79</f>
        <v>0.106128</v>
      </c>
      <c r="AG79" s="299">
        <f>'2M - SGS'!AG79</f>
        <v>0.14288100000000001</v>
      </c>
      <c r="AH79" s="299">
        <f>'2M - SGS'!AH79</f>
        <v>0.133494</v>
      </c>
      <c r="AI79" s="299">
        <f>'2M - SGS'!AI79</f>
        <v>5.781E-2</v>
      </c>
      <c r="AJ79" s="299">
        <f>'2M - SGS'!AJ79</f>
        <v>3.8018000000000003E-2</v>
      </c>
      <c r="AK79" s="299">
        <f>'2M - SGS'!AK79</f>
        <v>6.2103999999999999E-2</v>
      </c>
      <c r="AL79" s="299">
        <f>'2M - SGS'!AL79</f>
        <v>0.10395</v>
      </c>
      <c r="AM79" s="299">
        <f>'2M - SGS'!AM79</f>
        <v>0.107824</v>
      </c>
      <c r="AO79" s="209">
        <f t="shared" si="56"/>
        <v>0.99999900000000008</v>
      </c>
    </row>
    <row r="80" spans="1:41" ht="15.5" x14ac:dyDescent="0.35">
      <c r="A80" s="651"/>
      <c r="B80" s="13" t="str">
        <f t="shared" si="57"/>
        <v>Cooking</v>
      </c>
      <c r="C80" s="299">
        <f>'2M - SGS'!C80</f>
        <v>8.6096000000000006E-2</v>
      </c>
      <c r="D80" s="299">
        <f>'2M - SGS'!D80</f>
        <v>7.8608999999999998E-2</v>
      </c>
      <c r="E80" s="299">
        <f>'2M - SGS'!E80</f>
        <v>8.1547999999999995E-2</v>
      </c>
      <c r="F80" s="299">
        <f>'2M - SGS'!F80</f>
        <v>7.2947999999999999E-2</v>
      </c>
      <c r="G80" s="299">
        <f>'2M - SGS'!G80</f>
        <v>8.6277000000000006E-2</v>
      </c>
      <c r="H80" s="299">
        <f>'2M - SGS'!H80</f>
        <v>8.3294000000000007E-2</v>
      </c>
      <c r="I80" s="299">
        <f>'2M - SGS'!I80</f>
        <v>8.5859000000000005E-2</v>
      </c>
      <c r="J80" s="299">
        <f>'2M - SGS'!J80</f>
        <v>8.5885000000000003E-2</v>
      </c>
      <c r="K80" s="299">
        <f>'2M - SGS'!K80</f>
        <v>8.3474999999999994E-2</v>
      </c>
      <c r="L80" s="299">
        <f>'2M - SGS'!L80</f>
        <v>8.6262000000000005E-2</v>
      </c>
      <c r="M80" s="299">
        <f>'2M - SGS'!M80</f>
        <v>8.3496000000000001E-2</v>
      </c>
      <c r="N80" s="299">
        <f>'2M - SGS'!N80</f>
        <v>8.6250999999999994E-2</v>
      </c>
      <c r="O80" s="299">
        <f>'2M - SGS'!O80</f>
        <v>8.6096000000000006E-2</v>
      </c>
      <c r="P80" s="299">
        <f>'2M - SGS'!P80</f>
        <v>7.8608999999999998E-2</v>
      </c>
      <c r="Q80" s="299">
        <f>'2M - SGS'!Q80</f>
        <v>8.1547999999999995E-2</v>
      </c>
      <c r="R80" s="299">
        <f>'2M - SGS'!R80</f>
        <v>7.2947999999999999E-2</v>
      </c>
      <c r="S80" s="299">
        <f>'2M - SGS'!S80</f>
        <v>8.6277000000000006E-2</v>
      </c>
      <c r="T80" s="299">
        <f>'2M - SGS'!T80</f>
        <v>8.3294000000000007E-2</v>
      </c>
      <c r="U80" s="299">
        <f>'2M - SGS'!U80</f>
        <v>8.5859000000000005E-2</v>
      </c>
      <c r="V80" s="299">
        <f>'2M - SGS'!V80</f>
        <v>8.5885000000000003E-2</v>
      </c>
      <c r="W80" s="299">
        <f>'2M - SGS'!W80</f>
        <v>8.3474999999999994E-2</v>
      </c>
      <c r="X80" s="299">
        <f>'2M - SGS'!X80</f>
        <v>8.6262000000000005E-2</v>
      </c>
      <c r="Y80" s="299">
        <f>'2M - SGS'!Y80</f>
        <v>8.3496000000000001E-2</v>
      </c>
      <c r="Z80" s="299">
        <f>'2M - SGS'!Z80</f>
        <v>8.6250999999999994E-2</v>
      </c>
      <c r="AA80" s="299">
        <f>'2M - SGS'!AA80</f>
        <v>8.6096000000000006E-2</v>
      </c>
      <c r="AB80" s="299">
        <f>'2M - SGS'!AB80</f>
        <v>7.8608999999999998E-2</v>
      </c>
      <c r="AC80" s="299">
        <f>'2M - SGS'!AC80</f>
        <v>8.1547999999999995E-2</v>
      </c>
      <c r="AD80" s="299">
        <f>'2M - SGS'!AD80</f>
        <v>7.2947999999999999E-2</v>
      </c>
      <c r="AE80" s="299">
        <f>'2M - SGS'!AE80</f>
        <v>8.6277000000000006E-2</v>
      </c>
      <c r="AF80" s="299">
        <f>'2M - SGS'!AF80</f>
        <v>8.3294000000000007E-2</v>
      </c>
      <c r="AG80" s="299">
        <f>'2M - SGS'!AG80</f>
        <v>8.5859000000000005E-2</v>
      </c>
      <c r="AH80" s="299">
        <f>'2M - SGS'!AH80</f>
        <v>8.5885000000000003E-2</v>
      </c>
      <c r="AI80" s="299">
        <f>'2M - SGS'!AI80</f>
        <v>8.3474999999999994E-2</v>
      </c>
      <c r="AJ80" s="299">
        <f>'2M - SGS'!AJ80</f>
        <v>8.6262000000000005E-2</v>
      </c>
      <c r="AK80" s="299">
        <f>'2M - SGS'!AK80</f>
        <v>8.3496000000000001E-2</v>
      </c>
      <c r="AL80" s="299">
        <f>'2M - SGS'!AL80</f>
        <v>8.6250999999999994E-2</v>
      </c>
      <c r="AM80" s="299">
        <f>'2M - SGS'!AM80</f>
        <v>8.6096000000000006E-2</v>
      </c>
      <c r="AO80" s="209">
        <f t="shared" si="56"/>
        <v>0.99999999999999989</v>
      </c>
    </row>
    <row r="81" spans="1:41" ht="15.5" x14ac:dyDescent="0.35">
      <c r="A81" s="651"/>
      <c r="B81" s="13" t="str">
        <f t="shared" si="57"/>
        <v>Cooling</v>
      </c>
      <c r="C81" s="299">
        <f>'2M - SGS'!C81</f>
        <v>6.0000000000000002E-6</v>
      </c>
      <c r="D81" s="299">
        <f>'2M - SGS'!D81</f>
        <v>2.4699999999999999E-4</v>
      </c>
      <c r="E81" s="299">
        <f>'2M - SGS'!E81</f>
        <v>7.2360000000000002E-3</v>
      </c>
      <c r="F81" s="299">
        <f>'2M - SGS'!F81</f>
        <v>2.1690999999999998E-2</v>
      </c>
      <c r="G81" s="299">
        <f>'2M - SGS'!G81</f>
        <v>6.2979999999999994E-2</v>
      </c>
      <c r="H81" s="299">
        <f>'2M - SGS'!H81</f>
        <v>0.21317</v>
      </c>
      <c r="I81" s="299">
        <f>'2M - SGS'!I81</f>
        <v>0.29002899999999998</v>
      </c>
      <c r="J81" s="299">
        <f>'2M - SGS'!J81</f>
        <v>0.270206</v>
      </c>
      <c r="K81" s="299">
        <f>'2M - SGS'!K81</f>
        <v>0.108695</v>
      </c>
      <c r="L81" s="299">
        <f>'2M - SGS'!L81</f>
        <v>1.9643000000000001E-2</v>
      </c>
      <c r="M81" s="299">
        <f>'2M - SGS'!M81</f>
        <v>6.0299999999999998E-3</v>
      </c>
      <c r="N81" s="299">
        <f>'2M - SGS'!N81</f>
        <v>6.3999999999999997E-5</v>
      </c>
      <c r="O81" s="299">
        <f>'2M - SGS'!O81</f>
        <v>6.0000000000000002E-6</v>
      </c>
      <c r="P81" s="299">
        <f>'2M - SGS'!P81</f>
        <v>2.4699999999999999E-4</v>
      </c>
      <c r="Q81" s="299">
        <f>'2M - SGS'!Q81</f>
        <v>7.2360000000000002E-3</v>
      </c>
      <c r="R81" s="299">
        <f>'2M - SGS'!R81</f>
        <v>2.1690999999999998E-2</v>
      </c>
      <c r="S81" s="299">
        <f>'2M - SGS'!S81</f>
        <v>6.2979999999999994E-2</v>
      </c>
      <c r="T81" s="299">
        <f>'2M - SGS'!T81</f>
        <v>0.21317</v>
      </c>
      <c r="U81" s="299">
        <f>'2M - SGS'!U81</f>
        <v>0.29002899999999998</v>
      </c>
      <c r="V81" s="299">
        <f>'2M - SGS'!V81</f>
        <v>0.270206</v>
      </c>
      <c r="W81" s="299">
        <f>'2M - SGS'!W81</f>
        <v>0.108695</v>
      </c>
      <c r="X81" s="299">
        <f>'2M - SGS'!X81</f>
        <v>1.9643000000000001E-2</v>
      </c>
      <c r="Y81" s="299">
        <f>'2M - SGS'!Y81</f>
        <v>6.0299999999999998E-3</v>
      </c>
      <c r="Z81" s="299">
        <f>'2M - SGS'!Z81</f>
        <v>6.3999999999999997E-5</v>
      </c>
      <c r="AA81" s="299">
        <f>'2M - SGS'!AA81</f>
        <v>6.0000000000000002E-6</v>
      </c>
      <c r="AB81" s="299">
        <f>'2M - SGS'!AB81</f>
        <v>2.4699999999999999E-4</v>
      </c>
      <c r="AC81" s="299">
        <f>'2M - SGS'!AC81</f>
        <v>7.2360000000000002E-3</v>
      </c>
      <c r="AD81" s="299">
        <f>'2M - SGS'!AD81</f>
        <v>2.1690999999999998E-2</v>
      </c>
      <c r="AE81" s="299">
        <f>'2M - SGS'!AE81</f>
        <v>6.2979999999999994E-2</v>
      </c>
      <c r="AF81" s="299">
        <f>'2M - SGS'!AF81</f>
        <v>0.21317</v>
      </c>
      <c r="AG81" s="299">
        <f>'2M - SGS'!AG81</f>
        <v>0.29002899999999998</v>
      </c>
      <c r="AH81" s="299">
        <f>'2M - SGS'!AH81</f>
        <v>0.270206</v>
      </c>
      <c r="AI81" s="299">
        <f>'2M - SGS'!AI81</f>
        <v>0.108695</v>
      </c>
      <c r="AJ81" s="299">
        <f>'2M - SGS'!AJ81</f>
        <v>1.9643000000000001E-2</v>
      </c>
      <c r="AK81" s="299">
        <f>'2M - SGS'!AK81</f>
        <v>6.0299999999999998E-3</v>
      </c>
      <c r="AL81" s="299">
        <f>'2M - SGS'!AL81</f>
        <v>6.3999999999999997E-5</v>
      </c>
      <c r="AM81" s="299">
        <f>'2M - SGS'!AM81</f>
        <v>6.0000000000000002E-6</v>
      </c>
      <c r="AO81" s="209">
        <f t="shared" si="56"/>
        <v>0.9999969999999998</v>
      </c>
    </row>
    <row r="82" spans="1:41" ht="15.5" x14ac:dyDescent="0.35">
      <c r="A82" s="651"/>
      <c r="B82" s="13" t="str">
        <f t="shared" si="57"/>
        <v>Ext Lighting</v>
      </c>
      <c r="C82" s="299">
        <f>'2M - SGS'!C82</f>
        <v>0.106265</v>
      </c>
      <c r="D82" s="299">
        <f>'2M - SGS'!D82</f>
        <v>8.2161999999999999E-2</v>
      </c>
      <c r="E82" s="299">
        <f>'2M - SGS'!E82</f>
        <v>7.0887000000000006E-2</v>
      </c>
      <c r="F82" s="299">
        <f>'2M - SGS'!F82</f>
        <v>6.8145999999999998E-2</v>
      </c>
      <c r="G82" s="299">
        <f>'2M - SGS'!G82</f>
        <v>8.1852999999999995E-2</v>
      </c>
      <c r="H82" s="299">
        <f>'2M - SGS'!H82</f>
        <v>6.7163E-2</v>
      </c>
      <c r="I82" s="299">
        <f>'2M - SGS'!I82</f>
        <v>8.6751999999999996E-2</v>
      </c>
      <c r="J82" s="299">
        <f>'2M - SGS'!J82</f>
        <v>6.9401000000000004E-2</v>
      </c>
      <c r="K82" s="299">
        <f>'2M - SGS'!K82</f>
        <v>8.2907999999999996E-2</v>
      </c>
      <c r="L82" s="299">
        <f>'2M - SGS'!L82</f>
        <v>0.100507</v>
      </c>
      <c r="M82" s="299">
        <f>'2M - SGS'!M82</f>
        <v>8.7251999999999996E-2</v>
      </c>
      <c r="N82" s="299">
        <f>'2M - SGS'!N82</f>
        <v>9.6703999999999998E-2</v>
      </c>
      <c r="O82" s="299">
        <f>'2M - SGS'!O82</f>
        <v>0.106265</v>
      </c>
      <c r="P82" s="299">
        <f>'2M - SGS'!P82</f>
        <v>8.2161999999999999E-2</v>
      </c>
      <c r="Q82" s="299">
        <f>'2M - SGS'!Q82</f>
        <v>7.0887000000000006E-2</v>
      </c>
      <c r="R82" s="299">
        <f>'2M - SGS'!R82</f>
        <v>6.8145999999999998E-2</v>
      </c>
      <c r="S82" s="299">
        <f>'2M - SGS'!S82</f>
        <v>8.1852999999999995E-2</v>
      </c>
      <c r="T82" s="299">
        <f>'2M - SGS'!T82</f>
        <v>6.7163E-2</v>
      </c>
      <c r="U82" s="299">
        <f>'2M - SGS'!U82</f>
        <v>8.6751999999999996E-2</v>
      </c>
      <c r="V82" s="299">
        <f>'2M - SGS'!V82</f>
        <v>6.9401000000000004E-2</v>
      </c>
      <c r="W82" s="299">
        <f>'2M - SGS'!W82</f>
        <v>8.2907999999999996E-2</v>
      </c>
      <c r="X82" s="299">
        <f>'2M - SGS'!X82</f>
        <v>0.100507</v>
      </c>
      <c r="Y82" s="299">
        <f>'2M - SGS'!Y82</f>
        <v>8.7251999999999996E-2</v>
      </c>
      <c r="Z82" s="299">
        <f>'2M - SGS'!Z82</f>
        <v>9.6703999999999998E-2</v>
      </c>
      <c r="AA82" s="299">
        <f>'2M - SGS'!AA82</f>
        <v>0.106265</v>
      </c>
      <c r="AB82" s="299">
        <f>'2M - SGS'!AB82</f>
        <v>8.2161999999999999E-2</v>
      </c>
      <c r="AC82" s="299">
        <f>'2M - SGS'!AC82</f>
        <v>7.0887000000000006E-2</v>
      </c>
      <c r="AD82" s="299">
        <f>'2M - SGS'!AD82</f>
        <v>6.8145999999999998E-2</v>
      </c>
      <c r="AE82" s="299">
        <f>'2M - SGS'!AE82</f>
        <v>8.1852999999999995E-2</v>
      </c>
      <c r="AF82" s="299">
        <f>'2M - SGS'!AF82</f>
        <v>6.7163E-2</v>
      </c>
      <c r="AG82" s="299">
        <f>'2M - SGS'!AG82</f>
        <v>8.6751999999999996E-2</v>
      </c>
      <c r="AH82" s="299">
        <f>'2M - SGS'!AH82</f>
        <v>6.9401000000000004E-2</v>
      </c>
      <c r="AI82" s="299">
        <f>'2M - SGS'!AI82</f>
        <v>8.2907999999999996E-2</v>
      </c>
      <c r="AJ82" s="299">
        <f>'2M - SGS'!AJ82</f>
        <v>0.100507</v>
      </c>
      <c r="AK82" s="299">
        <f>'2M - SGS'!AK82</f>
        <v>8.7251999999999996E-2</v>
      </c>
      <c r="AL82" s="299">
        <f>'2M - SGS'!AL82</f>
        <v>9.6703999999999998E-2</v>
      </c>
      <c r="AM82" s="299">
        <f>'2M - SGS'!AM82</f>
        <v>0.106265</v>
      </c>
      <c r="AO82" s="209">
        <f t="shared" si="56"/>
        <v>1</v>
      </c>
    </row>
    <row r="83" spans="1:41" ht="15.5" x14ac:dyDescent="0.35">
      <c r="A83" s="651"/>
      <c r="B83" s="13" t="str">
        <f t="shared" si="57"/>
        <v>Heating</v>
      </c>
      <c r="C83" s="299">
        <f>'2M - SGS'!C83</f>
        <v>0.210397</v>
      </c>
      <c r="D83" s="299">
        <f>'2M - SGS'!D83</f>
        <v>0.17743600000000001</v>
      </c>
      <c r="E83" s="299">
        <f>'2M - SGS'!E83</f>
        <v>0.13192400000000001</v>
      </c>
      <c r="F83" s="299">
        <f>'2M - SGS'!F83</f>
        <v>5.9718E-2</v>
      </c>
      <c r="G83" s="299">
        <f>'2M - SGS'!G83</f>
        <v>2.6769000000000001E-2</v>
      </c>
      <c r="H83" s="299">
        <f>'2M - SGS'!H83</f>
        <v>4.2950000000000002E-3</v>
      </c>
      <c r="I83" s="299">
        <f>'2M - SGS'!I83</f>
        <v>2.895E-3</v>
      </c>
      <c r="J83" s="299">
        <f>'2M - SGS'!J83</f>
        <v>3.4320000000000002E-3</v>
      </c>
      <c r="K83" s="299">
        <f>'2M - SGS'!K83</f>
        <v>9.4020000000000006E-3</v>
      </c>
      <c r="L83" s="299">
        <f>'2M - SGS'!L83</f>
        <v>5.5496999999999998E-2</v>
      </c>
      <c r="M83" s="299">
        <f>'2M - SGS'!M83</f>
        <v>0.115452</v>
      </c>
      <c r="N83" s="299">
        <f>'2M - SGS'!N83</f>
        <v>0.20278099999999999</v>
      </c>
      <c r="O83" s="299">
        <f>'2M - SGS'!O83</f>
        <v>0.210397</v>
      </c>
      <c r="P83" s="299">
        <f>'2M - SGS'!P83</f>
        <v>0.17743600000000001</v>
      </c>
      <c r="Q83" s="299">
        <f>'2M - SGS'!Q83</f>
        <v>0.13192400000000001</v>
      </c>
      <c r="R83" s="299">
        <f>'2M - SGS'!R83</f>
        <v>5.9718E-2</v>
      </c>
      <c r="S83" s="299">
        <f>'2M - SGS'!S83</f>
        <v>2.6769000000000001E-2</v>
      </c>
      <c r="T83" s="299">
        <f>'2M - SGS'!T83</f>
        <v>4.2950000000000002E-3</v>
      </c>
      <c r="U83" s="299">
        <f>'2M - SGS'!U83</f>
        <v>2.895E-3</v>
      </c>
      <c r="V83" s="299">
        <f>'2M - SGS'!V83</f>
        <v>3.4320000000000002E-3</v>
      </c>
      <c r="W83" s="299">
        <f>'2M - SGS'!W83</f>
        <v>9.4020000000000006E-3</v>
      </c>
      <c r="X83" s="299">
        <f>'2M - SGS'!X83</f>
        <v>5.5496999999999998E-2</v>
      </c>
      <c r="Y83" s="299">
        <f>'2M - SGS'!Y83</f>
        <v>0.115452</v>
      </c>
      <c r="Z83" s="299">
        <f>'2M - SGS'!Z83</f>
        <v>0.20278099999999999</v>
      </c>
      <c r="AA83" s="299">
        <f>'2M - SGS'!AA83</f>
        <v>0.210397</v>
      </c>
      <c r="AB83" s="299">
        <f>'2M - SGS'!AB83</f>
        <v>0.17743600000000001</v>
      </c>
      <c r="AC83" s="299">
        <f>'2M - SGS'!AC83</f>
        <v>0.13192400000000001</v>
      </c>
      <c r="AD83" s="299">
        <f>'2M - SGS'!AD83</f>
        <v>5.9718E-2</v>
      </c>
      <c r="AE83" s="299">
        <f>'2M - SGS'!AE83</f>
        <v>2.6769000000000001E-2</v>
      </c>
      <c r="AF83" s="299">
        <f>'2M - SGS'!AF83</f>
        <v>4.2950000000000002E-3</v>
      </c>
      <c r="AG83" s="299">
        <f>'2M - SGS'!AG83</f>
        <v>2.895E-3</v>
      </c>
      <c r="AH83" s="299">
        <f>'2M - SGS'!AH83</f>
        <v>3.4320000000000002E-3</v>
      </c>
      <c r="AI83" s="299">
        <f>'2M - SGS'!AI83</f>
        <v>9.4020000000000006E-3</v>
      </c>
      <c r="AJ83" s="299">
        <f>'2M - SGS'!AJ83</f>
        <v>5.5496999999999998E-2</v>
      </c>
      <c r="AK83" s="299">
        <f>'2M - SGS'!AK83</f>
        <v>0.115452</v>
      </c>
      <c r="AL83" s="299">
        <f>'2M - SGS'!AL83</f>
        <v>0.20278099999999999</v>
      </c>
      <c r="AM83" s="299">
        <f>'2M - SGS'!AM83</f>
        <v>0.210397</v>
      </c>
      <c r="AO83" s="209">
        <f t="shared" si="56"/>
        <v>0.99999800000000016</v>
      </c>
    </row>
    <row r="84" spans="1:41" ht="15.5" x14ac:dyDescent="0.35">
      <c r="A84" s="651"/>
      <c r="B84" s="13" t="str">
        <f t="shared" si="57"/>
        <v>HVAC</v>
      </c>
      <c r="C84" s="299">
        <f>'2M - SGS'!C84</f>
        <v>0.107824</v>
      </c>
      <c r="D84" s="299">
        <f>'2M - SGS'!D84</f>
        <v>9.1051999999999994E-2</v>
      </c>
      <c r="E84" s="299">
        <f>'2M - SGS'!E84</f>
        <v>7.1135000000000004E-2</v>
      </c>
      <c r="F84" s="299">
        <f>'2M - SGS'!F84</f>
        <v>4.1179E-2</v>
      </c>
      <c r="G84" s="299">
        <f>'2M - SGS'!G84</f>
        <v>4.4423999999999998E-2</v>
      </c>
      <c r="H84" s="299">
        <f>'2M - SGS'!H84</f>
        <v>0.106128</v>
      </c>
      <c r="I84" s="299">
        <f>'2M - SGS'!I84</f>
        <v>0.14288100000000001</v>
      </c>
      <c r="J84" s="299">
        <f>'2M - SGS'!J84</f>
        <v>0.133494</v>
      </c>
      <c r="K84" s="299">
        <f>'2M - SGS'!K84</f>
        <v>5.781E-2</v>
      </c>
      <c r="L84" s="299">
        <f>'2M - SGS'!L84</f>
        <v>3.8018000000000003E-2</v>
      </c>
      <c r="M84" s="299">
        <f>'2M - SGS'!M84</f>
        <v>6.2103999999999999E-2</v>
      </c>
      <c r="N84" s="299">
        <f>'2M - SGS'!N84</f>
        <v>0.10395</v>
      </c>
      <c r="O84" s="299">
        <f>'2M - SGS'!O84</f>
        <v>0.107824</v>
      </c>
      <c r="P84" s="299">
        <f>'2M - SGS'!P84</f>
        <v>9.1051999999999994E-2</v>
      </c>
      <c r="Q84" s="299">
        <f>'2M - SGS'!Q84</f>
        <v>7.1135000000000004E-2</v>
      </c>
      <c r="R84" s="299">
        <f>'2M - SGS'!R84</f>
        <v>4.1179E-2</v>
      </c>
      <c r="S84" s="299">
        <f>'2M - SGS'!S84</f>
        <v>4.4423999999999998E-2</v>
      </c>
      <c r="T84" s="299">
        <f>'2M - SGS'!T84</f>
        <v>0.106128</v>
      </c>
      <c r="U84" s="299">
        <f>'2M - SGS'!U84</f>
        <v>0.14288100000000001</v>
      </c>
      <c r="V84" s="299">
        <f>'2M - SGS'!V84</f>
        <v>0.133494</v>
      </c>
      <c r="W84" s="299">
        <f>'2M - SGS'!W84</f>
        <v>5.781E-2</v>
      </c>
      <c r="X84" s="299">
        <f>'2M - SGS'!X84</f>
        <v>3.8018000000000003E-2</v>
      </c>
      <c r="Y84" s="299">
        <f>'2M - SGS'!Y84</f>
        <v>6.2103999999999999E-2</v>
      </c>
      <c r="Z84" s="299">
        <f>'2M - SGS'!Z84</f>
        <v>0.10395</v>
      </c>
      <c r="AA84" s="299">
        <f>'2M - SGS'!AA84</f>
        <v>0.107824</v>
      </c>
      <c r="AB84" s="299">
        <f>'2M - SGS'!AB84</f>
        <v>9.1051999999999994E-2</v>
      </c>
      <c r="AC84" s="299">
        <f>'2M - SGS'!AC84</f>
        <v>7.1135000000000004E-2</v>
      </c>
      <c r="AD84" s="299">
        <f>'2M - SGS'!AD84</f>
        <v>4.1179E-2</v>
      </c>
      <c r="AE84" s="299">
        <f>'2M - SGS'!AE84</f>
        <v>4.4423999999999998E-2</v>
      </c>
      <c r="AF84" s="299">
        <f>'2M - SGS'!AF84</f>
        <v>0.106128</v>
      </c>
      <c r="AG84" s="299">
        <f>'2M - SGS'!AG84</f>
        <v>0.14288100000000001</v>
      </c>
      <c r="AH84" s="299">
        <f>'2M - SGS'!AH84</f>
        <v>0.133494</v>
      </c>
      <c r="AI84" s="299">
        <f>'2M - SGS'!AI84</f>
        <v>5.781E-2</v>
      </c>
      <c r="AJ84" s="299">
        <f>'2M - SGS'!AJ84</f>
        <v>3.8018000000000003E-2</v>
      </c>
      <c r="AK84" s="299">
        <f>'2M - SGS'!AK84</f>
        <v>6.2103999999999999E-2</v>
      </c>
      <c r="AL84" s="299">
        <f>'2M - SGS'!AL84</f>
        <v>0.10395</v>
      </c>
      <c r="AM84" s="299">
        <f>'2M - SGS'!AM84</f>
        <v>0.107824</v>
      </c>
      <c r="AO84" s="209">
        <f t="shared" si="56"/>
        <v>0.99999900000000008</v>
      </c>
    </row>
    <row r="85" spans="1:41" ht="15.5" x14ac:dyDescent="0.35">
      <c r="A85" s="651"/>
      <c r="B85" s="13" t="str">
        <f t="shared" si="57"/>
        <v>Lighting</v>
      </c>
      <c r="C85" s="299">
        <f>'2M - SGS'!C85</f>
        <v>9.3563999999999994E-2</v>
      </c>
      <c r="D85" s="299">
        <f>'2M - SGS'!D85</f>
        <v>7.2162000000000004E-2</v>
      </c>
      <c r="E85" s="299">
        <f>'2M - SGS'!E85</f>
        <v>7.8372999999999998E-2</v>
      </c>
      <c r="F85" s="299">
        <f>'2M - SGS'!F85</f>
        <v>7.6534000000000005E-2</v>
      </c>
      <c r="G85" s="299">
        <f>'2M - SGS'!G85</f>
        <v>9.4246999999999997E-2</v>
      </c>
      <c r="H85" s="299">
        <f>'2M - SGS'!H85</f>
        <v>7.5599E-2</v>
      </c>
      <c r="I85" s="299">
        <f>'2M - SGS'!I85</f>
        <v>9.6199999999999994E-2</v>
      </c>
      <c r="J85" s="299">
        <f>'2M - SGS'!J85</f>
        <v>7.7077999999999994E-2</v>
      </c>
      <c r="K85" s="299">
        <f>'2M - SGS'!K85</f>
        <v>8.1374000000000002E-2</v>
      </c>
      <c r="L85" s="299">
        <f>'2M - SGS'!L85</f>
        <v>9.4072000000000003E-2</v>
      </c>
      <c r="M85" s="299">
        <f>'2M - SGS'!M85</f>
        <v>7.6706999999999997E-2</v>
      </c>
      <c r="N85" s="299">
        <f>'2M - SGS'!N85</f>
        <v>8.4089999999999998E-2</v>
      </c>
      <c r="O85" s="299">
        <f>'2M - SGS'!O85</f>
        <v>9.3563999999999994E-2</v>
      </c>
      <c r="P85" s="299">
        <f>'2M - SGS'!P85</f>
        <v>7.2162000000000004E-2</v>
      </c>
      <c r="Q85" s="299">
        <f>'2M - SGS'!Q85</f>
        <v>7.8372999999999998E-2</v>
      </c>
      <c r="R85" s="299">
        <f>'2M - SGS'!R85</f>
        <v>7.6534000000000005E-2</v>
      </c>
      <c r="S85" s="299">
        <f>'2M - SGS'!S85</f>
        <v>9.4246999999999997E-2</v>
      </c>
      <c r="T85" s="299">
        <f>'2M - SGS'!T85</f>
        <v>7.5599E-2</v>
      </c>
      <c r="U85" s="299">
        <f>'2M - SGS'!U85</f>
        <v>9.6199999999999994E-2</v>
      </c>
      <c r="V85" s="299">
        <f>'2M - SGS'!V85</f>
        <v>7.7077999999999994E-2</v>
      </c>
      <c r="W85" s="299">
        <f>'2M - SGS'!W85</f>
        <v>8.1374000000000002E-2</v>
      </c>
      <c r="X85" s="299">
        <f>'2M - SGS'!X85</f>
        <v>9.4072000000000003E-2</v>
      </c>
      <c r="Y85" s="299">
        <f>'2M - SGS'!Y85</f>
        <v>7.6706999999999997E-2</v>
      </c>
      <c r="Z85" s="299">
        <f>'2M - SGS'!Z85</f>
        <v>8.4089999999999998E-2</v>
      </c>
      <c r="AA85" s="299">
        <f>'2M - SGS'!AA85</f>
        <v>9.3563999999999994E-2</v>
      </c>
      <c r="AB85" s="299">
        <f>'2M - SGS'!AB85</f>
        <v>7.2162000000000004E-2</v>
      </c>
      <c r="AC85" s="299">
        <f>'2M - SGS'!AC85</f>
        <v>7.8372999999999998E-2</v>
      </c>
      <c r="AD85" s="299">
        <f>'2M - SGS'!AD85</f>
        <v>7.6534000000000005E-2</v>
      </c>
      <c r="AE85" s="299">
        <f>'2M - SGS'!AE85</f>
        <v>9.4246999999999997E-2</v>
      </c>
      <c r="AF85" s="299">
        <f>'2M - SGS'!AF85</f>
        <v>7.5599E-2</v>
      </c>
      <c r="AG85" s="299">
        <f>'2M - SGS'!AG85</f>
        <v>9.6199999999999994E-2</v>
      </c>
      <c r="AH85" s="299">
        <f>'2M - SGS'!AH85</f>
        <v>7.7077999999999994E-2</v>
      </c>
      <c r="AI85" s="299">
        <f>'2M - SGS'!AI85</f>
        <v>8.1374000000000002E-2</v>
      </c>
      <c r="AJ85" s="299">
        <f>'2M - SGS'!AJ85</f>
        <v>9.4072000000000003E-2</v>
      </c>
      <c r="AK85" s="299">
        <f>'2M - SGS'!AK85</f>
        <v>7.6706999999999997E-2</v>
      </c>
      <c r="AL85" s="299">
        <f>'2M - SGS'!AL85</f>
        <v>8.4089999999999998E-2</v>
      </c>
      <c r="AM85" s="299">
        <f>'2M - SGS'!AM85</f>
        <v>9.3563999999999994E-2</v>
      </c>
      <c r="AO85" s="209">
        <f t="shared" si="56"/>
        <v>1</v>
      </c>
    </row>
    <row r="86" spans="1:41" ht="15.5" x14ac:dyDescent="0.35">
      <c r="A86" s="651"/>
      <c r="B86" s="13" t="str">
        <f t="shared" si="57"/>
        <v>Miscellaneous</v>
      </c>
      <c r="C86" s="299">
        <f>'2M - SGS'!C86</f>
        <v>8.5109000000000004E-2</v>
      </c>
      <c r="D86" s="299">
        <f>'2M - SGS'!D86</f>
        <v>7.7715000000000006E-2</v>
      </c>
      <c r="E86" s="299">
        <f>'2M - SGS'!E86</f>
        <v>8.6136000000000004E-2</v>
      </c>
      <c r="F86" s="299">
        <f>'2M - SGS'!F86</f>
        <v>7.9796000000000006E-2</v>
      </c>
      <c r="G86" s="299">
        <f>'2M - SGS'!G86</f>
        <v>8.5334999999999994E-2</v>
      </c>
      <c r="H86" s="299">
        <f>'2M - SGS'!H86</f>
        <v>8.1994999999999998E-2</v>
      </c>
      <c r="I86" s="299">
        <f>'2M - SGS'!I86</f>
        <v>8.4098999999999993E-2</v>
      </c>
      <c r="J86" s="299">
        <f>'2M - SGS'!J86</f>
        <v>8.4198999999999996E-2</v>
      </c>
      <c r="K86" s="299">
        <f>'2M - SGS'!K86</f>
        <v>8.2512000000000002E-2</v>
      </c>
      <c r="L86" s="299">
        <f>'2M - SGS'!L86</f>
        <v>8.5277000000000006E-2</v>
      </c>
      <c r="M86" s="299">
        <f>'2M - SGS'!M86</f>
        <v>8.2588999999999996E-2</v>
      </c>
      <c r="N86" s="299">
        <f>'2M - SGS'!N86</f>
        <v>8.5237999999999994E-2</v>
      </c>
      <c r="O86" s="299">
        <f>'2M - SGS'!O86</f>
        <v>8.5109000000000004E-2</v>
      </c>
      <c r="P86" s="299">
        <f>'2M - SGS'!P86</f>
        <v>7.7715000000000006E-2</v>
      </c>
      <c r="Q86" s="299">
        <f>'2M - SGS'!Q86</f>
        <v>8.6136000000000004E-2</v>
      </c>
      <c r="R86" s="299">
        <f>'2M - SGS'!R86</f>
        <v>7.9796000000000006E-2</v>
      </c>
      <c r="S86" s="299">
        <f>'2M - SGS'!S86</f>
        <v>8.5334999999999994E-2</v>
      </c>
      <c r="T86" s="299">
        <f>'2M - SGS'!T86</f>
        <v>8.1994999999999998E-2</v>
      </c>
      <c r="U86" s="299">
        <f>'2M - SGS'!U86</f>
        <v>8.4098999999999993E-2</v>
      </c>
      <c r="V86" s="299">
        <f>'2M - SGS'!V86</f>
        <v>8.4198999999999996E-2</v>
      </c>
      <c r="W86" s="299">
        <f>'2M - SGS'!W86</f>
        <v>8.2512000000000002E-2</v>
      </c>
      <c r="X86" s="299">
        <f>'2M - SGS'!X86</f>
        <v>8.5277000000000006E-2</v>
      </c>
      <c r="Y86" s="299">
        <f>'2M - SGS'!Y86</f>
        <v>8.2588999999999996E-2</v>
      </c>
      <c r="Z86" s="299">
        <f>'2M - SGS'!Z86</f>
        <v>8.5237999999999994E-2</v>
      </c>
      <c r="AA86" s="299">
        <f>'2M - SGS'!AA86</f>
        <v>8.5109000000000004E-2</v>
      </c>
      <c r="AB86" s="299">
        <f>'2M - SGS'!AB86</f>
        <v>7.7715000000000006E-2</v>
      </c>
      <c r="AC86" s="299">
        <f>'2M - SGS'!AC86</f>
        <v>8.6136000000000004E-2</v>
      </c>
      <c r="AD86" s="299">
        <f>'2M - SGS'!AD86</f>
        <v>7.9796000000000006E-2</v>
      </c>
      <c r="AE86" s="299">
        <f>'2M - SGS'!AE86</f>
        <v>8.5334999999999994E-2</v>
      </c>
      <c r="AF86" s="299">
        <f>'2M - SGS'!AF86</f>
        <v>8.1994999999999998E-2</v>
      </c>
      <c r="AG86" s="299">
        <f>'2M - SGS'!AG86</f>
        <v>8.4098999999999993E-2</v>
      </c>
      <c r="AH86" s="299">
        <f>'2M - SGS'!AH86</f>
        <v>8.4198999999999996E-2</v>
      </c>
      <c r="AI86" s="299">
        <f>'2M - SGS'!AI86</f>
        <v>8.2512000000000002E-2</v>
      </c>
      <c r="AJ86" s="299">
        <f>'2M - SGS'!AJ86</f>
        <v>8.5277000000000006E-2</v>
      </c>
      <c r="AK86" s="299">
        <f>'2M - SGS'!AK86</f>
        <v>8.2588999999999996E-2</v>
      </c>
      <c r="AL86" s="299">
        <f>'2M - SGS'!AL86</f>
        <v>8.5237999999999994E-2</v>
      </c>
      <c r="AM86" s="299">
        <f>'2M - SGS'!AM86</f>
        <v>8.5109000000000004E-2</v>
      </c>
      <c r="AO86" s="209">
        <f t="shared" si="56"/>
        <v>1.0000000000000002</v>
      </c>
    </row>
    <row r="87" spans="1:41" ht="15.5" x14ac:dyDescent="0.35">
      <c r="A87" s="651"/>
      <c r="B87" s="13" t="str">
        <f t="shared" si="57"/>
        <v>Motors</v>
      </c>
      <c r="C87" s="299">
        <f>'2M - SGS'!C87</f>
        <v>8.5109000000000004E-2</v>
      </c>
      <c r="D87" s="299">
        <f>'2M - SGS'!D87</f>
        <v>7.7715000000000006E-2</v>
      </c>
      <c r="E87" s="299">
        <f>'2M - SGS'!E87</f>
        <v>8.6136000000000004E-2</v>
      </c>
      <c r="F87" s="299">
        <f>'2M - SGS'!F87</f>
        <v>7.9796000000000006E-2</v>
      </c>
      <c r="G87" s="299">
        <f>'2M - SGS'!G87</f>
        <v>8.5334999999999994E-2</v>
      </c>
      <c r="H87" s="299">
        <f>'2M - SGS'!H87</f>
        <v>8.1994999999999998E-2</v>
      </c>
      <c r="I87" s="299">
        <f>'2M - SGS'!I87</f>
        <v>8.4098999999999993E-2</v>
      </c>
      <c r="J87" s="299">
        <f>'2M - SGS'!J87</f>
        <v>8.4198999999999996E-2</v>
      </c>
      <c r="K87" s="299">
        <f>'2M - SGS'!K87</f>
        <v>8.2512000000000002E-2</v>
      </c>
      <c r="L87" s="299">
        <f>'2M - SGS'!L87</f>
        <v>8.5277000000000006E-2</v>
      </c>
      <c r="M87" s="299">
        <f>'2M - SGS'!M87</f>
        <v>8.2588999999999996E-2</v>
      </c>
      <c r="N87" s="299">
        <f>'2M - SGS'!N87</f>
        <v>8.5237999999999994E-2</v>
      </c>
      <c r="O87" s="299">
        <f>'2M - SGS'!O87</f>
        <v>8.5109000000000004E-2</v>
      </c>
      <c r="P87" s="299">
        <f>'2M - SGS'!P87</f>
        <v>7.7715000000000006E-2</v>
      </c>
      <c r="Q87" s="299">
        <f>'2M - SGS'!Q87</f>
        <v>8.6136000000000004E-2</v>
      </c>
      <c r="R87" s="299">
        <f>'2M - SGS'!R87</f>
        <v>7.9796000000000006E-2</v>
      </c>
      <c r="S87" s="299">
        <f>'2M - SGS'!S87</f>
        <v>8.5334999999999994E-2</v>
      </c>
      <c r="T87" s="299">
        <f>'2M - SGS'!T87</f>
        <v>8.1994999999999998E-2</v>
      </c>
      <c r="U87" s="299">
        <f>'2M - SGS'!U87</f>
        <v>8.4098999999999993E-2</v>
      </c>
      <c r="V87" s="299">
        <f>'2M - SGS'!V87</f>
        <v>8.4198999999999996E-2</v>
      </c>
      <c r="W87" s="299">
        <f>'2M - SGS'!W87</f>
        <v>8.2512000000000002E-2</v>
      </c>
      <c r="X87" s="299">
        <f>'2M - SGS'!X87</f>
        <v>8.5277000000000006E-2</v>
      </c>
      <c r="Y87" s="299">
        <f>'2M - SGS'!Y87</f>
        <v>8.2588999999999996E-2</v>
      </c>
      <c r="Z87" s="299">
        <f>'2M - SGS'!Z87</f>
        <v>8.5237999999999994E-2</v>
      </c>
      <c r="AA87" s="299">
        <f>'2M - SGS'!AA87</f>
        <v>8.5109000000000004E-2</v>
      </c>
      <c r="AB87" s="299">
        <f>'2M - SGS'!AB87</f>
        <v>7.7715000000000006E-2</v>
      </c>
      <c r="AC87" s="299">
        <f>'2M - SGS'!AC87</f>
        <v>8.6136000000000004E-2</v>
      </c>
      <c r="AD87" s="299">
        <f>'2M - SGS'!AD87</f>
        <v>7.9796000000000006E-2</v>
      </c>
      <c r="AE87" s="299">
        <f>'2M - SGS'!AE87</f>
        <v>8.5334999999999994E-2</v>
      </c>
      <c r="AF87" s="299">
        <f>'2M - SGS'!AF87</f>
        <v>8.1994999999999998E-2</v>
      </c>
      <c r="AG87" s="299">
        <f>'2M - SGS'!AG87</f>
        <v>8.4098999999999993E-2</v>
      </c>
      <c r="AH87" s="299">
        <f>'2M - SGS'!AH87</f>
        <v>8.4198999999999996E-2</v>
      </c>
      <c r="AI87" s="299">
        <f>'2M - SGS'!AI87</f>
        <v>8.2512000000000002E-2</v>
      </c>
      <c r="AJ87" s="299">
        <f>'2M - SGS'!AJ87</f>
        <v>8.5277000000000006E-2</v>
      </c>
      <c r="AK87" s="299">
        <f>'2M - SGS'!AK87</f>
        <v>8.2588999999999996E-2</v>
      </c>
      <c r="AL87" s="299">
        <f>'2M - SGS'!AL87</f>
        <v>8.5237999999999994E-2</v>
      </c>
      <c r="AM87" s="299">
        <f>'2M - SGS'!AM87</f>
        <v>8.5109000000000004E-2</v>
      </c>
      <c r="AO87" s="209">
        <f t="shared" si="56"/>
        <v>1.0000000000000002</v>
      </c>
    </row>
    <row r="88" spans="1:41" ht="15.5" x14ac:dyDescent="0.35">
      <c r="A88" s="651"/>
      <c r="B88" s="13" t="str">
        <f t="shared" si="57"/>
        <v>Process</v>
      </c>
      <c r="C88" s="299">
        <f>'2M - SGS'!C88</f>
        <v>8.5109000000000004E-2</v>
      </c>
      <c r="D88" s="299">
        <f>'2M - SGS'!D88</f>
        <v>7.7715000000000006E-2</v>
      </c>
      <c r="E88" s="299">
        <f>'2M - SGS'!E88</f>
        <v>8.6136000000000004E-2</v>
      </c>
      <c r="F88" s="299">
        <f>'2M - SGS'!F88</f>
        <v>7.9796000000000006E-2</v>
      </c>
      <c r="G88" s="299">
        <f>'2M - SGS'!G88</f>
        <v>8.5334999999999994E-2</v>
      </c>
      <c r="H88" s="299">
        <f>'2M - SGS'!H88</f>
        <v>8.1994999999999998E-2</v>
      </c>
      <c r="I88" s="299">
        <f>'2M - SGS'!I88</f>
        <v>8.4098999999999993E-2</v>
      </c>
      <c r="J88" s="299">
        <f>'2M - SGS'!J88</f>
        <v>8.4198999999999996E-2</v>
      </c>
      <c r="K88" s="299">
        <f>'2M - SGS'!K88</f>
        <v>8.2512000000000002E-2</v>
      </c>
      <c r="L88" s="299">
        <f>'2M - SGS'!L88</f>
        <v>8.5277000000000006E-2</v>
      </c>
      <c r="M88" s="299">
        <f>'2M - SGS'!M88</f>
        <v>8.2588999999999996E-2</v>
      </c>
      <c r="N88" s="299">
        <f>'2M - SGS'!N88</f>
        <v>8.5237999999999994E-2</v>
      </c>
      <c r="O88" s="299">
        <f>'2M - SGS'!O88</f>
        <v>8.5109000000000004E-2</v>
      </c>
      <c r="P88" s="299">
        <f>'2M - SGS'!P88</f>
        <v>7.7715000000000006E-2</v>
      </c>
      <c r="Q88" s="299">
        <f>'2M - SGS'!Q88</f>
        <v>8.6136000000000004E-2</v>
      </c>
      <c r="R88" s="299">
        <f>'2M - SGS'!R88</f>
        <v>7.9796000000000006E-2</v>
      </c>
      <c r="S88" s="299">
        <f>'2M - SGS'!S88</f>
        <v>8.5334999999999994E-2</v>
      </c>
      <c r="T88" s="299">
        <f>'2M - SGS'!T88</f>
        <v>8.1994999999999998E-2</v>
      </c>
      <c r="U88" s="299">
        <f>'2M - SGS'!U88</f>
        <v>8.4098999999999993E-2</v>
      </c>
      <c r="V88" s="299">
        <f>'2M - SGS'!V88</f>
        <v>8.4198999999999996E-2</v>
      </c>
      <c r="W88" s="299">
        <f>'2M - SGS'!W88</f>
        <v>8.2512000000000002E-2</v>
      </c>
      <c r="X88" s="299">
        <f>'2M - SGS'!X88</f>
        <v>8.5277000000000006E-2</v>
      </c>
      <c r="Y88" s="299">
        <f>'2M - SGS'!Y88</f>
        <v>8.2588999999999996E-2</v>
      </c>
      <c r="Z88" s="299">
        <f>'2M - SGS'!Z88</f>
        <v>8.5237999999999994E-2</v>
      </c>
      <c r="AA88" s="299">
        <f>'2M - SGS'!AA88</f>
        <v>8.5109000000000004E-2</v>
      </c>
      <c r="AB88" s="299">
        <f>'2M - SGS'!AB88</f>
        <v>7.7715000000000006E-2</v>
      </c>
      <c r="AC88" s="299">
        <f>'2M - SGS'!AC88</f>
        <v>8.6136000000000004E-2</v>
      </c>
      <c r="AD88" s="299">
        <f>'2M - SGS'!AD88</f>
        <v>7.9796000000000006E-2</v>
      </c>
      <c r="AE88" s="299">
        <f>'2M - SGS'!AE88</f>
        <v>8.5334999999999994E-2</v>
      </c>
      <c r="AF88" s="299">
        <f>'2M - SGS'!AF88</f>
        <v>8.1994999999999998E-2</v>
      </c>
      <c r="AG88" s="299">
        <f>'2M - SGS'!AG88</f>
        <v>8.4098999999999993E-2</v>
      </c>
      <c r="AH88" s="299">
        <f>'2M - SGS'!AH88</f>
        <v>8.4198999999999996E-2</v>
      </c>
      <c r="AI88" s="299">
        <f>'2M - SGS'!AI88</f>
        <v>8.2512000000000002E-2</v>
      </c>
      <c r="AJ88" s="299">
        <f>'2M - SGS'!AJ88</f>
        <v>8.5277000000000006E-2</v>
      </c>
      <c r="AK88" s="299">
        <f>'2M - SGS'!AK88</f>
        <v>8.2588999999999996E-2</v>
      </c>
      <c r="AL88" s="299">
        <f>'2M - SGS'!AL88</f>
        <v>8.5237999999999994E-2</v>
      </c>
      <c r="AM88" s="299">
        <f>'2M - SGS'!AM88</f>
        <v>8.5109000000000004E-2</v>
      </c>
      <c r="AO88" s="209">
        <f t="shared" si="56"/>
        <v>1.0000000000000002</v>
      </c>
    </row>
    <row r="89" spans="1:41" ht="15.5" x14ac:dyDescent="0.35">
      <c r="A89" s="651"/>
      <c r="B89" s="13" t="str">
        <f t="shared" si="57"/>
        <v>Refrigeration</v>
      </c>
      <c r="C89" s="299">
        <f>'2M - SGS'!C89</f>
        <v>8.3486000000000005E-2</v>
      </c>
      <c r="D89" s="299">
        <f>'2M - SGS'!D89</f>
        <v>7.6158000000000003E-2</v>
      </c>
      <c r="E89" s="299">
        <f>'2M - SGS'!E89</f>
        <v>8.3346000000000003E-2</v>
      </c>
      <c r="F89" s="299">
        <f>'2M - SGS'!F89</f>
        <v>8.0782999999999994E-2</v>
      </c>
      <c r="G89" s="299">
        <f>'2M - SGS'!G89</f>
        <v>8.5133E-2</v>
      </c>
      <c r="H89" s="299">
        <f>'2M - SGS'!H89</f>
        <v>8.4294999999999995E-2</v>
      </c>
      <c r="I89" s="299">
        <f>'2M - SGS'!I89</f>
        <v>8.7456999999999993E-2</v>
      </c>
      <c r="J89" s="299">
        <f>'2M - SGS'!J89</f>
        <v>8.7230000000000002E-2</v>
      </c>
      <c r="K89" s="299">
        <f>'2M - SGS'!K89</f>
        <v>8.3319000000000004E-2</v>
      </c>
      <c r="L89" s="299">
        <f>'2M - SGS'!L89</f>
        <v>8.4562999999999999E-2</v>
      </c>
      <c r="M89" s="299">
        <f>'2M - SGS'!M89</f>
        <v>8.1112000000000004E-2</v>
      </c>
      <c r="N89" s="299">
        <f>'2M - SGS'!N89</f>
        <v>8.3118999999999998E-2</v>
      </c>
      <c r="O89" s="299">
        <f>'2M - SGS'!O89</f>
        <v>8.3486000000000005E-2</v>
      </c>
      <c r="P89" s="299">
        <f>'2M - SGS'!P89</f>
        <v>7.6158000000000003E-2</v>
      </c>
      <c r="Q89" s="299">
        <f>'2M - SGS'!Q89</f>
        <v>8.3346000000000003E-2</v>
      </c>
      <c r="R89" s="299">
        <f>'2M - SGS'!R89</f>
        <v>8.0782999999999994E-2</v>
      </c>
      <c r="S89" s="299">
        <f>'2M - SGS'!S89</f>
        <v>8.5133E-2</v>
      </c>
      <c r="T89" s="299">
        <f>'2M - SGS'!T89</f>
        <v>8.4294999999999995E-2</v>
      </c>
      <c r="U89" s="299">
        <f>'2M - SGS'!U89</f>
        <v>8.7456999999999993E-2</v>
      </c>
      <c r="V89" s="299">
        <f>'2M - SGS'!V89</f>
        <v>8.7230000000000002E-2</v>
      </c>
      <c r="W89" s="299">
        <f>'2M - SGS'!W89</f>
        <v>8.3319000000000004E-2</v>
      </c>
      <c r="X89" s="299">
        <f>'2M - SGS'!X89</f>
        <v>8.4562999999999999E-2</v>
      </c>
      <c r="Y89" s="299">
        <f>'2M - SGS'!Y89</f>
        <v>8.1112000000000004E-2</v>
      </c>
      <c r="Z89" s="299">
        <f>'2M - SGS'!Z89</f>
        <v>8.3118999999999998E-2</v>
      </c>
      <c r="AA89" s="299">
        <f>'2M - SGS'!AA89</f>
        <v>8.3486000000000005E-2</v>
      </c>
      <c r="AB89" s="299">
        <f>'2M - SGS'!AB89</f>
        <v>7.6158000000000003E-2</v>
      </c>
      <c r="AC89" s="299">
        <f>'2M - SGS'!AC89</f>
        <v>8.3346000000000003E-2</v>
      </c>
      <c r="AD89" s="299">
        <f>'2M - SGS'!AD89</f>
        <v>8.0782999999999994E-2</v>
      </c>
      <c r="AE89" s="299">
        <f>'2M - SGS'!AE89</f>
        <v>8.5133E-2</v>
      </c>
      <c r="AF89" s="299">
        <f>'2M - SGS'!AF89</f>
        <v>8.4294999999999995E-2</v>
      </c>
      <c r="AG89" s="299">
        <f>'2M - SGS'!AG89</f>
        <v>8.7456999999999993E-2</v>
      </c>
      <c r="AH89" s="299">
        <f>'2M - SGS'!AH89</f>
        <v>8.7230000000000002E-2</v>
      </c>
      <c r="AI89" s="299">
        <f>'2M - SGS'!AI89</f>
        <v>8.3319000000000004E-2</v>
      </c>
      <c r="AJ89" s="299">
        <f>'2M - SGS'!AJ89</f>
        <v>8.4562999999999999E-2</v>
      </c>
      <c r="AK89" s="299">
        <f>'2M - SGS'!AK89</f>
        <v>8.1112000000000004E-2</v>
      </c>
      <c r="AL89" s="299">
        <f>'2M - SGS'!AL89</f>
        <v>8.3118999999999998E-2</v>
      </c>
      <c r="AM89" s="299">
        <f>'2M - SGS'!AM89</f>
        <v>8.3486000000000005E-2</v>
      </c>
      <c r="AO89" s="209">
        <f t="shared" si="56"/>
        <v>1.0000010000000001</v>
      </c>
    </row>
    <row r="90" spans="1:41" ht="16" thickBot="1" x14ac:dyDescent="0.4">
      <c r="A90" s="652"/>
      <c r="B90" s="14" t="str">
        <f t="shared" si="57"/>
        <v>Water Heating</v>
      </c>
      <c r="C90" s="304">
        <f>'2M - SGS'!C90</f>
        <v>0.108255</v>
      </c>
      <c r="D90" s="304">
        <f>'2M - SGS'!D90</f>
        <v>9.1078000000000006E-2</v>
      </c>
      <c r="E90" s="304">
        <f>'2M - SGS'!E90</f>
        <v>8.5239999999999996E-2</v>
      </c>
      <c r="F90" s="304">
        <f>'2M - SGS'!F90</f>
        <v>7.2980000000000003E-2</v>
      </c>
      <c r="G90" s="304">
        <f>'2M - SGS'!G90</f>
        <v>7.9849000000000003E-2</v>
      </c>
      <c r="H90" s="304">
        <f>'2M - SGS'!H90</f>
        <v>7.2720999999999994E-2</v>
      </c>
      <c r="I90" s="304">
        <f>'2M - SGS'!I90</f>
        <v>7.4929999999999997E-2</v>
      </c>
      <c r="J90" s="304">
        <f>'2M - SGS'!J90</f>
        <v>7.5861999999999999E-2</v>
      </c>
      <c r="K90" s="304">
        <f>'2M - SGS'!K90</f>
        <v>7.5733999999999996E-2</v>
      </c>
      <c r="L90" s="304">
        <f>'2M - SGS'!L90</f>
        <v>8.2808000000000007E-2</v>
      </c>
      <c r="M90" s="304">
        <f>'2M - SGS'!M90</f>
        <v>8.6345000000000005E-2</v>
      </c>
      <c r="N90" s="304">
        <f>'2M - SGS'!N90</f>
        <v>9.4200000000000006E-2</v>
      </c>
      <c r="O90" s="304">
        <f>'2M - SGS'!O90</f>
        <v>0.108255</v>
      </c>
      <c r="P90" s="304">
        <f>'2M - SGS'!P90</f>
        <v>9.1078000000000006E-2</v>
      </c>
      <c r="Q90" s="304">
        <f>'2M - SGS'!Q90</f>
        <v>8.5239999999999996E-2</v>
      </c>
      <c r="R90" s="304">
        <f>'2M - SGS'!R90</f>
        <v>7.2980000000000003E-2</v>
      </c>
      <c r="S90" s="304">
        <f>'2M - SGS'!S90</f>
        <v>7.9849000000000003E-2</v>
      </c>
      <c r="T90" s="304">
        <f>'2M - SGS'!T90</f>
        <v>7.2720999999999994E-2</v>
      </c>
      <c r="U90" s="304">
        <f>'2M - SGS'!U90</f>
        <v>7.4929999999999997E-2</v>
      </c>
      <c r="V90" s="304">
        <f>'2M - SGS'!V90</f>
        <v>7.5861999999999999E-2</v>
      </c>
      <c r="W90" s="304">
        <f>'2M - SGS'!W90</f>
        <v>7.5733999999999996E-2</v>
      </c>
      <c r="X90" s="304">
        <f>'2M - SGS'!X90</f>
        <v>8.2808000000000007E-2</v>
      </c>
      <c r="Y90" s="304">
        <f>'2M - SGS'!Y90</f>
        <v>8.6345000000000005E-2</v>
      </c>
      <c r="Z90" s="304">
        <f>'2M - SGS'!Z90</f>
        <v>9.4200000000000006E-2</v>
      </c>
      <c r="AA90" s="304">
        <f>'2M - SGS'!AA90</f>
        <v>0.108255</v>
      </c>
      <c r="AB90" s="304">
        <f>'2M - SGS'!AB90</f>
        <v>9.1078000000000006E-2</v>
      </c>
      <c r="AC90" s="304">
        <f>'2M - SGS'!AC90</f>
        <v>8.5239999999999996E-2</v>
      </c>
      <c r="AD90" s="304">
        <f>'2M - SGS'!AD90</f>
        <v>7.2980000000000003E-2</v>
      </c>
      <c r="AE90" s="304">
        <f>'2M - SGS'!AE90</f>
        <v>7.9849000000000003E-2</v>
      </c>
      <c r="AF90" s="304">
        <f>'2M - SGS'!AF90</f>
        <v>7.2720999999999994E-2</v>
      </c>
      <c r="AG90" s="304">
        <f>'2M - SGS'!AG90</f>
        <v>7.4929999999999997E-2</v>
      </c>
      <c r="AH90" s="304">
        <f>'2M - SGS'!AH90</f>
        <v>7.5861999999999999E-2</v>
      </c>
      <c r="AI90" s="304">
        <f>'2M - SGS'!AI90</f>
        <v>7.5733999999999996E-2</v>
      </c>
      <c r="AJ90" s="304">
        <f>'2M - SGS'!AJ90</f>
        <v>8.2808000000000007E-2</v>
      </c>
      <c r="AK90" s="304">
        <f>'2M - SGS'!AK90</f>
        <v>8.6345000000000005E-2</v>
      </c>
      <c r="AL90" s="304">
        <f>'2M - SGS'!AL90</f>
        <v>9.4200000000000006E-2</v>
      </c>
      <c r="AM90" s="304">
        <f>'2M - SGS'!AM90</f>
        <v>0.108255</v>
      </c>
      <c r="AO90" s="209">
        <f t="shared" si="56"/>
        <v>1.0000020000000001</v>
      </c>
    </row>
    <row r="91" spans="1:41" ht="15" thickBot="1" x14ac:dyDescent="0.4"/>
    <row r="92" spans="1:41" ht="15" thickBot="1" x14ac:dyDescent="0.4">
      <c r="A92" s="19"/>
      <c r="B92" s="636" t="s">
        <v>28</v>
      </c>
      <c r="C92" s="146">
        <f>C$4</f>
        <v>44562</v>
      </c>
      <c r="D92" s="146">
        <f t="shared" ref="D92:AM92" si="58">D$4</f>
        <v>44593</v>
      </c>
      <c r="E92" s="146">
        <f t="shared" si="58"/>
        <v>44621</v>
      </c>
      <c r="F92" s="146">
        <f t="shared" si="58"/>
        <v>44652</v>
      </c>
      <c r="G92" s="146">
        <f t="shared" si="58"/>
        <v>44682</v>
      </c>
      <c r="H92" s="146">
        <f t="shared" si="58"/>
        <v>44713</v>
      </c>
      <c r="I92" s="146">
        <f t="shared" si="58"/>
        <v>44743</v>
      </c>
      <c r="J92" s="146">
        <f t="shared" si="58"/>
        <v>44774</v>
      </c>
      <c r="K92" s="146">
        <f t="shared" si="58"/>
        <v>44805</v>
      </c>
      <c r="L92" s="146">
        <f t="shared" si="58"/>
        <v>44835</v>
      </c>
      <c r="M92" s="146">
        <f t="shared" si="58"/>
        <v>44866</v>
      </c>
      <c r="N92" s="146">
        <f t="shared" si="58"/>
        <v>44896</v>
      </c>
      <c r="O92" s="146">
        <f t="shared" si="58"/>
        <v>44927</v>
      </c>
      <c r="P92" s="146">
        <f t="shared" si="58"/>
        <v>44958</v>
      </c>
      <c r="Q92" s="146">
        <f t="shared" si="58"/>
        <v>44986</v>
      </c>
      <c r="R92" s="146">
        <f t="shared" si="58"/>
        <v>45017</v>
      </c>
      <c r="S92" s="146">
        <f t="shared" si="58"/>
        <v>45047</v>
      </c>
      <c r="T92" s="146">
        <f t="shared" si="58"/>
        <v>45078</v>
      </c>
      <c r="U92" s="146">
        <f t="shared" si="58"/>
        <v>45108</v>
      </c>
      <c r="V92" s="146">
        <f t="shared" si="58"/>
        <v>45139</v>
      </c>
      <c r="W92" s="146">
        <f t="shared" si="58"/>
        <v>45170</v>
      </c>
      <c r="X92" s="146">
        <f t="shared" si="58"/>
        <v>45200</v>
      </c>
      <c r="Y92" s="146">
        <f t="shared" si="58"/>
        <v>45231</v>
      </c>
      <c r="Z92" s="146">
        <f t="shared" si="58"/>
        <v>45261</v>
      </c>
      <c r="AA92" s="146">
        <f t="shared" si="58"/>
        <v>45292</v>
      </c>
      <c r="AB92" s="146">
        <f t="shared" si="58"/>
        <v>45323</v>
      </c>
      <c r="AC92" s="146">
        <f t="shared" si="58"/>
        <v>45352</v>
      </c>
      <c r="AD92" s="146">
        <f t="shared" si="58"/>
        <v>45383</v>
      </c>
      <c r="AE92" s="146">
        <f t="shared" si="58"/>
        <v>45413</v>
      </c>
      <c r="AF92" s="146">
        <f t="shared" si="58"/>
        <v>45444</v>
      </c>
      <c r="AG92" s="146">
        <f t="shared" si="58"/>
        <v>45474</v>
      </c>
      <c r="AH92" s="146">
        <f t="shared" si="58"/>
        <v>45505</v>
      </c>
      <c r="AI92" s="146">
        <f t="shared" si="58"/>
        <v>45536</v>
      </c>
      <c r="AJ92" s="146">
        <f t="shared" si="58"/>
        <v>45566</v>
      </c>
      <c r="AK92" s="146">
        <f t="shared" si="58"/>
        <v>45597</v>
      </c>
      <c r="AL92" s="146">
        <f t="shared" si="58"/>
        <v>45627</v>
      </c>
      <c r="AM92" s="146">
        <f t="shared" si="58"/>
        <v>45658</v>
      </c>
    </row>
    <row r="93" spans="1:41" ht="15" thickBot="1" x14ac:dyDescent="0.4">
      <c r="A93" s="19"/>
      <c r="B93" s="637"/>
      <c r="C93" s="289">
        <f>'2M - SGS'!C93</f>
        <v>5.3661E-2</v>
      </c>
      <c r="D93" s="289">
        <f>'2M - SGS'!D93</f>
        <v>5.5252000000000002E-2</v>
      </c>
      <c r="E93" s="359">
        <f>'2M - SGS'!E93</f>
        <v>5.738E-2</v>
      </c>
      <c r="F93" s="359">
        <f>'2M - SGS'!F93</f>
        <v>6.3913999999999999E-2</v>
      </c>
      <c r="G93" s="359">
        <f>'2M - SGS'!G93</f>
        <v>6.8912000000000001E-2</v>
      </c>
      <c r="H93" s="359">
        <f>'2M - SGS'!H93</f>
        <v>9.9557000000000007E-2</v>
      </c>
      <c r="I93" s="359">
        <f>'2M - SGS'!I93</f>
        <v>9.9557000000000007E-2</v>
      </c>
      <c r="J93" s="359">
        <f>'2M - SGS'!J93</f>
        <v>9.9557000000000007E-2</v>
      </c>
      <c r="K93" s="359">
        <f>'2M - SGS'!K93</f>
        <v>9.9557000000000007E-2</v>
      </c>
      <c r="L93" s="359">
        <f>'2M - SGS'!L93</f>
        <v>6.3349000000000003E-2</v>
      </c>
      <c r="M93" s="359">
        <f>'2M - SGS'!M93</f>
        <v>6.3200000000000006E-2</v>
      </c>
      <c r="N93" s="359">
        <f>'2M - SGS'!N93</f>
        <v>5.9422000000000003E-2</v>
      </c>
      <c r="O93" s="359">
        <f>'2M - SGS'!O93</f>
        <v>5.5282999999999999E-2</v>
      </c>
      <c r="P93" s="359">
        <f>'2M - SGS'!P93</f>
        <v>5.5594999999999999E-2</v>
      </c>
      <c r="Q93" s="359">
        <f>'2M - SGS'!Q93</f>
        <v>5.738E-2</v>
      </c>
      <c r="R93" s="359">
        <f>'2M - SGS'!R93</f>
        <v>6.3913999999999999E-2</v>
      </c>
      <c r="S93" s="359">
        <f>'2M - SGS'!S93</f>
        <v>6.8912000000000001E-2</v>
      </c>
      <c r="T93" s="359">
        <f>'2M - SGS'!T93</f>
        <v>9.9557000000000007E-2</v>
      </c>
      <c r="U93" s="454">
        <f>'2M - SGS'!U93</f>
        <v>0.104534</v>
      </c>
      <c r="V93" s="454">
        <f>'2M - SGS'!V93</f>
        <v>0.104534</v>
      </c>
      <c r="W93" s="454">
        <f>'2M - SGS'!W93</f>
        <v>0.104534</v>
      </c>
      <c r="X93" s="454">
        <f>'2M - SGS'!X93</f>
        <v>6.5838999999999995E-2</v>
      </c>
      <c r="Y93" s="454">
        <f>'2M - SGS'!Y93</f>
        <v>6.8312999999999999E-2</v>
      </c>
      <c r="Z93" s="454">
        <f>'2M - SGS'!Z93</f>
        <v>6.4322000000000004E-2</v>
      </c>
      <c r="AA93" s="454">
        <f>'2M - SGS'!AA93</f>
        <v>6.0077999999999999E-2</v>
      </c>
      <c r="AB93" s="454">
        <f>'2M - SGS'!AB93</f>
        <v>5.8437000000000003E-2</v>
      </c>
      <c r="AC93" s="454">
        <f>'2M - SGS'!AC93</f>
        <v>6.1108999999999997E-2</v>
      </c>
      <c r="AD93" s="454">
        <f>'2M - SGS'!AD93</f>
        <v>6.9194000000000006E-2</v>
      </c>
      <c r="AE93" s="454">
        <f>'2M - SGS'!AE93</f>
        <v>7.2404999999999997E-2</v>
      </c>
      <c r="AF93" s="454">
        <f>'2M - SGS'!AF93</f>
        <v>0.104534</v>
      </c>
      <c r="AG93" s="454">
        <f>'2M - SGS'!AG93</f>
        <v>0.104534</v>
      </c>
      <c r="AH93" s="454">
        <f>'2M - SGS'!AH93</f>
        <v>0.104534</v>
      </c>
      <c r="AI93" s="454">
        <f>'2M - SGS'!AI93</f>
        <v>0.104534</v>
      </c>
      <c r="AJ93" s="454">
        <f>'2M - SGS'!AJ93</f>
        <v>6.5838999999999995E-2</v>
      </c>
      <c r="AK93" s="454">
        <f>'2M - SGS'!AK93</f>
        <v>6.8312999999999999E-2</v>
      </c>
      <c r="AL93" s="454">
        <f>'2M - SGS'!AL93</f>
        <v>6.4322000000000004E-2</v>
      </c>
      <c r="AM93" s="454">
        <f>'2M - SGS'!AM93</f>
        <v>6.0077999999999999E-2</v>
      </c>
      <c r="AO93" s="195" t="s">
        <v>184</v>
      </c>
    </row>
    <row r="94" spans="1:41" x14ac:dyDescent="0.35">
      <c r="E94" s="358" t="s">
        <v>232</v>
      </c>
      <c r="U94" s="453" t="s">
        <v>255</v>
      </c>
      <c r="AO94" s="195" t="s">
        <v>193</v>
      </c>
    </row>
    <row r="95" spans="1:41" x14ac:dyDescent="0.35">
      <c r="AO95" s="195" t="s">
        <v>233</v>
      </c>
    </row>
    <row r="111" spans="4:10" x14ac:dyDescent="0.35">
      <c r="J111" s="5"/>
    </row>
    <row r="112" spans="4:10" x14ac:dyDescent="0.35">
      <c r="D112" s="6"/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7030A0"/>
  </sheetPr>
  <dimension ref="A1:AO201"/>
  <sheetViews>
    <sheetView zoomScale="80" zoomScaleNormal="80" workbookViewId="0">
      <pane xSplit="2" topLeftCell="C1" activePane="topRight" state="frozen"/>
      <selection activeCell="K32" sqref="K32"/>
      <selection pane="topRight" activeCell="H23" sqref="H23"/>
    </sheetView>
  </sheetViews>
  <sheetFormatPr defaultRowHeight="14.5" x14ac:dyDescent="0.35"/>
  <cols>
    <col min="1" max="1" width="10" customWidth="1"/>
    <col min="2" max="2" width="24.90625" customWidth="1"/>
    <col min="3" max="3" width="15.90625" bestFit="1" customWidth="1"/>
    <col min="4" max="39" width="13.90625" customWidth="1"/>
    <col min="40" max="41" width="10.54296875" bestFit="1" customWidth="1"/>
    <col min="52" max="52" width="9.08984375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14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20</v>
      </c>
      <c r="C5" s="3">
        <f>'BIZ kWh ENTRY'!S164</f>
        <v>0</v>
      </c>
      <c r="D5" s="3">
        <f>'BIZ kWh ENTRY'!T164</f>
        <v>0</v>
      </c>
      <c r="E5" s="3">
        <f>'BIZ kWh ENTRY'!U164</f>
        <v>0</v>
      </c>
      <c r="F5" s="3">
        <f>'BIZ kWh ENTRY'!V164</f>
        <v>0</v>
      </c>
      <c r="G5" s="3">
        <f>'BIZ kWh ENTRY'!W164</f>
        <v>0</v>
      </c>
      <c r="H5" s="3">
        <f>'BIZ kWh ENTRY'!X164</f>
        <v>0</v>
      </c>
      <c r="I5" s="3">
        <f>'BIZ kWh ENTRY'!Y164</f>
        <v>0</v>
      </c>
      <c r="J5" s="3">
        <f>'BIZ kWh ENTRY'!Z164</f>
        <v>0</v>
      </c>
      <c r="K5" s="3">
        <f>'BIZ kWh ENTRY'!AA164</f>
        <v>0</v>
      </c>
      <c r="L5" s="3">
        <f>'BIZ kWh ENTRY'!AB164</f>
        <v>0</v>
      </c>
      <c r="M5" s="3">
        <f>'BIZ kWh ENTRY'!AC164</f>
        <v>0</v>
      </c>
      <c r="N5" s="3">
        <f>'BIZ kWh ENTRY'!AD164</f>
        <v>0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</row>
    <row r="6" spans="1:41" x14ac:dyDescent="0.35">
      <c r="A6" s="639"/>
      <c r="B6" s="12" t="s">
        <v>0</v>
      </c>
      <c r="C6" s="3">
        <f>'BIZ kWh ENTRY'!S165</f>
        <v>0</v>
      </c>
      <c r="D6" s="3">
        <f>'BIZ kWh ENTRY'!T165</f>
        <v>0</v>
      </c>
      <c r="E6" s="3">
        <f>'BIZ kWh ENTRY'!U165</f>
        <v>0</v>
      </c>
      <c r="F6" s="3">
        <f>'BIZ kWh ENTRY'!V165</f>
        <v>0</v>
      </c>
      <c r="G6" s="3">
        <f>'BIZ kWh ENTRY'!W165</f>
        <v>0</v>
      </c>
      <c r="H6" s="3">
        <f>'BIZ kWh ENTRY'!X165</f>
        <v>0</v>
      </c>
      <c r="I6" s="3">
        <f>'BIZ kWh ENTRY'!Y165</f>
        <v>0</v>
      </c>
      <c r="J6" s="3">
        <f>'BIZ kWh ENTRY'!Z165</f>
        <v>0</v>
      </c>
      <c r="K6" s="3">
        <f>'BIZ kWh ENTRY'!AA165</f>
        <v>0</v>
      </c>
      <c r="L6" s="3">
        <f>'BIZ kWh ENTRY'!AB165</f>
        <v>0</v>
      </c>
      <c r="M6" s="3">
        <f>'BIZ kWh ENTRY'!AC165</f>
        <v>0</v>
      </c>
      <c r="N6" s="3">
        <f>'BIZ kWh ENTRY'!AD165</f>
        <v>0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x14ac:dyDescent="0.35">
      <c r="A7" s="639"/>
      <c r="B7" s="11" t="s">
        <v>21</v>
      </c>
      <c r="C7" s="3">
        <f>'BIZ kWh ENTRY'!S166</f>
        <v>0</v>
      </c>
      <c r="D7" s="3">
        <f>'BIZ kWh ENTRY'!T166</f>
        <v>0</v>
      </c>
      <c r="E7" s="3">
        <f>'BIZ kWh ENTRY'!U166</f>
        <v>0</v>
      </c>
      <c r="F7" s="3">
        <f>'BIZ kWh ENTRY'!V166</f>
        <v>0</v>
      </c>
      <c r="G7" s="3">
        <f>'BIZ kWh ENTRY'!W166</f>
        <v>0</v>
      </c>
      <c r="H7" s="3">
        <f>'BIZ kWh ENTRY'!X166</f>
        <v>0</v>
      </c>
      <c r="I7" s="3">
        <f>'BIZ kWh ENTRY'!Y166</f>
        <v>0</v>
      </c>
      <c r="J7" s="3">
        <f>'BIZ kWh ENTRY'!Z166</f>
        <v>0</v>
      </c>
      <c r="K7" s="3">
        <f>'BIZ kWh ENTRY'!AA166</f>
        <v>0</v>
      </c>
      <c r="L7" s="3">
        <f>'BIZ kWh ENTRY'!AB166</f>
        <v>0</v>
      </c>
      <c r="M7" s="3">
        <f>'BIZ kWh ENTRY'!AC166</f>
        <v>0</v>
      </c>
      <c r="N7" s="3">
        <f>'BIZ kWh ENTRY'!AD166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41" x14ac:dyDescent="0.35">
      <c r="A8" s="639"/>
      <c r="B8" s="11" t="s">
        <v>1</v>
      </c>
      <c r="C8" s="3">
        <f>'BIZ kWh ENTRY'!S167</f>
        <v>0</v>
      </c>
      <c r="D8" s="3">
        <f>'BIZ kWh ENTRY'!T167</f>
        <v>0</v>
      </c>
      <c r="E8" s="3">
        <f>'BIZ kWh ENTRY'!U167</f>
        <v>0</v>
      </c>
      <c r="F8" s="3">
        <f>'BIZ kWh ENTRY'!V167</f>
        <v>0</v>
      </c>
      <c r="G8" s="3">
        <f>'BIZ kWh ENTRY'!W167</f>
        <v>0</v>
      </c>
      <c r="H8" s="3">
        <f>'BIZ kWh ENTRY'!X167</f>
        <v>0</v>
      </c>
      <c r="I8" s="3">
        <f>'BIZ kWh ENTRY'!Y167</f>
        <v>0</v>
      </c>
      <c r="J8" s="3">
        <f>'BIZ kWh ENTRY'!Z167</f>
        <v>0</v>
      </c>
      <c r="K8" s="3">
        <f>'BIZ kWh ENTRY'!AA167</f>
        <v>0</v>
      </c>
      <c r="L8" s="3">
        <f>'BIZ kWh ENTRY'!AB167</f>
        <v>0</v>
      </c>
      <c r="M8" s="3">
        <f>'BIZ kWh ENTRY'!AC167</f>
        <v>0</v>
      </c>
      <c r="N8" s="3">
        <f>'BIZ kWh ENTRY'!AD167</f>
        <v>0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41" x14ac:dyDescent="0.35">
      <c r="A9" s="639"/>
      <c r="B9" s="12" t="s">
        <v>22</v>
      </c>
      <c r="C9" s="3">
        <f>'BIZ kWh ENTRY'!S168</f>
        <v>0</v>
      </c>
      <c r="D9" s="3">
        <f>'BIZ kWh ENTRY'!T168</f>
        <v>0</v>
      </c>
      <c r="E9" s="3">
        <f>'BIZ kWh ENTRY'!U168</f>
        <v>0</v>
      </c>
      <c r="F9" s="3">
        <f>'BIZ kWh ENTRY'!V168</f>
        <v>0</v>
      </c>
      <c r="G9" s="3">
        <f>'BIZ kWh ENTRY'!W168</f>
        <v>0</v>
      </c>
      <c r="H9" s="3">
        <f>'BIZ kWh ENTRY'!X168</f>
        <v>0</v>
      </c>
      <c r="I9" s="3">
        <f>'BIZ kWh ENTRY'!Y168</f>
        <v>0</v>
      </c>
      <c r="J9" s="3">
        <f>'BIZ kWh ENTRY'!Z168</f>
        <v>64631.473632812485</v>
      </c>
      <c r="K9" s="3">
        <f>'BIZ kWh ENTRY'!AA168</f>
        <v>0</v>
      </c>
      <c r="L9" s="3">
        <f>'BIZ kWh ENTRY'!AB168</f>
        <v>0</v>
      </c>
      <c r="M9" s="3">
        <f>'BIZ kWh ENTRY'!AC168</f>
        <v>0</v>
      </c>
      <c r="N9" s="3">
        <f>'BIZ kWh ENTRY'!AD168</f>
        <v>0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41" x14ac:dyDescent="0.35">
      <c r="A10" s="639"/>
      <c r="B10" s="11" t="s">
        <v>9</v>
      </c>
      <c r="C10" s="3">
        <f>'BIZ kWh ENTRY'!S169</f>
        <v>0</v>
      </c>
      <c r="D10" s="3">
        <f>'BIZ kWh ENTRY'!T169</f>
        <v>0</v>
      </c>
      <c r="E10" s="3">
        <f>'BIZ kWh ENTRY'!U169</f>
        <v>0</v>
      </c>
      <c r="F10" s="3">
        <f>'BIZ kWh ENTRY'!V169</f>
        <v>0</v>
      </c>
      <c r="G10" s="3">
        <f>'BIZ kWh ENTRY'!W169</f>
        <v>0</v>
      </c>
      <c r="H10" s="3">
        <f>'BIZ kWh ENTRY'!X169</f>
        <v>0</v>
      </c>
      <c r="I10" s="3">
        <f>'BIZ kWh ENTRY'!Y169</f>
        <v>0</v>
      </c>
      <c r="J10" s="3">
        <f>'BIZ kWh ENTRY'!Z169</f>
        <v>0</v>
      </c>
      <c r="K10" s="3">
        <f>'BIZ kWh ENTRY'!AA169</f>
        <v>0</v>
      </c>
      <c r="L10" s="3">
        <f>'BIZ kWh ENTRY'!AB169</f>
        <v>0</v>
      </c>
      <c r="M10" s="3">
        <f>'BIZ kWh ENTRY'!AC169</f>
        <v>0</v>
      </c>
      <c r="N10" s="3">
        <f>'BIZ kWh ENTRY'!AD169</f>
        <v>0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41" x14ac:dyDescent="0.35">
      <c r="A11" s="639"/>
      <c r="B11" s="11" t="s">
        <v>3</v>
      </c>
      <c r="C11" s="3">
        <f>'BIZ kWh ENTRY'!S170</f>
        <v>0</v>
      </c>
      <c r="D11" s="3">
        <f>'BIZ kWh ENTRY'!T170</f>
        <v>0</v>
      </c>
      <c r="E11" s="3">
        <f>'BIZ kWh ENTRY'!U170</f>
        <v>0</v>
      </c>
      <c r="F11" s="3">
        <f>'BIZ kWh ENTRY'!V170</f>
        <v>0</v>
      </c>
      <c r="G11" s="3">
        <f>'BIZ kWh ENTRY'!W170</f>
        <v>0</v>
      </c>
      <c r="H11" s="3">
        <f>'BIZ kWh ENTRY'!X170</f>
        <v>0</v>
      </c>
      <c r="I11" s="3">
        <f>'BIZ kWh ENTRY'!Y170</f>
        <v>0</v>
      </c>
      <c r="J11" s="3">
        <f>'BIZ kWh ENTRY'!Z170</f>
        <v>0</v>
      </c>
      <c r="K11" s="3">
        <f>'BIZ kWh ENTRY'!AA170</f>
        <v>0</v>
      </c>
      <c r="L11" s="3">
        <f>'BIZ kWh ENTRY'!AB170</f>
        <v>0</v>
      </c>
      <c r="M11" s="3">
        <f>'BIZ kWh ENTRY'!AC170</f>
        <v>0</v>
      </c>
      <c r="N11" s="3">
        <f>'BIZ kWh ENTRY'!AD170</f>
        <v>0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41" x14ac:dyDescent="0.35">
      <c r="A12" s="639"/>
      <c r="B12" s="11" t="s">
        <v>4</v>
      </c>
      <c r="C12" s="3">
        <f>'BIZ kWh ENTRY'!S171</f>
        <v>0</v>
      </c>
      <c r="D12" s="3">
        <f>'BIZ kWh ENTRY'!T171</f>
        <v>0</v>
      </c>
      <c r="E12" s="3">
        <f>'BIZ kWh ENTRY'!U171</f>
        <v>0</v>
      </c>
      <c r="F12" s="3">
        <f>'BIZ kWh ENTRY'!V171</f>
        <v>0</v>
      </c>
      <c r="G12" s="3">
        <f>'BIZ kWh ENTRY'!W171</f>
        <v>0</v>
      </c>
      <c r="H12" s="3">
        <f>'BIZ kWh ENTRY'!X171</f>
        <v>82115.677794150004</v>
      </c>
      <c r="I12" s="3">
        <f>'BIZ kWh ENTRY'!Y171</f>
        <v>148778.76233220001</v>
      </c>
      <c r="J12" s="3">
        <f>'BIZ kWh ENTRY'!Z171</f>
        <v>176744.84939213865</v>
      </c>
      <c r="K12" s="3">
        <f>'BIZ kWh ENTRY'!AA171</f>
        <v>105915.89648639999</v>
      </c>
      <c r="L12" s="3">
        <f>'BIZ kWh ENTRY'!AB171</f>
        <v>42035.957964000001</v>
      </c>
      <c r="M12" s="3">
        <f>'BIZ kWh ENTRY'!AC171</f>
        <v>164215.97992799996</v>
      </c>
      <c r="N12" s="3">
        <f>'BIZ kWh ENTRY'!AD171</f>
        <v>590810.22648647998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41" x14ac:dyDescent="0.35">
      <c r="A13" s="639"/>
      <c r="B13" s="11" t="s">
        <v>5</v>
      </c>
      <c r="C13" s="3">
        <f>'BIZ kWh ENTRY'!S172</f>
        <v>0</v>
      </c>
      <c r="D13" s="3">
        <f>'BIZ kWh ENTRY'!T172</f>
        <v>0</v>
      </c>
      <c r="E13" s="3">
        <f>'BIZ kWh ENTRY'!U172</f>
        <v>0</v>
      </c>
      <c r="F13" s="3">
        <f>'BIZ kWh ENTRY'!V172</f>
        <v>0</v>
      </c>
      <c r="G13" s="3">
        <f>'BIZ kWh ENTRY'!W172</f>
        <v>0</v>
      </c>
      <c r="H13" s="3">
        <f>'BIZ kWh ENTRY'!X172</f>
        <v>11991.454675199999</v>
      </c>
      <c r="I13" s="3">
        <f>'BIZ kWh ENTRY'!Y172</f>
        <v>0</v>
      </c>
      <c r="J13" s="3">
        <f>'BIZ kWh ENTRY'!Z172</f>
        <v>0</v>
      </c>
      <c r="K13" s="3">
        <f>'BIZ kWh ENTRY'!AA172</f>
        <v>0</v>
      </c>
      <c r="L13" s="3">
        <f>'BIZ kWh ENTRY'!AB172</f>
        <v>0</v>
      </c>
      <c r="M13" s="3">
        <f>'BIZ kWh ENTRY'!AC172</f>
        <v>0</v>
      </c>
      <c r="N13" s="3">
        <f>'BIZ kWh ENTRY'!AD172</f>
        <v>22804.388006399997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41" x14ac:dyDescent="0.35">
      <c r="A14" s="639"/>
      <c r="B14" s="11" t="s">
        <v>23</v>
      </c>
      <c r="C14" s="3">
        <f>'BIZ kWh ENTRY'!S173</f>
        <v>0</v>
      </c>
      <c r="D14" s="3">
        <f>'BIZ kWh ENTRY'!T173</f>
        <v>0</v>
      </c>
      <c r="E14" s="3">
        <f>'BIZ kWh ENTRY'!U173</f>
        <v>0</v>
      </c>
      <c r="F14" s="3">
        <f>'BIZ kWh ENTRY'!V173</f>
        <v>0</v>
      </c>
      <c r="G14" s="3">
        <f>'BIZ kWh ENTRY'!W173</f>
        <v>0</v>
      </c>
      <c r="H14" s="3">
        <f>'BIZ kWh ENTRY'!X173</f>
        <v>0</v>
      </c>
      <c r="I14" s="3">
        <f>'BIZ kWh ENTRY'!Y173</f>
        <v>0</v>
      </c>
      <c r="J14" s="3">
        <f>'BIZ kWh ENTRY'!Z173</f>
        <v>0</v>
      </c>
      <c r="K14" s="3">
        <f>'BIZ kWh ENTRY'!AA173</f>
        <v>0</v>
      </c>
      <c r="L14" s="3">
        <f>'BIZ kWh ENTRY'!AB173</f>
        <v>0</v>
      </c>
      <c r="M14" s="3">
        <f>'BIZ kWh ENTRY'!AC173</f>
        <v>0</v>
      </c>
      <c r="N14" s="3">
        <f>'BIZ kWh ENTRY'!AD173</f>
        <v>0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41" x14ac:dyDescent="0.35">
      <c r="A15" s="639"/>
      <c r="B15" s="11" t="s">
        <v>24</v>
      </c>
      <c r="C15" s="3">
        <f>'BIZ kWh ENTRY'!S174</f>
        <v>0</v>
      </c>
      <c r="D15" s="3">
        <f>'BIZ kWh ENTRY'!T174</f>
        <v>0</v>
      </c>
      <c r="E15" s="3">
        <f>'BIZ kWh ENTRY'!U174</f>
        <v>0</v>
      </c>
      <c r="F15" s="3">
        <f>'BIZ kWh ENTRY'!V174</f>
        <v>0</v>
      </c>
      <c r="G15" s="3">
        <f>'BIZ kWh ENTRY'!W174</f>
        <v>0</v>
      </c>
      <c r="H15" s="3">
        <f>'BIZ kWh ENTRY'!X174</f>
        <v>0</v>
      </c>
      <c r="I15" s="3">
        <f>'BIZ kWh ENTRY'!Y174</f>
        <v>0</v>
      </c>
      <c r="J15" s="3">
        <f>'BIZ kWh ENTRY'!Z174</f>
        <v>0</v>
      </c>
      <c r="K15" s="3">
        <f>'BIZ kWh ENTRY'!AA174</f>
        <v>0</v>
      </c>
      <c r="L15" s="3">
        <f>'BIZ kWh ENTRY'!AB174</f>
        <v>0</v>
      </c>
      <c r="M15" s="3">
        <f>'BIZ kWh ENTRY'!AC174</f>
        <v>0</v>
      </c>
      <c r="N15" s="3">
        <f>'BIZ kWh ENTRY'!AD174</f>
        <v>0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</row>
    <row r="16" spans="1:41" x14ac:dyDescent="0.35">
      <c r="A16" s="639"/>
      <c r="B16" s="11" t="s">
        <v>7</v>
      </c>
      <c r="C16" s="3">
        <f>'BIZ kWh ENTRY'!S175</f>
        <v>0</v>
      </c>
      <c r="D16" s="3">
        <f>'BIZ kWh ENTRY'!T175</f>
        <v>0</v>
      </c>
      <c r="E16" s="3">
        <f>'BIZ kWh ENTRY'!U175</f>
        <v>0</v>
      </c>
      <c r="F16" s="3">
        <f>'BIZ kWh ENTRY'!V175</f>
        <v>0</v>
      </c>
      <c r="G16" s="3">
        <f>'BIZ kWh ENTRY'!W175</f>
        <v>0</v>
      </c>
      <c r="H16" s="3">
        <f>'BIZ kWh ENTRY'!X175</f>
        <v>0</v>
      </c>
      <c r="I16" s="3">
        <f>'BIZ kWh ENTRY'!Y175</f>
        <v>0</v>
      </c>
      <c r="J16" s="3">
        <f>'BIZ kWh ENTRY'!Z175</f>
        <v>0</v>
      </c>
      <c r="K16" s="3">
        <f>'BIZ kWh ENTRY'!AA175</f>
        <v>0</v>
      </c>
      <c r="L16" s="3">
        <f>'BIZ kWh ENTRY'!AB175</f>
        <v>0</v>
      </c>
      <c r="M16" s="3">
        <f>'BIZ kWh ENTRY'!AC175</f>
        <v>0</v>
      </c>
      <c r="N16" s="3">
        <f>'BIZ kWh ENTRY'!AD175</f>
        <v>0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</row>
    <row r="17" spans="1:39" x14ac:dyDescent="0.35">
      <c r="A17" s="639"/>
      <c r="B17" s="11" t="s">
        <v>8</v>
      </c>
      <c r="C17" s="3">
        <f>'BIZ kWh ENTRY'!S176</f>
        <v>0</v>
      </c>
      <c r="D17" s="3">
        <f>'BIZ kWh ENTRY'!T176</f>
        <v>0</v>
      </c>
      <c r="E17" s="3">
        <f>'BIZ kWh ENTRY'!U176</f>
        <v>0</v>
      </c>
      <c r="F17" s="3">
        <f>'BIZ kWh ENTRY'!V176</f>
        <v>0</v>
      </c>
      <c r="G17" s="3">
        <f>'BIZ kWh ENTRY'!W176</f>
        <v>0</v>
      </c>
      <c r="H17" s="3">
        <f>'BIZ kWh ENTRY'!X176</f>
        <v>0</v>
      </c>
      <c r="I17" s="3">
        <f>'BIZ kWh ENTRY'!Y176</f>
        <v>0</v>
      </c>
      <c r="J17" s="3">
        <f>'BIZ kWh ENTRY'!Z176</f>
        <v>0</v>
      </c>
      <c r="K17" s="3">
        <f>'BIZ kWh ENTRY'!AA176</f>
        <v>0</v>
      </c>
      <c r="L17" s="3">
        <f>'BIZ kWh ENTRY'!AB176</f>
        <v>0</v>
      </c>
      <c r="M17" s="3">
        <f>'BIZ kWh ENTRY'!AC176</f>
        <v>0</v>
      </c>
      <c r="N17" s="3">
        <f>'BIZ kWh ENTRY'!AD176</f>
        <v>0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</row>
    <row r="18" spans="1:39" x14ac:dyDescent="0.35">
      <c r="A18" s="639"/>
      <c r="B18" s="11" t="s">
        <v>11</v>
      </c>
      <c r="C18" s="3"/>
      <c r="D18" s="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</row>
    <row r="19" spans="1:39" ht="15" thickBot="1" x14ac:dyDescent="0.4">
      <c r="A19" s="640"/>
      <c r="B19" s="188" t="str">
        <f>' LI 1M - RES'!B16</f>
        <v>Monthly kWh</v>
      </c>
      <c r="C19" s="234">
        <f>SUM(C5:C18)</f>
        <v>0</v>
      </c>
      <c r="D19" s="234">
        <f t="shared" ref="D19:AM19" si="1">SUM(D5:D18)</f>
        <v>0</v>
      </c>
      <c r="E19" s="234">
        <f t="shared" si="1"/>
        <v>0</v>
      </c>
      <c r="F19" s="234">
        <f t="shared" si="1"/>
        <v>0</v>
      </c>
      <c r="G19" s="234">
        <f t="shared" si="1"/>
        <v>0</v>
      </c>
      <c r="H19" s="234">
        <f t="shared" si="1"/>
        <v>94107.132469350006</v>
      </c>
      <c r="I19" s="234">
        <f t="shared" si="1"/>
        <v>148778.76233220001</v>
      </c>
      <c r="J19" s="234">
        <f t="shared" si="1"/>
        <v>241376.32302495115</v>
      </c>
      <c r="K19" s="234">
        <f t="shared" si="1"/>
        <v>105915.89648639999</v>
      </c>
      <c r="L19" s="234">
        <f t="shared" si="1"/>
        <v>42035.957964000001</v>
      </c>
      <c r="M19" s="234">
        <f t="shared" si="1"/>
        <v>164215.97992799996</v>
      </c>
      <c r="N19" s="234">
        <f t="shared" si="1"/>
        <v>613614.61449287995</v>
      </c>
      <c r="O19" s="235">
        <f t="shared" si="1"/>
        <v>0</v>
      </c>
      <c r="P19" s="235">
        <f t="shared" si="1"/>
        <v>0</v>
      </c>
      <c r="Q19" s="235">
        <f t="shared" si="1"/>
        <v>0</v>
      </c>
      <c r="R19" s="235">
        <f t="shared" si="1"/>
        <v>0</v>
      </c>
      <c r="S19" s="235">
        <f t="shared" si="1"/>
        <v>0</v>
      </c>
      <c r="T19" s="235">
        <f t="shared" si="1"/>
        <v>0</v>
      </c>
      <c r="U19" s="235">
        <f t="shared" si="1"/>
        <v>0</v>
      </c>
      <c r="V19" s="235">
        <f t="shared" si="1"/>
        <v>0</v>
      </c>
      <c r="W19" s="235">
        <f t="shared" si="1"/>
        <v>0</v>
      </c>
      <c r="X19" s="235">
        <f t="shared" si="1"/>
        <v>0</v>
      </c>
      <c r="Y19" s="235">
        <f t="shared" si="1"/>
        <v>0</v>
      </c>
      <c r="Z19" s="235">
        <f t="shared" si="1"/>
        <v>0</v>
      </c>
      <c r="AA19" s="235">
        <f t="shared" si="1"/>
        <v>0</v>
      </c>
      <c r="AB19" s="235">
        <f t="shared" si="1"/>
        <v>0</v>
      </c>
      <c r="AC19" s="235">
        <f t="shared" si="1"/>
        <v>0</v>
      </c>
      <c r="AD19" s="235">
        <f t="shared" si="1"/>
        <v>0</v>
      </c>
      <c r="AE19" s="235">
        <f t="shared" si="1"/>
        <v>0</v>
      </c>
      <c r="AF19" s="235">
        <f t="shared" si="1"/>
        <v>0</v>
      </c>
      <c r="AG19" s="235">
        <f t="shared" si="1"/>
        <v>0</v>
      </c>
      <c r="AH19" s="235">
        <f t="shared" si="1"/>
        <v>0</v>
      </c>
      <c r="AI19" s="235">
        <f t="shared" si="1"/>
        <v>0</v>
      </c>
      <c r="AJ19" s="235">
        <f t="shared" si="1"/>
        <v>0</v>
      </c>
      <c r="AK19" s="235">
        <f t="shared" si="1"/>
        <v>0</v>
      </c>
      <c r="AL19" s="235">
        <f t="shared" si="1"/>
        <v>0</v>
      </c>
      <c r="AM19" s="235">
        <f t="shared" si="1"/>
        <v>0</v>
      </c>
    </row>
    <row r="20" spans="1:39" x14ac:dyDescent="0.35">
      <c r="A20" s="253"/>
      <c r="B20" s="254"/>
      <c r="C20" s="9"/>
      <c r="D20" s="254"/>
      <c r="E20" s="9"/>
      <c r="F20" s="254"/>
      <c r="G20" s="254"/>
      <c r="H20" s="9"/>
      <c r="I20" s="254"/>
      <c r="J20" s="254"/>
      <c r="K20" s="9"/>
      <c r="L20" s="254"/>
      <c r="M20" s="254"/>
      <c r="N20" s="9"/>
      <c r="O20" s="254"/>
      <c r="P20" s="254"/>
      <c r="Q20" s="9"/>
      <c r="R20" s="254"/>
      <c r="S20" s="254"/>
      <c r="T20" s="9"/>
      <c r="U20" s="254"/>
      <c r="V20" s="254"/>
      <c r="W20" s="9"/>
      <c r="X20" s="254"/>
      <c r="Y20" s="254"/>
      <c r="Z20" s="9"/>
      <c r="AA20" s="254"/>
      <c r="AB20" s="254"/>
      <c r="AC20" s="9"/>
      <c r="AD20" s="254"/>
      <c r="AE20" s="254"/>
      <c r="AF20" s="9"/>
      <c r="AG20" s="254"/>
      <c r="AH20" s="254"/>
      <c r="AI20" s="9"/>
      <c r="AJ20" s="254"/>
      <c r="AK20" s="254"/>
      <c r="AL20" s="9"/>
      <c r="AM20" s="254"/>
    </row>
    <row r="21" spans="1:39" ht="15" thickBot="1" x14ac:dyDescent="0.4">
      <c r="C21" s="255"/>
      <c r="D21" s="130"/>
      <c r="E21" s="255"/>
      <c r="F21" s="130"/>
      <c r="G21" s="130"/>
      <c r="H21" s="255"/>
      <c r="I21" s="130"/>
      <c r="J21" s="130"/>
      <c r="K21" s="255"/>
      <c r="L21" s="130"/>
      <c r="M21" s="130"/>
      <c r="N21" s="255"/>
      <c r="O21" s="130"/>
      <c r="P21" s="130"/>
      <c r="Q21" s="255"/>
      <c r="R21" s="130"/>
      <c r="S21" s="130"/>
      <c r="T21" s="255"/>
      <c r="U21" s="130"/>
      <c r="V21" s="130"/>
      <c r="W21" s="255"/>
      <c r="X21" s="130"/>
      <c r="Y21" s="130"/>
      <c r="Z21" s="255"/>
      <c r="AA21" s="130"/>
      <c r="AB21" s="130"/>
      <c r="AC21" s="255"/>
      <c r="AD21" s="130"/>
      <c r="AE21" s="130"/>
      <c r="AF21" s="255"/>
      <c r="AG21" s="130"/>
      <c r="AH21" s="130"/>
      <c r="AI21" s="255"/>
      <c r="AJ21" s="130"/>
      <c r="AK21" s="130"/>
      <c r="AL21" s="255"/>
      <c r="AM21" s="130"/>
    </row>
    <row r="22" spans="1:39" ht="16" thickBot="1" x14ac:dyDescent="0.4">
      <c r="A22" s="641" t="s">
        <v>15</v>
      </c>
      <c r="B22" s="17" t="s">
        <v>10</v>
      </c>
      <c r="C22" s="146">
        <f>C$4</f>
        <v>44562</v>
      </c>
      <c r="D22" s="146">
        <f t="shared" ref="D22:AM22" si="2">D$4</f>
        <v>44593</v>
      </c>
      <c r="E22" s="146">
        <f t="shared" si="2"/>
        <v>44621</v>
      </c>
      <c r="F22" s="146">
        <f t="shared" si="2"/>
        <v>44652</v>
      </c>
      <c r="G22" s="146">
        <f t="shared" si="2"/>
        <v>44682</v>
      </c>
      <c r="H22" s="146">
        <f t="shared" si="2"/>
        <v>44713</v>
      </c>
      <c r="I22" s="146">
        <f t="shared" si="2"/>
        <v>44743</v>
      </c>
      <c r="J22" s="146">
        <f t="shared" si="2"/>
        <v>44774</v>
      </c>
      <c r="K22" s="146">
        <f t="shared" si="2"/>
        <v>44805</v>
      </c>
      <c r="L22" s="146">
        <f t="shared" si="2"/>
        <v>44835</v>
      </c>
      <c r="M22" s="146">
        <f t="shared" si="2"/>
        <v>44866</v>
      </c>
      <c r="N22" s="146">
        <f t="shared" si="2"/>
        <v>44896</v>
      </c>
      <c r="O22" s="146">
        <f t="shared" si="2"/>
        <v>44927</v>
      </c>
      <c r="P22" s="146">
        <f t="shared" si="2"/>
        <v>44958</v>
      </c>
      <c r="Q22" s="146">
        <f t="shared" si="2"/>
        <v>44986</v>
      </c>
      <c r="R22" s="146">
        <f t="shared" si="2"/>
        <v>45017</v>
      </c>
      <c r="S22" s="146">
        <f t="shared" si="2"/>
        <v>45047</v>
      </c>
      <c r="T22" s="146">
        <f t="shared" si="2"/>
        <v>45078</v>
      </c>
      <c r="U22" s="146">
        <f t="shared" si="2"/>
        <v>45108</v>
      </c>
      <c r="V22" s="146">
        <f t="shared" si="2"/>
        <v>45139</v>
      </c>
      <c r="W22" s="146">
        <f t="shared" si="2"/>
        <v>45170</v>
      </c>
      <c r="X22" s="146">
        <f t="shared" si="2"/>
        <v>45200</v>
      </c>
      <c r="Y22" s="146">
        <f t="shared" si="2"/>
        <v>45231</v>
      </c>
      <c r="Z22" s="146">
        <f t="shared" si="2"/>
        <v>45261</v>
      </c>
      <c r="AA22" s="146">
        <f t="shared" si="2"/>
        <v>45292</v>
      </c>
      <c r="AB22" s="146">
        <f t="shared" si="2"/>
        <v>45323</v>
      </c>
      <c r="AC22" s="146">
        <f t="shared" si="2"/>
        <v>45352</v>
      </c>
      <c r="AD22" s="146">
        <f t="shared" si="2"/>
        <v>45383</v>
      </c>
      <c r="AE22" s="146">
        <f t="shared" si="2"/>
        <v>45413</v>
      </c>
      <c r="AF22" s="146">
        <f t="shared" si="2"/>
        <v>45444</v>
      </c>
      <c r="AG22" s="146">
        <f t="shared" si="2"/>
        <v>45474</v>
      </c>
      <c r="AH22" s="146">
        <f t="shared" si="2"/>
        <v>45505</v>
      </c>
      <c r="AI22" s="146">
        <f t="shared" si="2"/>
        <v>45536</v>
      </c>
      <c r="AJ22" s="146">
        <f t="shared" si="2"/>
        <v>45566</v>
      </c>
      <c r="AK22" s="146">
        <f t="shared" si="2"/>
        <v>45597</v>
      </c>
      <c r="AL22" s="146">
        <f t="shared" si="2"/>
        <v>45627</v>
      </c>
      <c r="AM22" s="146">
        <f t="shared" si="2"/>
        <v>45658</v>
      </c>
    </row>
    <row r="23" spans="1:39" ht="15" customHeight="1" x14ac:dyDescent="0.35">
      <c r="A23" s="642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M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464">
        <f t="shared" si="4"/>
        <v>0</v>
      </c>
      <c r="O23" s="3">
        <f t="shared" si="4"/>
        <v>0</v>
      </c>
      <c r="P23" s="3">
        <f t="shared" si="4"/>
        <v>0</v>
      </c>
      <c r="Q23" s="3">
        <f t="shared" si="4"/>
        <v>0</v>
      </c>
      <c r="R23" s="3">
        <f t="shared" si="4"/>
        <v>0</v>
      </c>
      <c r="S23" s="3">
        <f t="shared" si="4"/>
        <v>0</v>
      </c>
      <c r="T23" s="3">
        <f t="shared" si="4"/>
        <v>0</v>
      </c>
      <c r="U23" s="3">
        <f t="shared" si="4"/>
        <v>0</v>
      </c>
      <c r="V23" s="3">
        <f t="shared" si="4"/>
        <v>0</v>
      </c>
      <c r="W23" s="3">
        <f t="shared" si="4"/>
        <v>0</v>
      </c>
      <c r="X23" s="3">
        <f t="shared" si="4"/>
        <v>0</v>
      </c>
      <c r="Y23" s="3">
        <f t="shared" si="4"/>
        <v>0</v>
      </c>
      <c r="Z23" s="3">
        <f t="shared" si="4"/>
        <v>0</v>
      </c>
      <c r="AA23" s="3">
        <f t="shared" si="4"/>
        <v>0</v>
      </c>
      <c r="AB23" s="3">
        <f t="shared" si="4"/>
        <v>0</v>
      </c>
      <c r="AC23" s="3">
        <f t="shared" si="4"/>
        <v>0</v>
      </c>
      <c r="AD23" s="3">
        <f t="shared" si="4"/>
        <v>0</v>
      </c>
      <c r="AE23" s="3">
        <f t="shared" si="4"/>
        <v>0</v>
      </c>
      <c r="AF23" s="3">
        <f t="shared" si="4"/>
        <v>0</v>
      </c>
      <c r="AG23" s="3">
        <f t="shared" si="4"/>
        <v>0</v>
      </c>
      <c r="AH23" s="3">
        <f t="shared" si="4"/>
        <v>0</v>
      </c>
      <c r="AI23" s="3">
        <f t="shared" si="4"/>
        <v>0</v>
      </c>
      <c r="AJ23" s="3">
        <f t="shared" si="4"/>
        <v>0</v>
      </c>
      <c r="AK23" s="3">
        <f t="shared" si="4"/>
        <v>0</v>
      </c>
      <c r="AL23" s="3">
        <f t="shared" si="4"/>
        <v>0</v>
      </c>
      <c r="AM23" s="3">
        <f t="shared" si="4"/>
        <v>0</v>
      </c>
    </row>
    <row r="24" spans="1:39" x14ac:dyDescent="0.35">
      <c r="A24" s="642"/>
      <c r="B24" s="12" t="str">
        <f t="shared" si="3"/>
        <v>Building Shell</v>
      </c>
      <c r="C24" s="3">
        <f t="shared" si="3"/>
        <v>0</v>
      </c>
      <c r="D24" s="3">
        <f t="shared" ref="D24:AM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464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3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  <c r="AB24" s="3">
        <f t="shared" si="5"/>
        <v>0</v>
      </c>
      <c r="AC24" s="3">
        <f t="shared" si="5"/>
        <v>0</v>
      </c>
      <c r="AD24" s="3">
        <f t="shared" si="5"/>
        <v>0</v>
      </c>
      <c r="AE24" s="3">
        <f t="shared" si="5"/>
        <v>0</v>
      </c>
      <c r="AF24" s="3">
        <f t="shared" si="5"/>
        <v>0</v>
      </c>
      <c r="AG24" s="3">
        <f t="shared" si="5"/>
        <v>0</v>
      </c>
      <c r="AH24" s="3">
        <f t="shared" si="5"/>
        <v>0</v>
      </c>
      <c r="AI24" s="3">
        <f t="shared" si="5"/>
        <v>0</v>
      </c>
      <c r="AJ24" s="3">
        <f t="shared" si="5"/>
        <v>0</v>
      </c>
      <c r="AK24" s="3">
        <f t="shared" si="5"/>
        <v>0</v>
      </c>
      <c r="AL24" s="3">
        <f t="shared" si="5"/>
        <v>0</v>
      </c>
      <c r="AM24" s="3">
        <f t="shared" si="5"/>
        <v>0</v>
      </c>
    </row>
    <row r="25" spans="1:39" x14ac:dyDescent="0.35">
      <c r="A25" s="642"/>
      <c r="B25" s="11" t="str">
        <f t="shared" si="3"/>
        <v>Cooking</v>
      </c>
      <c r="C25" s="3">
        <f t="shared" si="3"/>
        <v>0</v>
      </c>
      <c r="D25" s="3">
        <f t="shared" ref="D25:AM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464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3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  <c r="AB25" s="3">
        <f t="shared" si="6"/>
        <v>0</v>
      </c>
      <c r="AC25" s="3">
        <f t="shared" si="6"/>
        <v>0</v>
      </c>
      <c r="AD25" s="3">
        <f t="shared" si="6"/>
        <v>0</v>
      </c>
      <c r="AE25" s="3">
        <f t="shared" si="6"/>
        <v>0</v>
      </c>
      <c r="AF25" s="3">
        <f t="shared" si="6"/>
        <v>0</v>
      </c>
      <c r="AG25" s="3">
        <f t="shared" si="6"/>
        <v>0</v>
      </c>
      <c r="AH25" s="3">
        <f t="shared" si="6"/>
        <v>0</v>
      </c>
      <c r="AI25" s="3">
        <f t="shared" si="6"/>
        <v>0</v>
      </c>
      <c r="AJ25" s="3">
        <f t="shared" si="6"/>
        <v>0</v>
      </c>
      <c r="AK25" s="3">
        <f t="shared" si="6"/>
        <v>0</v>
      </c>
      <c r="AL25" s="3">
        <f t="shared" si="6"/>
        <v>0</v>
      </c>
      <c r="AM25" s="3">
        <f t="shared" si="6"/>
        <v>0</v>
      </c>
    </row>
    <row r="26" spans="1:39" x14ac:dyDescent="0.35">
      <c r="A26" s="642"/>
      <c r="B26" s="11" t="str">
        <f t="shared" si="3"/>
        <v>Cooling</v>
      </c>
      <c r="C26" s="3">
        <f t="shared" si="3"/>
        <v>0</v>
      </c>
      <c r="D26" s="3">
        <f t="shared" ref="D26:AM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0</v>
      </c>
      <c r="I26" s="3">
        <f t="shared" si="7"/>
        <v>0</v>
      </c>
      <c r="J26" s="3">
        <f t="shared" si="7"/>
        <v>0</v>
      </c>
      <c r="K26" s="3">
        <f t="shared" si="7"/>
        <v>0</v>
      </c>
      <c r="L26" s="3">
        <f t="shared" si="7"/>
        <v>0</v>
      </c>
      <c r="M26" s="3">
        <f t="shared" si="7"/>
        <v>0</v>
      </c>
      <c r="N26" s="464">
        <f t="shared" si="7"/>
        <v>0</v>
      </c>
      <c r="O26" s="3">
        <f t="shared" si="7"/>
        <v>0</v>
      </c>
      <c r="P26" s="3">
        <f t="shared" si="7"/>
        <v>0</v>
      </c>
      <c r="Q26" s="3">
        <f t="shared" si="7"/>
        <v>0</v>
      </c>
      <c r="R26" s="3">
        <f t="shared" si="7"/>
        <v>0</v>
      </c>
      <c r="S26" s="3">
        <f t="shared" si="7"/>
        <v>0</v>
      </c>
      <c r="T26" s="3">
        <f t="shared" si="7"/>
        <v>0</v>
      </c>
      <c r="U26" s="3">
        <f t="shared" si="7"/>
        <v>0</v>
      </c>
      <c r="V26" s="3">
        <f t="shared" si="7"/>
        <v>0</v>
      </c>
      <c r="W26" s="3">
        <f t="shared" si="7"/>
        <v>0</v>
      </c>
      <c r="X26" s="3">
        <f t="shared" si="7"/>
        <v>0</v>
      </c>
      <c r="Y26" s="3">
        <f t="shared" si="7"/>
        <v>0</v>
      </c>
      <c r="Z26" s="3">
        <f t="shared" si="7"/>
        <v>0</v>
      </c>
      <c r="AA26" s="3">
        <f t="shared" si="7"/>
        <v>0</v>
      </c>
      <c r="AB26" s="3">
        <f t="shared" si="7"/>
        <v>0</v>
      </c>
      <c r="AC26" s="3">
        <f t="shared" si="7"/>
        <v>0</v>
      </c>
      <c r="AD26" s="3">
        <f t="shared" si="7"/>
        <v>0</v>
      </c>
      <c r="AE26" s="3">
        <f t="shared" si="7"/>
        <v>0</v>
      </c>
      <c r="AF26" s="3">
        <f t="shared" si="7"/>
        <v>0</v>
      </c>
      <c r="AG26" s="3">
        <f t="shared" si="7"/>
        <v>0</v>
      </c>
      <c r="AH26" s="3">
        <f t="shared" si="7"/>
        <v>0</v>
      </c>
      <c r="AI26" s="3">
        <f t="shared" si="7"/>
        <v>0</v>
      </c>
      <c r="AJ26" s="3">
        <f t="shared" si="7"/>
        <v>0</v>
      </c>
      <c r="AK26" s="3">
        <f t="shared" si="7"/>
        <v>0</v>
      </c>
      <c r="AL26" s="3">
        <f t="shared" si="7"/>
        <v>0</v>
      </c>
      <c r="AM26" s="3">
        <f t="shared" si="7"/>
        <v>0</v>
      </c>
    </row>
    <row r="27" spans="1:39" x14ac:dyDescent="0.35">
      <c r="A27" s="642"/>
      <c r="B27" s="12" t="str">
        <f t="shared" si="3"/>
        <v>Ext Lighting</v>
      </c>
      <c r="C27" s="3">
        <f t="shared" si="3"/>
        <v>0</v>
      </c>
      <c r="D27" s="3">
        <f t="shared" ref="D27:AM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64631.473632812485</v>
      </c>
      <c r="K27" s="3">
        <f t="shared" si="8"/>
        <v>64631.473632812485</v>
      </c>
      <c r="L27" s="3">
        <f t="shared" si="8"/>
        <v>64631.473632812485</v>
      </c>
      <c r="M27" s="3">
        <f t="shared" si="8"/>
        <v>64631.473632812485</v>
      </c>
      <c r="N27" s="464">
        <f t="shared" si="8"/>
        <v>64631.473632812485</v>
      </c>
      <c r="O27" s="3">
        <f t="shared" si="8"/>
        <v>64631.473632812485</v>
      </c>
      <c r="P27" s="3">
        <f t="shared" si="8"/>
        <v>64631.473632812485</v>
      </c>
      <c r="Q27" s="3">
        <f t="shared" si="8"/>
        <v>64631.473632812485</v>
      </c>
      <c r="R27" s="3">
        <f t="shared" si="8"/>
        <v>64631.473632812485</v>
      </c>
      <c r="S27" s="3">
        <f t="shared" si="8"/>
        <v>64631.473632812485</v>
      </c>
      <c r="T27" s="3">
        <f t="shared" si="8"/>
        <v>64631.473632812485</v>
      </c>
      <c r="U27" s="3">
        <f t="shared" si="8"/>
        <v>64631.473632812485</v>
      </c>
      <c r="V27" s="3">
        <f t="shared" si="8"/>
        <v>64631.473632812485</v>
      </c>
      <c r="W27" s="3">
        <f t="shared" si="8"/>
        <v>64631.473632812485</v>
      </c>
      <c r="X27" s="3">
        <f t="shared" si="8"/>
        <v>64631.473632812485</v>
      </c>
      <c r="Y27" s="3">
        <f t="shared" si="8"/>
        <v>64631.473632812485</v>
      </c>
      <c r="Z27" s="3">
        <f t="shared" si="8"/>
        <v>64631.473632812485</v>
      </c>
      <c r="AA27" s="3">
        <f t="shared" si="8"/>
        <v>64631.473632812485</v>
      </c>
      <c r="AB27" s="3">
        <f t="shared" si="8"/>
        <v>64631.473632812485</v>
      </c>
      <c r="AC27" s="3">
        <f t="shared" si="8"/>
        <v>64631.473632812485</v>
      </c>
      <c r="AD27" s="3">
        <f t="shared" si="8"/>
        <v>64631.473632812485</v>
      </c>
      <c r="AE27" s="3">
        <f t="shared" si="8"/>
        <v>64631.473632812485</v>
      </c>
      <c r="AF27" s="3">
        <f t="shared" si="8"/>
        <v>64631.473632812485</v>
      </c>
      <c r="AG27" s="3">
        <f t="shared" si="8"/>
        <v>64631.473632812485</v>
      </c>
      <c r="AH27" s="3">
        <f t="shared" si="8"/>
        <v>64631.473632812485</v>
      </c>
      <c r="AI27" s="3">
        <f t="shared" si="8"/>
        <v>64631.473632812485</v>
      </c>
      <c r="AJ27" s="3">
        <f t="shared" si="8"/>
        <v>64631.473632812485</v>
      </c>
      <c r="AK27" s="3">
        <f t="shared" si="8"/>
        <v>64631.473632812485</v>
      </c>
      <c r="AL27" s="3">
        <f t="shared" si="8"/>
        <v>64631.473632812485</v>
      </c>
      <c r="AM27" s="3">
        <f t="shared" si="8"/>
        <v>64631.473632812485</v>
      </c>
    </row>
    <row r="28" spans="1:39" x14ac:dyDescent="0.35">
      <c r="A28" s="642"/>
      <c r="B28" s="11" t="str">
        <f t="shared" si="3"/>
        <v>Heating</v>
      </c>
      <c r="C28" s="3">
        <f t="shared" si="3"/>
        <v>0</v>
      </c>
      <c r="D28" s="3">
        <f t="shared" ref="D28:AM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464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3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  <c r="AB28" s="3">
        <f t="shared" si="9"/>
        <v>0</v>
      </c>
      <c r="AC28" s="3">
        <f t="shared" si="9"/>
        <v>0</v>
      </c>
      <c r="AD28" s="3">
        <f t="shared" si="9"/>
        <v>0</v>
      </c>
      <c r="AE28" s="3">
        <f t="shared" si="9"/>
        <v>0</v>
      </c>
      <c r="AF28" s="3">
        <f t="shared" si="9"/>
        <v>0</v>
      </c>
      <c r="AG28" s="3">
        <f t="shared" si="9"/>
        <v>0</v>
      </c>
      <c r="AH28" s="3">
        <f t="shared" si="9"/>
        <v>0</v>
      </c>
      <c r="AI28" s="3">
        <f t="shared" si="9"/>
        <v>0</v>
      </c>
      <c r="AJ28" s="3">
        <f t="shared" si="9"/>
        <v>0</v>
      </c>
      <c r="AK28" s="3">
        <f t="shared" si="9"/>
        <v>0</v>
      </c>
      <c r="AL28" s="3">
        <f t="shared" si="9"/>
        <v>0</v>
      </c>
      <c r="AM28" s="3">
        <f t="shared" si="9"/>
        <v>0</v>
      </c>
    </row>
    <row r="29" spans="1:39" x14ac:dyDescent="0.35">
      <c r="A29" s="642"/>
      <c r="B29" s="11" t="str">
        <f t="shared" si="3"/>
        <v>HVAC</v>
      </c>
      <c r="C29" s="3">
        <f t="shared" si="3"/>
        <v>0</v>
      </c>
      <c r="D29" s="3">
        <f t="shared" ref="D29:AM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>IF(SUM($C$19:$N$19)=0,0,K29+L11)</f>
        <v>0</v>
      </c>
      <c r="M29" s="3">
        <f t="shared" si="10"/>
        <v>0</v>
      </c>
      <c r="N29" s="464">
        <f t="shared" si="10"/>
        <v>0</v>
      </c>
      <c r="O29" s="3">
        <f t="shared" si="10"/>
        <v>0</v>
      </c>
      <c r="P29" s="3">
        <f t="shared" si="10"/>
        <v>0</v>
      </c>
      <c r="Q29" s="3">
        <f t="shared" si="10"/>
        <v>0</v>
      </c>
      <c r="R29" s="3">
        <f t="shared" si="10"/>
        <v>0</v>
      </c>
      <c r="S29" s="3">
        <f t="shared" si="10"/>
        <v>0</v>
      </c>
      <c r="T29" s="3">
        <f t="shared" si="10"/>
        <v>0</v>
      </c>
      <c r="U29" s="3">
        <f t="shared" si="10"/>
        <v>0</v>
      </c>
      <c r="V29" s="3">
        <f t="shared" si="10"/>
        <v>0</v>
      </c>
      <c r="W29" s="3">
        <f t="shared" si="10"/>
        <v>0</v>
      </c>
      <c r="X29" s="3">
        <f t="shared" si="10"/>
        <v>0</v>
      </c>
      <c r="Y29" s="3">
        <f t="shared" si="10"/>
        <v>0</v>
      </c>
      <c r="Z29" s="3">
        <f t="shared" si="10"/>
        <v>0</v>
      </c>
      <c r="AA29" s="3">
        <f t="shared" si="10"/>
        <v>0</v>
      </c>
      <c r="AB29" s="3">
        <f t="shared" si="10"/>
        <v>0</v>
      </c>
      <c r="AC29" s="3">
        <f t="shared" si="10"/>
        <v>0</v>
      </c>
      <c r="AD29" s="3">
        <f t="shared" si="10"/>
        <v>0</v>
      </c>
      <c r="AE29" s="3">
        <f t="shared" si="10"/>
        <v>0</v>
      </c>
      <c r="AF29" s="3">
        <f t="shared" si="10"/>
        <v>0</v>
      </c>
      <c r="AG29" s="3">
        <f t="shared" si="10"/>
        <v>0</v>
      </c>
      <c r="AH29" s="3">
        <f t="shared" si="10"/>
        <v>0</v>
      </c>
      <c r="AI29" s="3">
        <f t="shared" si="10"/>
        <v>0</v>
      </c>
      <c r="AJ29" s="3">
        <f t="shared" si="10"/>
        <v>0</v>
      </c>
      <c r="AK29" s="3">
        <f t="shared" si="10"/>
        <v>0</v>
      </c>
      <c r="AL29" s="3">
        <f t="shared" si="10"/>
        <v>0</v>
      </c>
      <c r="AM29" s="3">
        <f t="shared" si="10"/>
        <v>0</v>
      </c>
    </row>
    <row r="30" spans="1:39" x14ac:dyDescent="0.35">
      <c r="A30" s="642"/>
      <c r="B30" s="11" t="str">
        <f t="shared" si="3"/>
        <v>Lighting</v>
      </c>
      <c r="C30" s="3">
        <f t="shared" si="3"/>
        <v>0</v>
      </c>
      <c r="D30" s="3">
        <f t="shared" ref="D30:AM30" si="11">IF(SUM($C$19:$N$19)=0,0,C30+D12)</f>
        <v>0</v>
      </c>
      <c r="E30" s="3">
        <f t="shared" si="11"/>
        <v>0</v>
      </c>
      <c r="F30" s="3">
        <f t="shared" si="11"/>
        <v>0</v>
      </c>
      <c r="G30" s="3">
        <f t="shared" si="11"/>
        <v>0</v>
      </c>
      <c r="H30" s="3">
        <f t="shared" si="11"/>
        <v>82115.677794150004</v>
      </c>
      <c r="I30" s="3">
        <f t="shared" si="11"/>
        <v>230894.44012635003</v>
      </c>
      <c r="J30" s="3">
        <f t="shared" si="11"/>
        <v>407639.28951848869</v>
      </c>
      <c r="K30" s="3">
        <f t="shared" si="11"/>
        <v>513555.18600488867</v>
      </c>
      <c r="L30" s="3">
        <f t="shared" si="11"/>
        <v>555591.14396888867</v>
      </c>
      <c r="M30" s="3">
        <f t="shared" si="11"/>
        <v>719807.12389688869</v>
      </c>
      <c r="N30" s="464">
        <f t="shared" si="11"/>
        <v>1310617.3503833688</v>
      </c>
      <c r="O30" s="3">
        <f t="shared" si="11"/>
        <v>1310617.3503833688</v>
      </c>
      <c r="P30" s="3">
        <f t="shared" si="11"/>
        <v>1310617.3503833688</v>
      </c>
      <c r="Q30" s="3">
        <f t="shared" si="11"/>
        <v>1310617.3503833688</v>
      </c>
      <c r="R30" s="3">
        <f t="shared" si="11"/>
        <v>1310617.3503833688</v>
      </c>
      <c r="S30" s="3">
        <f t="shared" si="11"/>
        <v>1310617.3503833688</v>
      </c>
      <c r="T30" s="3">
        <f t="shared" si="11"/>
        <v>1310617.3503833688</v>
      </c>
      <c r="U30" s="3">
        <f t="shared" si="11"/>
        <v>1310617.3503833688</v>
      </c>
      <c r="V30" s="3">
        <f t="shared" si="11"/>
        <v>1310617.3503833688</v>
      </c>
      <c r="W30" s="3">
        <f t="shared" si="11"/>
        <v>1310617.3503833688</v>
      </c>
      <c r="X30" s="3">
        <f t="shared" si="11"/>
        <v>1310617.3503833688</v>
      </c>
      <c r="Y30" s="3">
        <f t="shared" si="11"/>
        <v>1310617.3503833688</v>
      </c>
      <c r="Z30" s="3">
        <f t="shared" si="11"/>
        <v>1310617.3503833688</v>
      </c>
      <c r="AA30" s="3">
        <f t="shared" si="11"/>
        <v>1310617.3503833688</v>
      </c>
      <c r="AB30" s="3">
        <f t="shared" si="11"/>
        <v>1310617.3503833688</v>
      </c>
      <c r="AC30" s="3">
        <f t="shared" si="11"/>
        <v>1310617.3503833688</v>
      </c>
      <c r="AD30" s="3">
        <f t="shared" si="11"/>
        <v>1310617.3503833688</v>
      </c>
      <c r="AE30" s="3">
        <f t="shared" si="11"/>
        <v>1310617.3503833688</v>
      </c>
      <c r="AF30" s="3">
        <f t="shared" si="11"/>
        <v>1310617.3503833688</v>
      </c>
      <c r="AG30" s="3">
        <f t="shared" si="11"/>
        <v>1310617.3503833688</v>
      </c>
      <c r="AH30" s="3">
        <f t="shared" si="11"/>
        <v>1310617.3503833688</v>
      </c>
      <c r="AI30" s="3">
        <f t="shared" si="11"/>
        <v>1310617.3503833688</v>
      </c>
      <c r="AJ30" s="3">
        <f t="shared" si="11"/>
        <v>1310617.3503833688</v>
      </c>
      <c r="AK30" s="3">
        <f t="shared" si="11"/>
        <v>1310617.3503833688</v>
      </c>
      <c r="AL30" s="3">
        <f t="shared" si="11"/>
        <v>1310617.3503833688</v>
      </c>
      <c r="AM30" s="3">
        <f t="shared" si="11"/>
        <v>1310617.3503833688</v>
      </c>
    </row>
    <row r="31" spans="1:39" x14ac:dyDescent="0.35">
      <c r="A31" s="642"/>
      <c r="B31" s="11" t="str">
        <f t="shared" si="3"/>
        <v>Miscellaneous</v>
      </c>
      <c r="C31" s="3">
        <f t="shared" si="3"/>
        <v>0</v>
      </c>
      <c r="D31" s="3">
        <f t="shared" ref="D31:AM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">
        <f t="shared" si="12"/>
        <v>11991.454675199999</v>
      </c>
      <c r="I31" s="3">
        <f t="shared" si="12"/>
        <v>11991.454675199999</v>
      </c>
      <c r="J31" s="3">
        <f t="shared" si="12"/>
        <v>11991.454675199999</v>
      </c>
      <c r="K31" s="3">
        <f t="shared" si="12"/>
        <v>11991.454675199999</v>
      </c>
      <c r="L31" s="3">
        <f t="shared" si="12"/>
        <v>11991.454675199999</v>
      </c>
      <c r="M31" s="3">
        <f t="shared" si="12"/>
        <v>11991.454675199999</v>
      </c>
      <c r="N31" s="464">
        <f t="shared" si="12"/>
        <v>34795.842681599999</v>
      </c>
      <c r="O31" s="3">
        <f t="shared" si="12"/>
        <v>34795.842681599999</v>
      </c>
      <c r="P31" s="3">
        <f t="shared" si="12"/>
        <v>34795.842681599999</v>
      </c>
      <c r="Q31" s="3">
        <f t="shared" si="12"/>
        <v>34795.842681599999</v>
      </c>
      <c r="R31" s="3">
        <f t="shared" si="12"/>
        <v>34795.842681599999</v>
      </c>
      <c r="S31" s="3">
        <f t="shared" si="12"/>
        <v>34795.842681599999</v>
      </c>
      <c r="T31" s="3">
        <f t="shared" si="12"/>
        <v>34795.842681599999</v>
      </c>
      <c r="U31" s="3">
        <f t="shared" si="12"/>
        <v>34795.842681599999</v>
      </c>
      <c r="V31" s="3">
        <f t="shared" si="12"/>
        <v>34795.842681599999</v>
      </c>
      <c r="W31" s="3">
        <f t="shared" si="12"/>
        <v>34795.842681599999</v>
      </c>
      <c r="X31" s="3">
        <f t="shared" si="12"/>
        <v>34795.842681599999</v>
      </c>
      <c r="Y31" s="3">
        <f t="shared" si="12"/>
        <v>34795.842681599999</v>
      </c>
      <c r="Z31" s="3">
        <f t="shared" si="12"/>
        <v>34795.842681599999</v>
      </c>
      <c r="AA31" s="3">
        <f t="shared" si="12"/>
        <v>34795.842681599999</v>
      </c>
      <c r="AB31" s="3">
        <f t="shared" si="12"/>
        <v>34795.842681599999</v>
      </c>
      <c r="AC31" s="3">
        <f t="shared" si="12"/>
        <v>34795.842681599999</v>
      </c>
      <c r="AD31" s="3">
        <f t="shared" si="12"/>
        <v>34795.842681599999</v>
      </c>
      <c r="AE31" s="3">
        <f t="shared" si="12"/>
        <v>34795.842681599999</v>
      </c>
      <c r="AF31" s="3">
        <f t="shared" si="12"/>
        <v>34795.842681599999</v>
      </c>
      <c r="AG31" s="3">
        <f t="shared" si="12"/>
        <v>34795.842681599999</v>
      </c>
      <c r="AH31" s="3">
        <f t="shared" si="12"/>
        <v>34795.842681599999</v>
      </c>
      <c r="AI31" s="3">
        <f t="shared" si="12"/>
        <v>34795.842681599999</v>
      </c>
      <c r="AJ31" s="3">
        <f t="shared" si="12"/>
        <v>34795.842681599999</v>
      </c>
      <c r="AK31" s="3">
        <f t="shared" si="12"/>
        <v>34795.842681599999</v>
      </c>
      <c r="AL31" s="3">
        <f t="shared" si="12"/>
        <v>34795.842681599999</v>
      </c>
      <c r="AM31" s="3">
        <f t="shared" si="12"/>
        <v>34795.842681599999</v>
      </c>
    </row>
    <row r="32" spans="1:39" ht="15" customHeight="1" x14ac:dyDescent="0.35">
      <c r="A32" s="642"/>
      <c r="B32" s="11" t="str">
        <f t="shared" si="3"/>
        <v>Motors</v>
      </c>
      <c r="C32" s="3">
        <f t="shared" si="3"/>
        <v>0</v>
      </c>
      <c r="D32" s="3">
        <f t="shared" ref="D32:AM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0</v>
      </c>
      <c r="J32" s="3">
        <f t="shared" si="13"/>
        <v>0</v>
      </c>
      <c r="K32" s="3">
        <f t="shared" si="13"/>
        <v>0</v>
      </c>
      <c r="L32" s="3">
        <f t="shared" si="13"/>
        <v>0</v>
      </c>
      <c r="M32" s="3">
        <f t="shared" si="13"/>
        <v>0</v>
      </c>
      <c r="N32" s="464">
        <f t="shared" si="13"/>
        <v>0</v>
      </c>
      <c r="O32" s="3">
        <f t="shared" si="13"/>
        <v>0</v>
      </c>
      <c r="P32" s="3">
        <f t="shared" si="13"/>
        <v>0</v>
      </c>
      <c r="Q32" s="3">
        <f t="shared" si="13"/>
        <v>0</v>
      </c>
      <c r="R32" s="3">
        <f t="shared" si="13"/>
        <v>0</v>
      </c>
      <c r="S32" s="3">
        <f t="shared" si="13"/>
        <v>0</v>
      </c>
      <c r="T32" s="3">
        <f t="shared" si="13"/>
        <v>0</v>
      </c>
      <c r="U32" s="3">
        <f t="shared" si="13"/>
        <v>0</v>
      </c>
      <c r="V32" s="3">
        <f t="shared" si="13"/>
        <v>0</v>
      </c>
      <c r="W32" s="3">
        <f t="shared" si="13"/>
        <v>0</v>
      </c>
      <c r="X32" s="3">
        <f t="shared" si="13"/>
        <v>0</v>
      </c>
      <c r="Y32" s="3">
        <f t="shared" si="13"/>
        <v>0</v>
      </c>
      <c r="Z32" s="3">
        <f t="shared" si="13"/>
        <v>0</v>
      </c>
      <c r="AA32" s="3">
        <f t="shared" si="13"/>
        <v>0</v>
      </c>
      <c r="AB32" s="3">
        <f t="shared" si="13"/>
        <v>0</v>
      </c>
      <c r="AC32" s="3">
        <f t="shared" si="13"/>
        <v>0</v>
      </c>
      <c r="AD32" s="3">
        <f t="shared" si="13"/>
        <v>0</v>
      </c>
      <c r="AE32" s="3">
        <f t="shared" si="13"/>
        <v>0</v>
      </c>
      <c r="AF32" s="3">
        <f t="shared" si="13"/>
        <v>0</v>
      </c>
      <c r="AG32" s="3">
        <f t="shared" si="13"/>
        <v>0</v>
      </c>
      <c r="AH32" s="3">
        <f t="shared" si="13"/>
        <v>0</v>
      </c>
      <c r="AI32" s="3">
        <f t="shared" si="13"/>
        <v>0</v>
      </c>
      <c r="AJ32" s="3">
        <f t="shared" si="13"/>
        <v>0</v>
      </c>
      <c r="AK32" s="3">
        <f t="shared" si="13"/>
        <v>0</v>
      </c>
      <c r="AL32" s="3">
        <f t="shared" si="13"/>
        <v>0</v>
      </c>
      <c r="AM32" s="3">
        <f t="shared" si="13"/>
        <v>0</v>
      </c>
    </row>
    <row r="33" spans="1:39" x14ac:dyDescent="0.35">
      <c r="A33" s="642"/>
      <c r="B33" s="11" t="str">
        <f t="shared" si="3"/>
        <v>Process</v>
      </c>
      <c r="C33" s="3">
        <f t="shared" si="3"/>
        <v>0</v>
      </c>
      <c r="D33" s="3">
        <f t="shared" ref="D33:AM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464">
        <f t="shared" si="14"/>
        <v>0</v>
      </c>
      <c r="O33" s="3">
        <f t="shared" si="14"/>
        <v>0</v>
      </c>
      <c r="P33" s="3">
        <f t="shared" si="14"/>
        <v>0</v>
      </c>
      <c r="Q33" s="3">
        <f t="shared" si="14"/>
        <v>0</v>
      </c>
      <c r="R33" s="3">
        <f t="shared" si="14"/>
        <v>0</v>
      </c>
      <c r="S33" s="3">
        <f t="shared" si="14"/>
        <v>0</v>
      </c>
      <c r="T33" s="3">
        <f t="shared" si="14"/>
        <v>0</v>
      </c>
      <c r="U33" s="3">
        <f t="shared" si="14"/>
        <v>0</v>
      </c>
      <c r="V33" s="3">
        <f t="shared" si="14"/>
        <v>0</v>
      </c>
      <c r="W33" s="3">
        <f t="shared" si="14"/>
        <v>0</v>
      </c>
      <c r="X33" s="3">
        <f t="shared" si="14"/>
        <v>0</v>
      </c>
      <c r="Y33" s="3">
        <f t="shared" si="14"/>
        <v>0</v>
      </c>
      <c r="Z33" s="3">
        <f t="shared" si="14"/>
        <v>0</v>
      </c>
      <c r="AA33" s="3">
        <f t="shared" si="14"/>
        <v>0</v>
      </c>
      <c r="AB33" s="3">
        <f t="shared" si="14"/>
        <v>0</v>
      </c>
      <c r="AC33" s="3">
        <f t="shared" si="14"/>
        <v>0</v>
      </c>
      <c r="AD33" s="3">
        <f t="shared" si="14"/>
        <v>0</v>
      </c>
      <c r="AE33" s="3">
        <f t="shared" si="14"/>
        <v>0</v>
      </c>
      <c r="AF33" s="3">
        <f t="shared" si="14"/>
        <v>0</v>
      </c>
      <c r="AG33" s="3">
        <f t="shared" si="14"/>
        <v>0</v>
      </c>
      <c r="AH33" s="3">
        <f t="shared" si="14"/>
        <v>0</v>
      </c>
      <c r="AI33" s="3">
        <f t="shared" si="14"/>
        <v>0</v>
      </c>
      <c r="AJ33" s="3">
        <f t="shared" si="14"/>
        <v>0</v>
      </c>
      <c r="AK33" s="3">
        <f t="shared" si="14"/>
        <v>0</v>
      </c>
      <c r="AL33" s="3">
        <f t="shared" si="14"/>
        <v>0</v>
      </c>
      <c r="AM33" s="3">
        <f t="shared" si="14"/>
        <v>0</v>
      </c>
    </row>
    <row r="34" spans="1:39" x14ac:dyDescent="0.35">
      <c r="A34" s="642"/>
      <c r="B34" s="11" t="str">
        <f t="shared" si="3"/>
        <v>Refrigeration</v>
      </c>
      <c r="C34" s="3">
        <f t="shared" si="3"/>
        <v>0</v>
      </c>
      <c r="D34" s="3">
        <f t="shared" ref="D34:AM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464">
        <f t="shared" si="15"/>
        <v>0</v>
      </c>
      <c r="O34" s="3">
        <f t="shared" si="15"/>
        <v>0</v>
      </c>
      <c r="P34" s="3">
        <f t="shared" si="15"/>
        <v>0</v>
      </c>
      <c r="Q34" s="3">
        <f t="shared" si="15"/>
        <v>0</v>
      </c>
      <c r="R34" s="3">
        <f t="shared" si="15"/>
        <v>0</v>
      </c>
      <c r="S34" s="3">
        <f t="shared" si="15"/>
        <v>0</v>
      </c>
      <c r="T34" s="3">
        <f t="shared" si="15"/>
        <v>0</v>
      </c>
      <c r="U34" s="3">
        <f t="shared" si="15"/>
        <v>0</v>
      </c>
      <c r="V34" s="3">
        <f t="shared" si="15"/>
        <v>0</v>
      </c>
      <c r="W34" s="3">
        <f t="shared" si="15"/>
        <v>0</v>
      </c>
      <c r="X34" s="3">
        <f t="shared" si="15"/>
        <v>0</v>
      </c>
      <c r="Y34" s="3">
        <f t="shared" si="15"/>
        <v>0</v>
      </c>
      <c r="Z34" s="3">
        <f t="shared" si="15"/>
        <v>0</v>
      </c>
      <c r="AA34" s="3">
        <f t="shared" si="15"/>
        <v>0</v>
      </c>
      <c r="AB34" s="3">
        <f t="shared" si="15"/>
        <v>0</v>
      </c>
      <c r="AC34" s="3">
        <f t="shared" si="15"/>
        <v>0</v>
      </c>
      <c r="AD34" s="3">
        <f t="shared" si="15"/>
        <v>0</v>
      </c>
      <c r="AE34" s="3">
        <f t="shared" si="15"/>
        <v>0</v>
      </c>
      <c r="AF34" s="3">
        <f t="shared" si="15"/>
        <v>0</v>
      </c>
      <c r="AG34" s="3">
        <f t="shared" si="15"/>
        <v>0</v>
      </c>
      <c r="AH34" s="3">
        <f t="shared" si="15"/>
        <v>0</v>
      </c>
      <c r="AI34" s="3">
        <f t="shared" si="15"/>
        <v>0</v>
      </c>
      <c r="AJ34" s="3">
        <f t="shared" si="15"/>
        <v>0</v>
      </c>
      <c r="AK34" s="3">
        <f t="shared" si="15"/>
        <v>0</v>
      </c>
      <c r="AL34" s="3">
        <f t="shared" si="15"/>
        <v>0</v>
      </c>
      <c r="AM34" s="3">
        <f t="shared" si="15"/>
        <v>0</v>
      </c>
    </row>
    <row r="35" spans="1:39" x14ac:dyDescent="0.35">
      <c r="A35" s="642"/>
      <c r="B35" s="11" t="str">
        <f t="shared" si="3"/>
        <v>Water Heating</v>
      </c>
      <c r="C35" s="3">
        <f t="shared" si="3"/>
        <v>0</v>
      </c>
      <c r="D35" s="3">
        <f t="shared" ref="D35:AM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464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3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  <c r="AB35" s="3">
        <f t="shared" si="16"/>
        <v>0</v>
      </c>
      <c r="AC35" s="3">
        <f t="shared" si="16"/>
        <v>0</v>
      </c>
      <c r="AD35" s="3">
        <f t="shared" si="16"/>
        <v>0</v>
      </c>
      <c r="AE35" s="3">
        <f t="shared" si="16"/>
        <v>0</v>
      </c>
      <c r="AF35" s="3">
        <f t="shared" si="16"/>
        <v>0</v>
      </c>
      <c r="AG35" s="3">
        <f t="shared" si="16"/>
        <v>0</v>
      </c>
      <c r="AH35" s="3">
        <f t="shared" si="16"/>
        <v>0</v>
      </c>
      <c r="AI35" s="3">
        <f t="shared" si="16"/>
        <v>0</v>
      </c>
      <c r="AJ35" s="3">
        <f t="shared" si="16"/>
        <v>0</v>
      </c>
      <c r="AK35" s="3">
        <f t="shared" si="16"/>
        <v>0</v>
      </c>
      <c r="AL35" s="3">
        <f t="shared" si="16"/>
        <v>0</v>
      </c>
      <c r="AM35" s="3">
        <f t="shared" si="16"/>
        <v>0</v>
      </c>
    </row>
    <row r="36" spans="1:39" ht="15" customHeight="1" x14ac:dyDescent="0.35">
      <c r="A36" s="642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4">
      <c r="A37" s="643"/>
      <c r="B37" s="188" t="str">
        <f t="shared" si="3"/>
        <v>Monthly kWh</v>
      </c>
      <c r="C37" s="234">
        <f>SUM(C23:C36)</f>
        <v>0</v>
      </c>
      <c r="D37" s="234">
        <f t="shared" ref="D37:AM37" si="17">SUM(D23:D36)</f>
        <v>0</v>
      </c>
      <c r="E37" s="234">
        <f t="shared" si="17"/>
        <v>0</v>
      </c>
      <c r="F37" s="234">
        <f t="shared" si="17"/>
        <v>0</v>
      </c>
      <c r="G37" s="234">
        <f t="shared" si="17"/>
        <v>0</v>
      </c>
      <c r="H37" s="234">
        <f t="shared" si="17"/>
        <v>94107.132469350006</v>
      </c>
      <c r="I37" s="234">
        <f t="shared" si="17"/>
        <v>242885.89480155002</v>
      </c>
      <c r="J37" s="234">
        <f t="shared" si="17"/>
        <v>484262.21782650118</v>
      </c>
      <c r="K37" s="234">
        <f t="shared" si="17"/>
        <v>590178.11431290116</v>
      </c>
      <c r="L37" s="234">
        <f t="shared" si="17"/>
        <v>632214.07227690122</v>
      </c>
      <c r="M37" s="234">
        <f t="shared" si="17"/>
        <v>796430.05220490124</v>
      </c>
      <c r="N37" s="234">
        <f t="shared" si="17"/>
        <v>1410044.6666977813</v>
      </c>
      <c r="O37" s="234">
        <f t="shared" si="17"/>
        <v>1410044.6666977813</v>
      </c>
      <c r="P37" s="234">
        <f t="shared" si="17"/>
        <v>1410044.6666977813</v>
      </c>
      <c r="Q37" s="234">
        <f t="shared" si="17"/>
        <v>1410044.6666977813</v>
      </c>
      <c r="R37" s="234">
        <f t="shared" si="17"/>
        <v>1410044.6666977813</v>
      </c>
      <c r="S37" s="234">
        <f t="shared" si="17"/>
        <v>1410044.6666977813</v>
      </c>
      <c r="T37" s="234">
        <f t="shared" si="17"/>
        <v>1410044.6666977813</v>
      </c>
      <c r="U37" s="234">
        <f t="shared" si="17"/>
        <v>1410044.6666977813</v>
      </c>
      <c r="V37" s="234">
        <f t="shared" si="17"/>
        <v>1410044.6666977813</v>
      </c>
      <c r="W37" s="234">
        <f t="shared" si="17"/>
        <v>1410044.6666977813</v>
      </c>
      <c r="X37" s="234">
        <f t="shared" si="17"/>
        <v>1410044.6666977813</v>
      </c>
      <c r="Y37" s="234">
        <f t="shared" si="17"/>
        <v>1410044.6666977813</v>
      </c>
      <c r="Z37" s="234">
        <f t="shared" si="17"/>
        <v>1410044.6666977813</v>
      </c>
      <c r="AA37" s="234">
        <f t="shared" si="17"/>
        <v>1410044.6666977813</v>
      </c>
      <c r="AB37" s="234">
        <f t="shared" si="17"/>
        <v>1410044.6666977813</v>
      </c>
      <c r="AC37" s="234">
        <f t="shared" si="17"/>
        <v>1410044.6666977813</v>
      </c>
      <c r="AD37" s="234">
        <f t="shared" si="17"/>
        <v>1410044.6666977813</v>
      </c>
      <c r="AE37" s="234">
        <f t="shared" si="17"/>
        <v>1410044.6666977813</v>
      </c>
      <c r="AF37" s="234">
        <f t="shared" si="17"/>
        <v>1410044.6666977813</v>
      </c>
      <c r="AG37" s="234">
        <f t="shared" si="17"/>
        <v>1410044.6666977813</v>
      </c>
      <c r="AH37" s="234">
        <f t="shared" si="17"/>
        <v>1410044.6666977813</v>
      </c>
      <c r="AI37" s="234">
        <f t="shared" si="17"/>
        <v>1410044.6666977813</v>
      </c>
      <c r="AJ37" s="234">
        <f t="shared" si="17"/>
        <v>1410044.6666977813</v>
      </c>
      <c r="AK37" s="234">
        <f t="shared" si="17"/>
        <v>1410044.6666977813</v>
      </c>
      <c r="AL37" s="234">
        <f t="shared" si="17"/>
        <v>1410044.6666977813</v>
      </c>
      <c r="AM37" s="234">
        <f t="shared" si="17"/>
        <v>1410044.6666977813</v>
      </c>
    </row>
    <row r="38" spans="1:39" x14ac:dyDescent="0.35">
      <c r="A38" s="39"/>
      <c r="B38" s="24"/>
      <c r="C38" s="9"/>
      <c r="D38" s="30"/>
      <c r="E38" s="9"/>
      <c r="F38" s="30"/>
      <c r="G38" s="30"/>
      <c r="H38" s="9"/>
      <c r="I38" s="30"/>
      <c r="J38" s="30"/>
      <c r="K38" s="9"/>
      <c r="L38" s="30"/>
      <c r="M38" s="30"/>
      <c r="N38" s="307" t="s">
        <v>194</v>
      </c>
      <c r="O38" s="306">
        <f>SUM(C5:N18)</f>
        <v>1410044.6666977813</v>
      </c>
      <c r="P38" s="30"/>
      <c r="Q38" s="9"/>
      <c r="R38" s="30"/>
      <c r="S38" s="30"/>
      <c r="T38" s="9"/>
      <c r="U38" s="30"/>
      <c r="V38" s="30"/>
      <c r="W38" s="9"/>
      <c r="X38" s="30"/>
      <c r="Y38" s="30"/>
      <c r="Z38" s="9"/>
      <c r="AA38" s="30"/>
      <c r="AB38" s="30"/>
      <c r="AC38" s="9"/>
      <c r="AD38" s="30"/>
      <c r="AE38" s="30"/>
      <c r="AF38" s="9"/>
      <c r="AG38" s="30"/>
      <c r="AH38" s="30"/>
      <c r="AI38" s="9"/>
      <c r="AJ38" s="30"/>
      <c r="AK38" s="30"/>
      <c r="AL38" s="9"/>
      <c r="AM38" s="30"/>
    </row>
    <row r="39" spans="1:39" ht="15" thickBot="1" x14ac:dyDescent="0.4">
      <c r="C39" s="255"/>
      <c r="D39" s="130"/>
      <c r="E39" s="255"/>
      <c r="F39" s="130"/>
      <c r="G39" s="130"/>
      <c r="H39" s="255"/>
      <c r="I39" s="130"/>
      <c r="J39" s="130"/>
      <c r="K39" s="255"/>
      <c r="L39" s="130"/>
      <c r="M39" s="130"/>
      <c r="N39" s="255"/>
      <c r="O39" s="130"/>
      <c r="P39" s="130"/>
      <c r="Q39" s="255"/>
      <c r="R39" s="130"/>
      <c r="S39" s="130"/>
      <c r="T39" s="255"/>
      <c r="U39" s="463" t="s">
        <v>257</v>
      </c>
      <c r="V39" s="130"/>
      <c r="W39" s="255"/>
      <c r="X39" s="130"/>
      <c r="Y39" s="130"/>
      <c r="Z39" s="255"/>
      <c r="AA39" s="130"/>
      <c r="AB39" s="130"/>
      <c r="AC39" s="255"/>
      <c r="AD39" s="130"/>
      <c r="AE39" s="130"/>
      <c r="AF39" s="255"/>
      <c r="AG39" s="130"/>
      <c r="AH39" s="130"/>
      <c r="AI39" s="255"/>
      <c r="AJ39" s="130"/>
      <c r="AK39" s="130"/>
      <c r="AL39" s="255"/>
      <c r="AM39" s="130"/>
    </row>
    <row r="40" spans="1:39" ht="16" thickBot="1" x14ac:dyDescent="0.4">
      <c r="A40" s="644" t="s">
        <v>16</v>
      </c>
      <c r="B40" s="17" t="s">
        <v>10</v>
      </c>
      <c r="C40" s="146">
        <f>C$4</f>
        <v>44562</v>
      </c>
      <c r="D40" s="146">
        <f t="shared" ref="D40:AM40" si="18">D$4</f>
        <v>44593</v>
      </c>
      <c r="E40" s="146">
        <f t="shared" si="18"/>
        <v>44621</v>
      </c>
      <c r="F40" s="146">
        <f t="shared" si="18"/>
        <v>44652</v>
      </c>
      <c r="G40" s="146">
        <f t="shared" si="18"/>
        <v>44682</v>
      </c>
      <c r="H40" s="146">
        <f t="shared" si="18"/>
        <v>44713</v>
      </c>
      <c r="I40" s="146">
        <f t="shared" si="18"/>
        <v>44743</v>
      </c>
      <c r="J40" s="146">
        <f t="shared" si="18"/>
        <v>44774</v>
      </c>
      <c r="K40" s="146">
        <f t="shared" si="18"/>
        <v>44805</v>
      </c>
      <c r="L40" s="146">
        <f t="shared" si="18"/>
        <v>44835</v>
      </c>
      <c r="M40" s="146">
        <f t="shared" si="18"/>
        <v>44866</v>
      </c>
      <c r="N40" s="146">
        <f t="shared" si="18"/>
        <v>44896</v>
      </c>
      <c r="O40" s="146">
        <f t="shared" si="18"/>
        <v>44927</v>
      </c>
      <c r="P40" s="146">
        <f t="shared" si="18"/>
        <v>44958</v>
      </c>
      <c r="Q40" s="146">
        <f t="shared" si="18"/>
        <v>44986</v>
      </c>
      <c r="R40" s="146">
        <f t="shared" si="18"/>
        <v>45017</v>
      </c>
      <c r="S40" s="146">
        <f t="shared" si="18"/>
        <v>45047</v>
      </c>
      <c r="T40" s="146">
        <f t="shared" si="18"/>
        <v>45078</v>
      </c>
      <c r="U40" s="146">
        <f t="shared" si="18"/>
        <v>45108</v>
      </c>
      <c r="V40" s="146">
        <f t="shared" si="18"/>
        <v>45139</v>
      </c>
      <c r="W40" s="146">
        <f t="shared" si="18"/>
        <v>45170</v>
      </c>
      <c r="X40" s="146">
        <f t="shared" si="18"/>
        <v>45200</v>
      </c>
      <c r="Y40" s="146">
        <f t="shared" si="18"/>
        <v>45231</v>
      </c>
      <c r="Z40" s="146">
        <f t="shared" si="18"/>
        <v>45261</v>
      </c>
      <c r="AA40" s="146">
        <f t="shared" si="18"/>
        <v>45292</v>
      </c>
      <c r="AB40" s="146">
        <f t="shared" si="18"/>
        <v>45323</v>
      </c>
      <c r="AC40" s="146">
        <f t="shared" si="18"/>
        <v>45352</v>
      </c>
      <c r="AD40" s="146">
        <f t="shared" si="18"/>
        <v>45383</v>
      </c>
      <c r="AE40" s="146">
        <f t="shared" si="18"/>
        <v>45413</v>
      </c>
      <c r="AF40" s="146">
        <f t="shared" si="18"/>
        <v>45444</v>
      </c>
      <c r="AG40" s="146">
        <f t="shared" si="18"/>
        <v>45474</v>
      </c>
      <c r="AH40" s="146">
        <f t="shared" si="18"/>
        <v>45505</v>
      </c>
      <c r="AI40" s="146">
        <f t="shared" si="18"/>
        <v>45536</v>
      </c>
      <c r="AJ40" s="146">
        <f t="shared" si="18"/>
        <v>45566</v>
      </c>
      <c r="AK40" s="146">
        <f t="shared" si="18"/>
        <v>45597</v>
      </c>
      <c r="AL40" s="146">
        <f t="shared" si="18"/>
        <v>45627</v>
      </c>
      <c r="AM40" s="146">
        <f t="shared" si="18"/>
        <v>45658</v>
      </c>
    </row>
    <row r="41" spans="1:39" ht="15" customHeight="1" x14ac:dyDescent="0.35">
      <c r="A41" s="645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3">
        <f t="shared" si="20"/>
        <v>0</v>
      </c>
      <c r="U41" s="466">
        <v>0</v>
      </c>
      <c r="V41" s="3">
        <f t="shared" si="20"/>
        <v>0</v>
      </c>
      <c r="W41" s="3">
        <f t="shared" si="20"/>
        <v>0</v>
      </c>
      <c r="X41" s="3">
        <f t="shared" si="20"/>
        <v>0</v>
      </c>
      <c r="Y41" s="3">
        <f t="shared" si="20"/>
        <v>0</v>
      </c>
      <c r="Z41" s="3">
        <f t="shared" si="20"/>
        <v>0</v>
      </c>
      <c r="AA41" s="3">
        <f t="shared" si="20"/>
        <v>0</v>
      </c>
      <c r="AB41" s="3">
        <f t="shared" si="20"/>
        <v>0</v>
      </c>
      <c r="AC41" s="3">
        <f t="shared" si="20"/>
        <v>0</v>
      </c>
      <c r="AD41" s="3">
        <f t="shared" si="20"/>
        <v>0</v>
      </c>
      <c r="AE41" s="3">
        <f t="shared" si="20"/>
        <v>0</v>
      </c>
      <c r="AF41" s="3">
        <f t="shared" si="20"/>
        <v>0</v>
      </c>
      <c r="AG41" s="3">
        <f t="shared" si="20"/>
        <v>0</v>
      </c>
      <c r="AH41" s="3">
        <f t="shared" si="20"/>
        <v>0</v>
      </c>
      <c r="AI41" s="3">
        <f t="shared" si="20"/>
        <v>0</v>
      </c>
      <c r="AJ41" s="3">
        <f t="shared" si="20"/>
        <v>0</v>
      </c>
      <c r="AK41" s="3">
        <f t="shared" si="20"/>
        <v>0</v>
      </c>
      <c r="AL41" s="3">
        <f t="shared" si="20"/>
        <v>0</v>
      </c>
      <c r="AM41" s="3">
        <f t="shared" si="20"/>
        <v>0</v>
      </c>
    </row>
    <row r="42" spans="1:39" x14ac:dyDescent="0.35">
      <c r="A42" s="645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466"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  <c r="AB42" s="3">
        <f t="shared" si="21"/>
        <v>0</v>
      </c>
      <c r="AC42" s="3">
        <f t="shared" si="21"/>
        <v>0</v>
      </c>
      <c r="AD42" s="3">
        <f t="shared" si="21"/>
        <v>0</v>
      </c>
      <c r="AE42" s="3">
        <f t="shared" si="21"/>
        <v>0</v>
      </c>
      <c r="AF42" s="3">
        <f t="shared" si="21"/>
        <v>0</v>
      </c>
      <c r="AG42" s="3">
        <f t="shared" si="21"/>
        <v>0</v>
      </c>
      <c r="AH42" s="3">
        <f t="shared" si="21"/>
        <v>0</v>
      </c>
      <c r="AI42" s="3">
        <f t="shared" si="21"/>
        <v>0</v>
      </c>
      <c r="AJ42" s="3">
        <f t="shared" si="21"/>
        <v>0</v>
      </c>
      <c r="AK42" s="3">
        <f t="shared" si="21"/>
        <v>0</v>
      </c>
      <c r="AL42" s="3">
        <f t="shared" si="21"/>
        <v>0</v>
      </c>
      <c r="AM42" s="3">
        <f t="shared" si="21"/>
        <v>0</v>
      </c>
    </row>
    <row r="43" spans="1:39" x14ac:dyDescent="0.35">
      <c r="A43" s="645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  <c r="P43" s="3">
        <f t="shared" si="22"/>
        <v>0</v>
      </c>
      <c r="Q43" s="3">
        <f t="shared" si="22"/>
        <v>0</v>
      </c>
      <c r="R43" s="3">
        <f t="shared" si="22"/>
        <v>0</v>
      </c>
      <c r="S43" s="3">
        <f t="shared" si="22"/>
        <v>0</v>
      </c>
      <c r="T43" s="3">
        <f t="shared" si="22"/>
        <v>0</v>
      </c>
      <c r="U43" s="466">
        <v>0</v>
      </c>
      <c r="V43" s="3">
        <f t="shared" si="22"/>
        <v>0</v>
      </c>
      <c r="W43" s="3">
        <f t="shared" si="22"/>
        <v>0</v>
      </c>
      <c r="X43" s="3">
        <f t="shared" si="22"/>
        <v>0</v>
      </c>
      <c r="Y43" s="3">
        <f t="shared" si="22"/>
        <v>0</v>
      </c>
      <c r="Z43" s="3">
        <f t="shared" si="22"/>
        <v>0</v>
      </c>
      <c r="AA43" s="3">
        <f t="shared" si="22"/>
        <v>0</v>
      </c>
      <c r="AB43" s="3">
        <f t="shared" si="22"/>
        <v>0</v>
      </c>
      <c r="AC43" s="3">
        <f t="shared" si="22"/>
        <v>0</v>
      </c>
      <c r="AD43" s="3">
        <f t="shared" si="22"/>
        <v>0</v>
      </c>
      <c r="AE43" s="3">
        <f t="shared" si="22"/>
        <v>0</v>
      </c>
      <c r="AF43" s="3">
        <f t="shared" si="22"/>
        <v>0</v>
      </c>
      <c r="AG43" s="3">
        <f t="shared" si="22"/>
        <v>0</v>
      </c>
      <c r="AH43" s="3">
        <f t="shared" si="22"/>
        <v>0</v>
      </c>
      <c r="AI43" s="3">
        <f t="shared" si="22"/>
        <v>0</v>
      </c>
      <c r="AJ43" s="3">
        <f t="shared" si="22"/>
        <v>0</v>
      </c>
      <c r="AK43" s="3">
        <f t="shared" si="22"/>
        <v>0</v>
      </c>
      <c r="AL43" s="3">
        <f t="shared" si="22"/>
        <v>0</v>
      </c>
      <c r="AM43" s="3">
        <f t="shared" si="22"/>
        <v>0</v>
      </c>
    </row>
    <row r="44" spans="1:39" x14ac:dyDescent="0.35">
      <c r="A44" s="645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  <c r="P44" s="3">
        <f t="shared" si="23"/>
        <v>0</v>
      </c>
      <c r="Q44" s="3">
        <f t="shared" si="23"/>
        <v>0</v>
      </c>
      <c r="R44" s="3">
        <f t="shared" si="23"/>
        <v>0</v>
      </c>
      <c r="S44" s="3">
        <f t="shared" si="23"/>
        <v>0</v>
      </c>
      <c r="T44" s="3">
        <f t="shared" si="23"/>
        <v>0</v>
      </c>
      <c r="U44" s="466">
        <v>0</v>
      </c>
      <c r="V44" s="3">
        <f t="shared" si="23"/>
        <v>0</v>
      </c>
      <c r="W44" s="3">
        <f t="shared" si="23"/>
        <v>0</v>
      </c>
      <c r="X44" s="3">
        <f t="shared" si="23"/>
        <v>0</v>
      </c>
      <c r="Y44" s="3">
        <f t="shared" si="23"/>
        <v>0</v>
      </c>
      <c r="Z44" s="3">
        <f t="shared" si="23"/>
        <v>0</v>
      </c>
      <c r="AA44" s="3">
        <f t="shared" si="23"/>
        <v>0</v>
      </c>
      <c r="AB44" s="3">
        <f t="shared" si="23"/>
        <v>0</v>
      </c>
      <c r="AC44" s="3">
        <f t="shared" si="23"/>
        <v>0</v>
      </c>
      <c r="AD44" s="3">
        <f t="shared" si="23"/>
        <v>0</v>
      </c>
      <c r="AE44" s="3">
        <f t="shared" si="23"/>
        <v>0</v>
      </c>
      <c r="AF44" s="3">
        <f t="shared" si="23"/>
        <v>0</v>
      </c>
      <c r="AG44" s="3">
        <f t="shared" si="23"/>
        <v>0</v>
      </c>
      <c r="AH44" s="3">
        <f t="shared" si="23"/>
        <v>0</v>
      </c>
      <c r="AI44" s="3">
        <f t="shared" si="23"/>
        <v>0</v>
      </c>
      <c r="AJ44" s="3">
        <f t="shared" si="23"/>
        <v>0</v>
      </c>
      <c r="AK44" s="3">
        <f t="shared" si="23"/>
        <v>0</v>
      </c>
      <c r="AL44" s="3">
        <f t="shared" si="23"/>
        <v>0</v>
      </c>
      <c r="AM44" s="3">
        <f t="shared" si="23"/>
        <v>0</v>
      </c>
    </row>
    <row r="45" spans="1:39" x14ac:dyDescent="0.35">
      <c r="A45" s="645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  <c r="P45" s="3">
        <f t="shared" si="24"/>
        <v>0</v>
      </c>
      <c r="Q45" s="3">
        <f t="shared" si="24"/>
        <v>0</v>
      </c>
      <c r="R45" s="3">
        <f t="shared" si="24"/>
        <v>0</v>
      </c>
      <c r="S45" s="3">
        <f t="shared" si="24"/>
        <v>0</v>
      </c>
      <c r="T45" s="3">
        <f t="shared" si="24"/>
        <v>0</v>
      </c>
      <c r="U45" s="466">
        <v>63588.118203124999</v>
      </c>
      <c r="V45" s="3">
        <f t="shared" si="24"/>
        <v>63588.118203124999</v>
      </c>
      <c r="W45" s="3">
        <f t="shared" si="24"/>
        <v>63588.118203124999</v>
      </c>
      <c r="X45" s="3">
        <f t="shared" si="24"/>
        <v>63588.118203124999</v>
      </c>
      <c r="Y45" s="3">
        <f t="shared" si="24"/>
        <v>63588.118203124999</v>
      </c>
      <c r="Z45" s="3">
        <f t="shared" si="24"/>
        <v>63588.118203124999</v>
      </c>
      <c r="AA45" s="3">
        <f t="shared" si="24"/>
        <v>63588.118203124999</v>
      </c>
      <c r="AB45" s="3">
        <f t="shared" si="24"/>
        <v>63588.118203124999</v>
      </c>
      <c r="AC45" s="3">
        <f t="shared" si="24"/>
        <v>63588.118203124999</v>
      </c>
      <c r="AD45" s="3">
        <f t="shared" si="24"/>
        <v>63588.118203124999</v>
      </c>
      <c r="AE45" s="3">
        <f t="shared" si="24"/>
        <v>63588.118203124999</v>
      </c>
      <c r="AF45" s="3">
        <f t="shared" si="24"/>
        <v>63588.118203124999</v>
      </c>
      <c r="AG45" s="3">
        <f t="shared" si="24"/>
        <v>63588.118203124999</v>
      </c>
      <c r="AH45" s="3">
        <f t="shared" si="24"/>
        <v>63588.118203124999</v>
      </c>
      <c r="AI45" s="3">
        <f t="shared" si="24"/>
        <v>63588.118203124999</v>
      </c>
      <c r="AJ45" s="3">
        <f t="shared" si="24"/>
        <v>63588.118203124999</v>
      </c>
      <c r="AK45" s="3">
        <f t="shared" si="24"/>
        <v>63588.118203124999</v>
      </c>
      <c r="AL45" s="3">
        <f t="shared" si="24"/>
        <v>63588.118203124999</v>
      </c>
      <c r="AM45" s="3">
        <f t="shared" si="24"/>
        <v>63588.118203124999</v>
      </c>
    </row>
    <row r="46" spans="1:39" x14ac:dyDescent="0.35">
      <c r="A46" s="645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  <c r="P46" s="3">
        <f t="shared" si="25"/>
        <v>0</v>
      </c>
      <c r="Q46" s="3">
        <f t="shared" si="25"/>
        <v>0</v>
      </c>
      <c r="R46" s="3">
        <f t="shared" si="25"/>
        <v>0</v>
      </c>
      <c r="S46" s="3">
        <f t="shared" si="25"/>
        <v>0</v>
      </c>
      <c r="T46" s="3">
        <f t="shared" si="25"/>
        <v>0</v>
      </c>
      <c r="U46" s="466">
        <v>0</v>
      </c>
      <c r="V46" s="3">
        <f t="shared" si="25"/>
        <v>0</v>
      </c>
      <c r="W46" s="3">
        <f t="shared" si="25"/>
        <v>0</v>
      </c>
      <c r="X46" s="3">
        <f t="shared" si="25"/>
        <v>0</v>
      </c>
      <c r="Y46" s="3">
        <f t="shared" si="25"/>
        <v>0</v>
      </c>
      <c r="Z46" s="3">
        <f t="shared" si="25"/>
        <v>0</v>
      </c>
      <c r="AA46" s="3">
        <f t="shared" si="25"/>
        <v>0</v>
      </c>
      <c r="AB46" s="3">
        <f t="shared" si="25"/>
        <v>0</v>
      </c>
      <c r="AC46" s="3">
        <f t="shared" si="25"/>
        <v>0</v>
      </c>
      <c r="AD46" s="3">
        <f t="shared" si="25"/>
        <v>0</v>
      </c>
      <c r="AE46" s="3">
        <f t="shared" si="25"/>
        <v>0</v>
      </c>
      <c r="AF46" s="3">
        <f t="shared" si="25"/>
        <v>0</v>
      </c>
      <c r="AG46" s="3">
        <f t="shared" si="25"/>
        <v>0</v>
      </c>
      <c r="AH46" s="3">
        <f t="shared" si="25"/>
        <v>0</v>
      </c>
      <c r="AI46" s="3">
        <f t="shared" si="25"/>
        <v>0</v>
      </c>
      <c r="AJ46" s="3">
        <f t="shared" si="25"/>
        <v>0</v>
      </c>
      <c r="AK46" s="3">
        <f t="shared" si="25"/>
        <v>0</v>
      </c>
      <c r="AL46" s="3">
        <f t="shared" si="25"/>
        <v>0</v>
      </c>
      <c r="AM46" s="3">
        <f t="shared" si="25"/>
        <v>0</v>
      </c>
    </row>
    <row r="47" spans="1:39" x14ac:dyDescent="0.35">
      <c r="A47" s="645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  <c r="P47" s="3">
        <f t="shared" si="26"/>
        <v>0</v>
      </c>
      <c r="Q47" s="3">
        <f t="shared" si="26"/>
        <v>0</v>
      </c>
      <c r="R47" s="3">
        <f t="shared" si="26"/>
        <v>0</v>
      </c>
      <c r="S47" s="3">
        <f t="shared" si="26"/>
        <v>0</v>
      </c>
      <c r="T47" s="3">
        <f t="shared" si="26"/>
        <v>0</v>
      </c>
      <c r="U47" s="466">
        <v>0</v>
      </c>
      <c r="V47" s="3">
        <f t="shared" si="26"/>
        <v>0</v>
      </c>
      <c r="W47" s="3">
        <f t="shared" si="26"/>
        <v>0</v>
      </c>
      <c r="X47" s="3">
        <f t="shared" si="26"/>
        <v>0</v>
      </c>
      <c r="Y47" s="3">
        <f t="shared" si="26"/>
        <v>0</v>
      </c>
      <c r="Z47" s="3">
        <f t="shared" si="26"/>
        <v>0</v>
      </c>
      <c r="AA47" s="3">
        <f t="shared" si="26"/>
        <v>0</v>
      </c>
      <c r="AB47" s="3">
        <f t="shared" si="26"/>
        <v>0</v>
      </c>
      <c r="AC47" s="3">
        <f t="shared" si="26"/>
        <v>0</v>
      </c>
      <c r="AD47" s="3">
        <f t="shared" si="26"/>
        <v>0</v>
      </c>
      <c r="AE47" s="3">
        <f t="shared" si="26"/>
        <v>0</v>
      </c>
      <c r="AF47" s="3">
        <f t="shared" si="26"/>
        <v>0</v>
      </c>
      <c r="AG47" s="3">
        <f t="shared" si="26"/>
        <v>0</v>
      </c>
      <c r="AH47" s="3">
        <f t="shared" si="26"/>
        <v>0</v>
      </c>
      <c r="AI47" s="3">
        <f t="shared" si="26"/>
        <v>0</v>
      </c>
      <c r="AJ47" s="3">
        <f t="shared" si="26"/>
        <v>0</v>
      </c>
      <c r="AK47" s="3">
        <f t="shared" si="26"/>
        <v>0</v>
      </c>
      <c r="AL47" s="3">
        <f t="shared" si="26"/>
        <v>0</v>
      </c>
      <c r="AM47" s="3">
        <f t="shared" si="26"/>
        <v>0</v>
      </c>
    </row>
    <row r="48" spans="1:39" x14ac:dyDescent="0.35">
      <c r="A48" s="645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  <c r="P48" s="3">
        <f t="shared" si="27"/>
        <v>0</v>
      </c>
      <c r="Q48" s="3">
        <f t="shared" si="27"/>
        <v>0</v>
      </c>
      <c r="R48" s="3">
        <f t="shared" si="27"/>
        <v>0</v>
      </c>
      <c r="S48" s="3">
        <f t="shared" si="27"/>
        <v>0</v>
      </c>
      <c r="T48" s="3">
        <f t="shared" si="27"/>
        <v>0</v>
      </c>
      <c r="U48" s="466">
        <v>772312.03979492188</v>
      </c>
      <c r="V48" s="3">
        <f t="shared" si="27"/>
        <v>772312.03979492188</v>
      </c>
      <c r="W48" s="3">
        <f t="shared" si="27"/>
        <v>772312.03979492188</v>
      </c>
      <c r="X48" s="3">
        <f t="shared" si="27"/>
        <v>772312.03979492188</v>
      </c>
      <c r="Y48" s="3">
        <f t="shared" si="27"/>
        <v>772312.03979492188</v>
      </c>
      <c r="Z48" s="3">
        <f t="shared" si="27"/>
        <v>772312.03979492188</v>
      </c>
      <c r="AA48" s="3">
        <f t="shared" si="27"/>
        <v>772312.03979492188</v>
      </c>
      <c r="AB48" s="3">
        <f t="shared" si="27"/>
        <v>772312.03979492188</v>
      </c>
      <c r="AC48" s="3">
        <f t="shared" si="27"/>
        <v>772312.03979492188</v>
      </c>
      <c r="AD48" s="3">
        <f t="shared" si="27"/>
        <v>772312.03979492188</v>
      </c>
      <c r="AE48" s="3">
        <f t="shared" si="27"/>
        <v>772312.03979492188</v>
      </c>
      <c r="AF48" s="3">
        <f t="shared" si="27"/>
        <v>772312.03979492188</v>
      </c>
      <c r="AG48" s="3">
        <f t="shared" si="27"/>
        <v>772312.03979492188</v>
      </c>
      <c r="AH48" s="3">
        <f t="shared" si="27"/>
        <v>772312.03979492188</v>
      </c>
      <c r="AI48" s="3">
        <f t="shared" si="27"/>
        <v>772312.03979492188</v>
      </c>
      <c r="AJ48" s="3">
        <f t="shared" si="27"/>
        <v>772312.03979492188</v>
      </c>
      <c r="AK48" s="3">
        <f t="shared" si="27"/>
        <v>772312.03979492188</v>
      </c>
      <c r="AL48" s="3">
        <f t="shared" si="27"/>
        <v>772312.03979492188</v>
      </c>
      <c r="AM48" s="3">
        <f t="shared" si="27"/>
        <v>772312.03979492188</v>
      </c>
    </row>
    <row r="49" spans="1:39" x14ac:dyDescent="0.35">
      <c r="A49" s="645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  <c r="P49" s="3">
        <f t="shared" si="28"/>
        <v>0</v>
      </c>
      <c r="Q49" s="3">
        <f t="shared" si="28"/>
        <v>0</v>
      </c>
      <c r="R49" s="3">
        <f t="shared" si="28"/>
        <v>0</v>
      </c>
      <c r="S49" s="3">
        <f t="shared" si="28"/>
        <v>0</v>
      </c>
      <c r="T49" s="3">
        <f t="shared" si="28"/>
        <v>0</v>
      </c>
      <c r="U49" s="466">
        <v>0</v>
      </c>
      <c r="V49" s="3">
        <f t="shared" si="28"/>
        <v>0</v>
      </c>
      <c r="W49" s="3">
        <f t="shared" si="28"/>
        <v>0</v>
      </c>
      <c r="X49" s="3">
        <f t="shared" si="28"/>
        <v>0</v>
      </c>
      <c r="Y49" s="3">
        <f t="shared" si="28"/>
        <v>0</v>
      </c>
      <c r="Z49" s="3">
        <f t="shared" si="28"/>
        <v>0</v>
      </c>
      <c r="AA49" s="3">
        <f t="shared" si="28"/>
        <v>0</v>
      </c>
      <c r="AB49" s="3">
        <f t="shared" si="28"/>
        <v>0</v>
      </c>
      <c r="AC49" s="3">
        <f t="shared" si="28"/>
        <v>0</v>
      </c>
      <c r="AD49" s="3">
        <f t="shared" si="28"/>
        <v>0</v>
      </c>
      <c r="AE49" s="3">
        <f t="shared" si="28"/>
        <v>0</v>
      </c>
      <c r="AF49" s="3">
        <f t="shared" si="28"/>
        <v>0</v>
      </c>
      <c r="AG49" s="3">
        <f t="shared" si="28"/>
        <v>0</v>
      </c>
      <c r="AH49" s="3">
        <f t="shared" si="28"/>
        <v>0</v>
      </c>
      <c r="AI49" s="3">
        <f t="shared" si="28"/>
        <v>0</v>
      </c>
      <c r="AJ49" s="3">
        <f t="shared" si="28"/>
        <v>0</v>
      </c>
      <c r="AK49" s="3">
        <f t="shared" si="28"/>
        <v>0</v>
      </c>
      <c r="AL49" s="3">
        <f t="shared" si="28"/>
        <v>0</v>
      </c>
      <c r="AM49" s="3">
        <f t="shared" si="28"/>
        <v>0</v>
      </c>
    </row>
    <row r="50" spans="1:39" ht="15" customHeight="1" x14ac:dyDescent="0.35">
      <c r="A50" s="645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  <c r="P50" s="3">
        <f t="shared" si="29"/>
        <v>0</v>
      </c>
      <c r="Q50" s="3">
        <f t="shared" si="29"/>
        <v>0</v>
      </c>
      <c r="R50" s="3">
        <f t="shared" si="29"/>
        <v>0</v>
      </c>
      <c r="S50" s="3">
        <f t="shared" si="29"/>
        <v>0</v>
      </c>
      <c r="T50" s="3">
        <f t="shared" si="29"/>
        <v>0</v>
      </c>
      <c r="U50" s="466">
        <v>0</v>
      </c>
      <c r="V50" s="3">
        <f t="shared" si="29"/>
        <v>0</v>
      </c>
      <c r="W50" s="3">
        <f t="shared" si="29"/>
        <v>0</v>
      </c>
      <c r="X50" s="3">
        <f t="shared" si="29"/>
        <v>0</v>
      </c>
      <c r="Y50" s="3">
        <f t="shared" si="29"/>
        <v>0</v>
      </c>
      <c r="Z50" s="3">
        <f t="shared" si="29"/>
        <v>0</v>
      </c>
      <c r="AA50" s="3">
        <f t="shared" si="29"/>
        <v>0</v>
      </c>
      <c r="AB50" s="3">
        <f t="shared" si="29"/>
        <v>0</v>
      </c>
      <c r="AC50" s="3">
        <f t="shared" si="29"/>
        <v>0</v>
      </c>
      <c r="AD50" s="3">
        <f t="shared" si="29"/>
        <v>0</v>
      </c>
      <c r="AE50" s="3">
        <f t="shared" si="29"/>
        <v>0</v>
      </c>
      <c r="AF50" s="3">
        <f t="shared" si="29"/>
        <v>0</v>
      </c>
      <c r="AG50" s="3">
        <f t="shared" si="29"/>
        <v>0</v>
      </c>
      <c r="AH50" s="3">
        <f t="shared" si="29"/>
        <v>0</v>
      </c>
      <c r="AI50" s="3">
        <f t="shared" si="29"/>
        <v>0</v>
      </c>
      <c r="AJ50" s="3">
        <f t="shared" si="29"/>
        <v>0</v>
      </c>
      <c r="AK50" s="3">
        <f t="shared" si="29"/>
        <v>0</v>
      </c>
      <c r="AL50" s="3">
        <f t="shared" si="29"/>
        <v>0</v>
      </c>
      <c r="AM50" s="3">
        <f t="shared" si="29"/>
        <v>0</v>
      </c>
    </row>
    <row r="51" spans="1:39" x14ac:dyDescent="0.35">
      <c r="A51" s="645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  <c r="P51" s="3">
        <f t="shared" si="30"/>
        <v>0</v>
      </c>
      <c r="Q51" s="3">
        <f t="shared" si="30"/>
        <v>0</v>
      </c>
      <c r="R51" s="3">
        <f t="shared" si="30"/>
        <v>0</v>
      </c>
      <c r="S51" s="3">
        <f t="shared" si="30"/>
        <v>0</v>
      </c>
      <c r="T51" s="3">
        <f t="shared" si="30"/>
        <v>0</v>
      </c>
      <c r="U51" s="466">
        <v>0</v>
      </c>
      <c r="V51" s="3">
        <f t="shared" si="30"/>
        <v>0</v>
      </c>
      <c r="W51" s="3">
        <f t="shared" si="30"/>
        <v>0</v>
      </c>
      <c r="X51" s="3">
        <f t="shared" si="30"/>
        <v>0</v>
      </c>
      <c r="Y51" s="3">
        <f t="shared" si="30"/>
        <v>0</v>
      </c>
      <c r="Z51" s="3">
        <f t="shared" si="30"/>
        <v>0</v>
      </c>
      <c r="AA51" s="3">
        <f t="shared" si="30"/>
        <v>0</v>
      </c>
      <c r="AB51" s="3">
        <f t="shared" si="30"/>
        <v>0</v>
      </c>
      <c r="AC51" s="3">
        <f t="shared" si="30"/>
        <v>0</v>
      </c>
      <c r="AD51" s="3">
        <f t="shared" si="30"/>
        <v>0</v>
      </c>
      <c r="AE51" s="3">
        <f t="shared" si="30"/>
        <v>0</v>
      </c>
      <c r="AF51" s="3">
        <f t="shared" si="30"/>
        <v>0</v>
      </c>
      <c r="AG51" s="3">
        <f t="shared" si="30"/>
        <v>0</v>
      </c>
      <c r="AH51" s="3">
        <f t="shared" si="30"/>
        <v>0</v>
      </c>
      <c r="AI51" s="3">
        <f t="shared" si="30"/>
        <v>0</v>
      </c>
      <c r="AJ51" s="3">
        <f t="shared" si="30"/>
        <v>0</v>
      </c>
      <c r="AK51" s="3">
        <f t="shared" si="30"/>
        <v>0</v>
      </c>
      <c r="AL51" s="3">
        <f t="shared" si="30"/>
        <v>0</v>
      </c>
      <c r="AM51" s="3">
        <f t="shared" si="30"/>
        <v>0</v>
      </c>
    </row>
    <row r="52" spans="1:39" x14ac:dyDescent="0.35">
      <c r="A52" s="645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  <c r="P52" s="3">
        <f t="shared" si="31"/>
        <v>0</v>
      </c>
      <c r="Q52" s="3">
        <f t="shared" si="31"/>
        <v>0</v>
      </c>
      <c r="R52" s="3">
        <f t="shared" si="31"/>
        <v>0</v>
      </c>
      <c r="S52" s="3">
        <f t="shared" si="31"/>
        <v>0</v>
      </c>
      <c r="T52" s="3">
        <f t="shared" si="31"/>
        <v>0</v>
      </c>
      <c r="U52" s="466">
        <v>0</v>
      </c>
      <c r="V52" s="3">
        <f t="shared" si="31"/>
        <v>0</v>
      </c>
      <c r="W52" s="3">
        <f t="shared" si="31"/>
        <v>0</v>
      </c>
      <c r="X52" s="3">
        <f t="shared" si="31"/>
        <v>0</v>
      </c>
      <c r="Y52" s="3">
        <f t="shared" si="31"/>
        <v>0</v>
      </c>
      <c r="Z52" s="3">
        <f t="shared" si="31"/>
        <v>0</v>
      </c>
      <c r="AA52" s="3">
        <f t="shared" si="31"/>
        <v>0</v>
      </c>
      <c r="AB52" s="3">
        <f t="shared" si="31"/>
        <v>0</v>
      </c>
      <c r="AC52" s="3">
        <f t="shared" si="31"/>
        <v>0</v>
      </c>
      <c r="AD52" s="3">
        <f t="shared" si="31"/>
        <v>0</v>
      </c>
      <c r="AE52" s="3">
        <f t="shared" si="31"/>
        <v>0</v>
      </c>
      <c r="AF52" s="3">
        <f t="shared" si="31"/>
        <v>0</v>
      </c>
      <c r="AG52" s="3">
        <f t="shared" si="31"/>
        <v>0</v>
      </c>
      <c r="AH52" s="3">
        <f t="shared" si="31"/>
        <v>0</v>
      </c>
      <c r="AI52" s="3">
        <f t="shared" si="31"/>
        <v>0</v>
      </c>
      <c r="AJ52" s="3">
        <f t="shared" si="31"/>
        <v>0</v>
      </c>
      <c r="AK52" s="3">
        <f t="shared" si="31"/>
        <v>0</v>
      </c>
      <c r="AL52" s="3">
        <f t="shared" si="31"/>
        <v>0</v>
      </c>
      <c r="AM52" s="3">
        <f t="shared" si="31"/>
        <v>0</v>
      </c>
    </row>
    <row r="53" spans="1:39" x14ac:dyDescent="0.35">
      <c r="A53" s="645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3">
        <f t="shared" si="32"/>
        <v>0</v>
      </c>
      <c r="R53" s="3">
        <f t="shared" si="32"/>
        <v>0</v>
      </c>
      <c r="S53" s="3">
        <f t="shared" si="32"/>
        <v>0</v>
      </c>
      <c r="T53" s="3">
        <f t="shared" si="32"/>
        <v>0</v>
      </c>
      <c r="U53" s="466">
        <v>0</v>
      </c>
      <c r="V53" s="3">
        <f t="shared" si="32"/>
        <v>0</v>
      </c>
      <c r="W53" s="3">
        <f t="shared" si="32"/>
        <v>0</v>
      </c>
      <c r="X53" s="3">
        <f t="shared" si="32"/>
        <v>0</v>
      </c>
      <c r="Y53" s="3">
        <f t="shared" si="32"/>
        <v>0</v>
      </c>
      <c r="Z53" s="3">
        <f t="shared" si="32"/>
        <v>0</v>
      </c>
      <c r="AA53" s="3">
        <f t="shared" si="32"/>
        <v>0</v>
      </c>
      <c r="AB53" s="3">
        <f t="shared" si="32"/>
        <v>0</v>
      </c>
      <c r="AC53" s="3">
        <f t="shared" si="32"/>
        <v>0</v>
      </c>
      <c r="AD53" s="3">
        <f t="shared" si="32"/>
        <v>0</v>
      </c>
      <c r="AE53" s="3">
        <f t="shared" si="32"/>
        <v>0</v>
      </c>
      <c r="AF53" s="3">
        <f t="shared" si="32"/>
        <v>0</v>
      </c>
      <c r="AG53" s="3">
        <f t="shared" si="32"/>
        <v>0</v>
      </c>
      <c r="AH53" s="3">
        <f t="shared" si="32"/>
        <v>0</v>
      </c>
      <c r="AI53" s="3">
        <f t="shared" si="32"/>
        <v>0</v>
      </c>
      <c r="AJ53" s="3">
        <f t="shared" si="32"/>
        <v>0</v>
      </c>
      <c r="AK53" s="3">
        <f t="shared" si="32"/>
        <v>0</v>
      </c>
      <c r="AL53" s="3">
        <f t="shared" si="32"/>
        <v>0</v>
      </c>
      <c r="AM53" s="3">
        <f t="shared" si="32"/>
        <v>0</v>
      </c>
    </row>
    <row r="54" spans="1:39" ht="15" customHeight="1" x14ac:dyDescent="0.35">
      <c r="A54" s="645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4">
      <c r="A55" s="646"/>
      <c r="B55" s="188" t="str">
        <f t="shared" si="19"/>
        <v>Monthly kWh</v>
      </c>
      <c r="C55" s="234">
        <f>SUM(C41:C54)</f>
        <v>0</v>
      </c>
      <c r="D55" s="234">
        <f t="shared" ref="D55:AM55" si="33">SUM(D41:D54)</f>
        <v>0</v>
      </c>
      <c r="E55" s="234">
        <f t="shared" si="33"/>
        <v>0</v>
      </c>
      <c r="F55" s="234">
        <f t="shared" si="33"/>
        <v>0</v>
      </c>
      <c r="G55" s="234">
        <f t="shared" si="33"/>
        <v>0</v>
      </c>
      <c r="H55" s="234">
        <f t="shared" si="33"/>
        <v>0</v>
      </c>
      <c r="I55" s="234">
        <f t="shared" si="33"/>
        <v>0</v>
      </c>
      <c r="J55" s="234">
        <f t="shared" si="33"/>
        <v>0</v>
      </c>
      <c r="K55" s="234">
        <f t="shared" si="33"/>
        <v>0</v>
      </c>
      <c r="L55" s="234">
        <f t="shared" si="33"/>
        <v>0</v>
      </c>
      <c r="M55" s="234">
        <f t="shared" si="33"/>
        <v>0</v>
      </c>
      <c r="N55" s="234">
        <f t="shared" si="33"/>
        <v>0</v>
      </c>
      <c r="O55" s="234">
        <f t="shared" si="33"/>
        <v>0</v>
      </c>
      <c r="P55" s="234">
        <f t="shared" si="33"/>
        <v>0</v>
      </c>
      <c r="Q55" s="234">
        <f t="shared" si="33"/>
        <v>0</v>
      </c>
      <c r="R55" s="234">
        <f t="shared" si="33"/>
        <v>0</v>
      </c>
      <c r="S55" s="234">
        <f t="shared" si="33"/>
        <v>0</v>
      </c>
      <c r="T55" s="234">
        <f t="shared" si="33"/>
        <v>0</v>
      </c>
      <c r="U55" s="234">
        <f t="shared" si="33"/>
        <v>835900.15799804684</v>
      </c>
      <c r="V55" s="234">
        <f t="shared" si="33"/>
        <v>835900.15799804684</v>
      </c>
      <c r="W55" s="234">
        <f t="shared" si="33"/>
        <v>835900.15799804684</v>
      </c>
      <c r="X55" s="234">
        <f t="shared" si="33"/>
        <v>835900.15799804684</v>
      </c>
      <c r="Y55" s="234">
        <f t="shared" si="33"/>
        <v>835900.15799804684</v>
      </c>
      <c r="Z55" s="234">
        <f t="shared" si="33"/>
        <v>835900.15799804684</v>
      </c>
      <c r="AA55" s="234">
        <f t="shared" si="33"/>
        <v>835900.15799804684</v>
      </c>
      <c r="AB55" s="234">
        <f t="shared" si="33"/>
        <v>835900.15799804684</v>
      </c>
      <c r="AC55" s="234">
        <f t="shared" si="33"/>
        <v>835900.15799804684</v>
      </c>
      <c r="AD55" s="234">
        <f t="shared" si="33"/>
        <v>835900.15799804684</v>
      </c>
      <c r="AE55" s="234">
        <f t="shared" si="33"/>
        <v>835900.15799804684</v>
      </c>
      <c r="AF55" s="234">
        <f t="shared" si="33"/>
        <v>835900.15799804684</v>
      </c>
      <c r="AG55" s="234">
        <f t="shared" si="33"/>
        <v>835900.15799804684</v>
      </c>
      <c r="AH55" s="234">
        <f t="shared" si="33"/>
        <v>835900.15799804684</v>
      </c>
      <c r="AI55" s="234">
        <f t="shared" si="33"/>
        <v>835900.15799804684</v>
      </c>
      <c r="AJ55" s="234">
        <f t="shared" si="33"/>
        <v>835900.15799804684</v>
      </c>
      <c r="AK55" s="234">
        <f t="shared" si="33"/>
        <v>835900.15799804684</v>
      </c>
      <c r="AL55" s="234">
        <f t="shared" si="33"/>
        <v>835900.15799804684</v>
      </c>
      <c r="AM55" s="234">
        <f t="shared" si="33"/>
        <v>835900.15799804684</v>
      </c>
    </row>
    <row r="56" spans="1:39" x14ac:dyDescent="0.35">
      <c r="A56" s="8"/>
      <c r="B56" s="254"/>
      <c r="C56" s="9"/>
      <c r="D56" s="254"/>
      <c r="E56" s="9"/>
      <c r="F56" s="254"/>
      <c r="G56" s="254"/>
      <c r="H56" s="9"/>
      <c r="I56" s="254"/>
      <c r="J56" s="254"/>
      <c r="K56" s="9"/>
      <c r="L56" s="254"/>
      <c r="M56" s="254"/>
      <c r="N56" s="9"/>
      <c r="O56" s="254"/>
      <c r="P56" s="254"/>
      <c r="Q56" s="9"/>
      <c r="R56" s="254"/>
      <c r="S56" s="254"/>
      <c r="T56" s="9"/>
      <c r="U56" s="254"/>
      <c r="V56" s="254"/>
      <c r="W56" s="9"/>
      <c r="X56" s="254"/>
      <c r="Y56" s="254"/>
      <c r="Z56" s="9"/>
      <c r="AA56" s="254"/>
      <c r="AB56" s="254"/>
      <c r="AC56" s="9"/>
      <c r="AD56" s="254"/>
      <c r="AE56" s="254"/>
      <c r="AF56" s="9"/>
      <c r="AG56" s="254"/>
      <c r="AH56" s="254"/>
      <c r="AI56" s="9"/>
      <c r="AJ56" s="254"/>
      <c r="AK56" s="254"/>
      <c r="AL56" s="9"/>
      <c r="AM56" s="254"/>
    </row>
    <row r="57" spans="1:39" ht="15" thickBot="1" x14ac:dyDescent="0.4">
      <c r="A57" s="204" t="s">
        <v>182</v>
      </c>
      <c r="B57" s="204"/>
      <c r="C57" s="204"/>
      <c r="D57" s="204"/>
      <c r="E57" s="204"/>
      <c r="F57" s="204"/>
      <c r="G57" s="204"/>
      <c r="H57" s="204"/>
      <c r="I57" s="204"/>
      <c r="J57" s="204"/>
      <c r="K57" s="255"/>
      <c r="L57" s="130"/>
      <c r="M57" s="130"/>
      <c r="N57" s="255"/>
      <c r="O57" s="130"/>
      <c r="P57" s="130"/>
      <c r="Q57" s="255"/>
      <c r="R57" s="130"/>
      <c r="S57" s="130"/>
      <c r="T57" s="255"/>
      <c r="U57" s="130"/>
      <c r="V57" s="130"/>
      <c r="W57" s="255"/>
      <c r="X57" s="130"/>
      <c r="Y57" s="130"/>
      <c r="Z57" s="255"/>
      <c r="AA57" s="130"/>
      <c r="AB57" s="130"/>
      <c r="AC57" s="255"/>
      <c r="AD57" s="130"/>
      <c r="AE57" s="130"/>
      <c r="AF57" s="255"/>
      <c r="AG57" s="130"/>
      <c r="AH57" s="130"/>
      <c r="AI57" s="255"/>
      <c r="AJ57" s="130"/>
      <c r="AK57" s="130"/>
      <c r="AL57" s="255"/>
      <c r="AM57" s="130"/>
    </row>
    <row r="58" spans="1:39" ht="16" thickBot="1" x14ac:dyDescent="0.4">
      <c r="A58" s="647" t="s">
        <v>17</v>
      </c>
      <c r="B58" s="17" t="s">
        <v>10</v>
      </c>
      <c r="C58" s="146">
        <f>C$4</f>
        <v>44562</v>
      </c>
      <c r="D58" s="146">
        <f t="shared" ref="D58:AM58" si="34">D$4</f>
        <v>44593</v>
      </c>
      <c r="E58" s="146">
        <f t="shared" si="34"/>
        <v>44621</v>
      </c>
      <c r="F58" s="146">
        <f t="shared" si="34"/>
        <v>44652</v>
      </c>
      <c r="G58" s="146">
        <f t="shared" si="34"/>
        <v>44682</v>
      </c>
      <c r="H58" s="146">
        <f t="shared" si="34"/>
        <v>44713</v>
      </c>
      <c r="I58" s="146">
        <f t="shared" si="34"/>
        <v>44743</v>
      </c>
      <c r="J58" s="146">
        <f t="shared" si="34"/>
        <v>44774</v>
      </c>
      <c r="K58" s="146">
        <f t="shared" si="34"/>
        <v>44805</v>
      </c>
      <c r="L58" s="146">
        <f t="shared" si="34"/>
        <v>44835</v>
      </c>
      <c r="M58" s="146">
        <f t="shared" si="34"/>
        <v>44866</v>
      </c>
      <c r="N58" s="146">
        <f t="shared" si="34"/>
        <v>44896</v>
      </c>
      <c r="O58" s="146">
        <f t="shared" si="34"/>
        <v>44927</v>
      </c>
      <c r="P58" s="146">
        <f t="shared" si="34"/>
        <v>44958</v>
      </c>
      <c r="Q58" s="146">
        <f t="shared" si="34"/>
        <v>44986</v>
      </c>
      <c r="R58" s="146">
        <f t="shared" si="34"/>
        <v>45017</v>
      </c>
      <c r="S58" s="146">
        <f t="shared" si="34"/>
        <v>45047</v>
      </c>
      <c r="T58" s="146">
        <f t="shared" si="34"/>
        <v>45078</v>
      </c>
      <c r="U58" s="146">
        <f t="shared" si="34"/>
        <v>45108</v>
      </c>
      <c r="V58" s="146">
        <f t="shared" si="34"/>
        <v>45139</v>
      </c>
      <c r="W58" s="146">
        <f t="shared" si="34"/>
        <v>45170</v>
      </c>
      <c r="X58" s="146">
        <f t="shared" si="34"/>
        <v>45200</v>
      </c>
      <c r="Y58" s="146">
        <f t="shared" si="34"/>
        <v>45231</v>
      </c>
      <c r="Z58" s="146">
        <f t="shared" si="34"/>
        <v>45261</v>
      </c>
      <c r="AA58" s="146">
        <f t="shared" si="34"/>
        <v>45292</v>
      </c>
      <c r="AB58" s="146">
        <f t="shared" si="34"/>
        <v>45323</v>
      </c>
      <c r="AC58" s="146">
        <f t="shared" si="34"/>
        <v>45352</v>
      </c>
      <c r="AD58" s="146">
        <f t="shared" si="34"/>
        <v>45383</v>
      </c>
      <c r="AE58" s="146">
        <f t="shared" si="34"/>
        <v>45413</v>
      </c>
      <c r="AF58" s="146">
        <f t="shared" si="34"/>
        <v>45444</v>
      </c>
      <c r="AG58" s="146">
        <f t="shared" si="34"/>
        <v>45474</v>
      </c>
      <c r="AH58" s="146">
        <f t="shared" si="34"/>
        <v>45505</v>
      </c>
      <c r="AI58" s="146">
        <f t="shared" si="34"/>
        <v>45536</v>
      </c>
      <c r="AJ58" s="146">
        <f t="shared" si="34"/>
        <v>45566</v>
      </c>
      <c r="AK58" s="146">
        <f t="shared" si="34"/>
        <v>45597</v>
      </c>
      <c r="AL58" s="146">
        <f t="shared" si="34"/>
        <v>45627</v>
      </c>
      <c r="AM58" s="146">
        <f t="shared" si="34"/>
        <v>45658</v>
      </c>
    </row>
    <row r="59" spans="1:39" ht="15" customHeight="1" x14ac:dyDescent="0.35">
      <c r="A59" s="648"/>
      <c r="B59" s="13" t="str">
        <f t="shared" ref="B59:B72" si="35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M59" si="36">((E5*0.5)+D23-E41)*E78*E93*E$2</f>
        <v>0</v>
      </c>
      <c r="F59" s="26">
        <f t="shared" si="36"/>
        <v>0</v>
      </c>
      <c r="G59" s="26">
        <f t="shared" si="36"/>
        <v>0</v>
      </c>
      <c r="H59" s="26">
        <f t="shared" si="36"/>
        <v>0</v>
      </c>
      <c r="I59" s="26">
        <f t="shared" si="36"/>
        <v>0</v>
      </c>
      <c r="J59" s="26">
        <f t="shared" si="36"/>
        <v>0</v>
      </c>
      <c r="K59" s="26">
        <f t="shared" si="36"/>
        <v>0</v>
      </c>
      <c r="L59" s="26">
        <f t="shared" si="36"/>
        <v>0</v>
      </c>
      <c r="M59" s="26">
        <f t="shared" si="36"/>
        <v>0</v>
      </c>
      <c r="N59" s="26">
        <f t="shared" si="36"/>
        <v>0</v>
      </c>
      <c r="O59" s="26">
        <f t="shared" si="36"/>
        <v>0</v>
      </c>
      <c r="P59" s="26">
        <f t="shared" si="36"/>
        <v>0</v>
      </c>
      <c r="Q59" s="26">
        <f t="shared" si="36"/>
        <v>0</v>
      </c>
      <c r="R59" s="26">
        <f t="shared" si="36"/>
        <v>0</v>
      </c>
      <c r="S59" s="26">
        <f t="shared" si="36"/>
        <v>0</v>
      </c>
      <c r="T59" s="26">
        <f t="shared" si="36"/>
        <v>0</v>
      </c>
      <c r="U59" s="26">
        <f t="shared" si="36"/>
        <v>0</v>
      </c>
      <c r="V59" s="26">
        <f t="shared" si="36"/>
        <v>0</v>
      </c>
      <c r="W59" s="26">
        <f t="shared" si="36"/>
        <v>0</v>
      </c>
      <c r="X59" s="26">
        <f t="shared" si="36"/>
        <v>0</v>
      </c>
      <c r="Y59" s="26">
        <f t="shared" si="36"/>
        <v>0</v>
      </c>
      <c r="Z59" s="26">
        <f t="shared" si="36"/>
        <v>0</v>
      </c>
      <c r="AA59" s="26">
        <f t="shared" si="36"/>
        <v>0</v>
      </c>
      <c r="AB59" s="26">
        <f t="shared" si="36"/>
        <v>0</v>
      </c>
      <c r="AC59" s="26">
        <f t="shared" si="36"/>
        <v>0</v>
      </c>
      <c r="AD59" s="26">
        <f t="shared" si="36"/>
        <v>0</v>
      </c>
      <c r="AE59" s="26">
        <f t="shared" si="36"/>
        <v>0</v>
      </c>
      <c r="AF59" s="26">
        <f t="shared" si="36"/>
        <v>0</v>
      </c>
      <c r="AG59" s="26">
        <f t="shared" si="36"/>
        <v>0</v>
      </c>
      <c r="AH59" s="26">
        <f t="shared" si="36"/>
        <v>0</v>
      </c>
      <c r="AI59" s="26">
        <f t="shared" si="36"/>
        <v>0</v>
      </c>
      <c r="AJ59" s="26">
        <f t="shared" si="36"/>
        <v>0</v>
      </c>
      <c r="AK59" s="26">
        <f t="shared" si="36"/>
        <v>0</v>
      </c>
      <c r="AL59" s="26">
        <f t="shared" si="36"/>
        <v>0</v>
      </c>
      <c r="AM59" s="26">
        <f t="shared" si="36"/>
        <v>0</v>
      </c>
    </row>
    <row r="60" spans="1:39" ht="15.5" x14ac:dyDescent="0.35">
      <c r="A60" s="648"/>
      <c r="B60" s="13" t="str">
        <f t="shared" si="35"/>
        <v>Building Shell</v>
      </c>
      <c r="C60" s="26">
        <f t="shared" ref="C60:C71" si="37">((C6*0.5)-C42)*C79*C94*C$2</f>
        <v>0</v>
      </c>
      <c r="D60" s="26">
        <f t="shared" ref="D60:AM60" si="38">((D6*0.5)+C24-D42)*D79*D94*D$2</f>
        <v>0</v>
      </c>
      <c r="E60" s="26">
        <f t="shared" si="38"/>
        <v>0</v>
      </c>
      <c r="F60" s="26">
        <f t="shared" si="38"/>
        <v>0</v>
      </c>
      <c r="G60" s="26">
        <f t="shared" si="38"/>
        <v>0</v>
      </c>
      <c r="H60" s="26">
        <f t="shared" si="38"/>
        <v>0</v>
      </c>
      <c r="I60" s="26">
        <f t="shared" si="38"/>
        <v>0</v>
      </c>
      <c r="J60" s="26">
        <f t="shared" si="38"/>
        <v>0</v>
      </c>
      <c r="K60" s="26">
        <f t="shared" si="38"/>
        <v>0</v>
      </c>
      <c r="L60" s="26">
        <f t="shared" si="38"/>
        <v>0</v>
      </c>
      <c r="M60" s="26">
        <f t="shared" si="38"/>
        <v>0</v>
      </c>
      <c r="N60" s="26">
        <f t="shared" si="38"/>
        <v>0</v>
      </c>
      <c r="O60" s="26">
        <f t="shared" si="38"/>
        <v>0</v>
      </c>
      <c r="P60" s="26">
        <f t="shared" si="38"/>
        <v>0</v>
      </c>
      <c r="Q60" s="26">
        <f t="shared" si="38"/>
        <v>0</v>
      </c>
      <c r="R60" s="26">
        <f t="shared" si="38"/>
        <v>0</v>
      </c>
      <c r="S60" s="26">
        <f t="shared" si="38"/>
        <v>0</v>
      </c>
      <c r="T60" s="26">
        <f t="shared" si="38"/>
        <v>0</v>
      </c>
      <c r="U60" s="26">
        <f t="shared" si="38"/>
        <v>0</v>
      </c>
      <c r="V60" s="26">
        <f t="shared" si="38"/>
        <v>0</v>
      </c>
      <c r="W60" s="26">
        <f t="shared" si="38"/>
        <v>0</v>
      </c>
      <c r="X60" s="26">
        <f t="shared" si="38"/>
        <v>0</v>
      </c>
      <c r="Y60" s="26">
        <f t="shared" si="38"/>
        <v>0</v>
      </c>
      <c r="Z60" s="26">
        <f t="shared" si="38"/>
        <v>0</v>
      </c>
      <c r="AA60" s="26">
        <f t="shared" si="38"/>
        <v>0</v>
      </c>
      <c r="AB60" s="26">
        <f t="shared" si="38"/>
        <v>0</v>
      </c>
      <c r="AC60" s="26">
        <f t="shared" si="38"/>
        <v>0</v>
      </c>
      <c r="AD60" s="26">
        <f t="shared" si="38"/>
        <v>0</v>
      </c>
      <c r="AE60" s="26">
        <f t="shared" si="38"/>
        <v>0</v>
      </c>
      <c r="AF60" s="26">
        <f t="shared" si="38"/>
        <v>0</v>
      </c>
      <c r="AG60" s="26">
        <f t="shared" si="38"/>
        <v>0</v>
      </c>
      <c r="AH60" s="26">
        <f t="shared" si="38"/>
        <v>0</v>
      </c>
      <c r="AI60" s="26">
        <f t="shared" si="38"/>
        <v>0</v>
      </c>
      <c r="AJ60" s="26">
        <f t="shared" si="38"/>
        <v>0</v>
      </c>
      <c r="AK60" s="26">
        <f t="shared" si="38"/>
        <v>0</v>
      </c>
      <c r="AL60" s="26">
        <f t="shared" si="38"/>
        <v>0</v>
      </c>
      <c r="AM60" s="26">
        <f t="shared" si="38"/>
        <v>0</v>
      </c>
    </row>
    <row r="61" spans="1:39" ht="15.5" x14ac:dyDescent="0.35">
      <c r="A61" s="648"/>
      <c r="B61" s="13" t="str">
        <f t="shared" si="35"/>
        <v>Cooking</v>
      </c>
      <c r="C61" s="26">
        <f t="shared" si="37"/>
        <v>0</v>
      </c>
      <c r="D61" s="26">
        <f t="shared" ref="D61:AM61" si="39">((D7*0.5)+C25-D43)*D80*D95*D$2</f>
        <v>0</v>
      </c>
      <c r="E61" s="26">
        <f t="shared" si="39"/>
        <v>0</v>
      </c>
      <c r="F61" s="26">
        <f t="shared" si="39"/>
        <v>0</v>
      </c>
      <c r="G61" s="26">
        <f t="shared" si="39"/>
        <v>0</v>
      </c>
      <c r="H61" s="26">
        <f t="shared" si="39"/>
        <v>0</v>
      </c>
      <c r="I61" s="26">
        <f t="shared" si="39"/>
        <v>0</v>
      </c>
      <c r="J61" s="26">
        <f t="shared" si="39"/>
        <v>0</v>
      </c>
      <c r="K61" s="26">
        <f t="shared" si="39"/>
        <v>0</v>
      </c>
      <c r="L61" s="26">
        <f t="shared" si="39"/>
        <v>0</v>
      </c>
      <c r="M61" s="26">
        <f t="shared" si="39"/>
        <v>0</v>
      </c>
      <c r="N61" s="26">
        <f t="shared" si="39"/>
        <v>0</v>
      </c>
      <c r="O61" s="26">
        <f t="shared" si="39"/>
        <v>0</v>
      </c>
      <c r="P61" s="26">
        <f t="shared" si="39"/>
        <v>0</v>
      </c>
      <c r="Q61" s="26">
        <f t="shared" si="39"/>
        <v>0</v>
      </c>
      <c r="R61" s="26">
        <f t="shared" si="39"/>
        <v>0</v>
      </c>
      <c r="S61" s="26">
        <f t="shared" si="39"/>
        <v>0</v>
      </c>
      <c r="T61" s="26">
        <f t="shared" si="39"/>
        <v>0</v>
      </c>
      <c r="U61" s="26">
        <f t="shared" si="39"/>
        <v>0</v>
      </c>
      <c r="V61" s="26">
        <f t="shared" si="39"/>
        <v>0</v>
      </c>
      <c r="W61" s="26">
        <f t="shared" si="39"/>
        <v>0</v>
      </c>
      <c r="X61" s="26">
        <f t="shared" si="39"/>
        <v>0</v>
      </c>
      <c r="Y61" s="26">
        <f t="shared" si="39"/>
        <v>0</v>
      </c>
      <c r="Z61" s="26">
        <f t="shared" si="39"/>
        <v>0</v>
      </c>
      <c r="AA61" s="26">
        <f t="shared" si="39"/>
        <v>0</v>
      </c>
      <c r="AB61" s="26">
        <f t="shared" si="39"/>
        <v>0</v>
      </c>
      <c r="AC61" s="26">
        <f t="shared" si="39"/>
        <v>0</v>
      </c>
      <c r="AD61" s="26">
        <f t="shared" si="39"/>
        <v>0</v>
      </c>
      <c r="AE61" s="26">
        <f t="shared" si="39"/>
        <v>0</v>
      </c>
      <c r="AF61" s="26">
        <f t="shared" si="39"/>
        <v>0</v>
      </c>
      <c r="AG61" s="26">
        <f t="shared" si="39"/>
        <v>0</v>
      </c>
      <c r="AH61" s="26">
        <f t="shared" si="39"/>
        <v>0</v>
      </c>
      <c r="AI61" s="26">
        <f t="shared" si="39"/>
        <v>0</v>
      </c>
      <c r="AJ61" s="26">
        <f t="shared" si="39"/>
        <v>0</v>
      </c>
      <c r="AK61" s="26">
        <f t="shared" si="39"/>
        <v>0</v>
      </c>
      <c r="AL61" s="26">
        <f t="shared" si="39"/>
        <v>0</v>
      </c>
      <c r="AM61" s="26">
        <f t="shared" si="39"/>
        <v>0</v>
      </c>
    </row>
    <row r="62" spans="1:39" ht="15.5" x14ac:dyDescent="0.35">
      <c r="A62" s="648"/>
      <c r="B62" s="13" t="str">
        <f t="shared" si="35"/>
        <v>Cooling</v>
      </c>
      <c r="C62" s="26">
        <f t="shared" si="37"/>
        <v>0</v>
      </c>
      <c r="D62" s="26">
        <f t="shared" ref="D62:AM62" si="40">((D8*0.5)+C26-D44)*D81*D96*D$2</f>
        <v>0</v>
      </c>
      <c r="E62" s="26">
        <f t="shared" si="40"/>
        <v>0</v>
      </c>
      <c r="F62" s="26">
        <f t="shared" si="40"/>
        <v>0</v>
      </c>
      <c r="G62" s="26">
        <f t="shared" si="40"/>
        <v>0</v>
      </c>
      <c r="H62" s="26">
        <f t="shared" si="40"/>
        <v>0</v>
      </c>
      <c r="I62" s="26">
        <f t="shared" si="40"/>
        <v>0</v>
      </c>
      <c r="J62" s="26">
        <f t="shared" si="40"/>
        <v>0</v>
      </c>
      <c r="K62" s="26">
        <f t="shared" si="40"/>
        <v>0</v>
      </c>
      <c r="L62" s="26">
        <f t="shared" si="40"/>
        <v>0</v>
      </c>
      <c r="M62" s="26">
        <f t="shared" si="40"/>
        <v>0</v>
      </c>
      <c r="N62" s="26">
        <f t="shared" si="40"/>
        <v>0</v>
      </c>
      <c r="O62" s="26">
        <f t="shared" si="40"/>
        <v>0</v>
      </c>
      <c r="P62" s="26">
        <f t="shared" si="40"/>
        <v>0</v>
      </c>
      <c r="Q62" s="26">
        <f t="shared" si="40"/>
        <v>0</v>
      </c>
      <c r="R62" s="26">
        <f t="shared" si="40"/>
        <v>0</v>
      </c>
      <c r="S62" s="26">
        <f t="shared" si="40"/>
        <v>0</v>
      </c>
      <c r="T62" s="26">
        <f t="shared" si="40"/>
        <v>0</v>
      </c>
      <c r="U62" s="26">
        <f t="shared" si="40"/>
        <v>0</v>
      </c>
      <c r="V62" s="26">
        <f t="shared" si="40"/>
        <v>0</v>
      </c>
      <c r="W62" s="26">
        <f t="shared" si="40"/>
        <v>0</v>
      </c>
      <c r="X62" s="26">
        <f t="shared" si="40"/>
        <v>0</v>
      </c>
      <c r="Y62" s="26">
        <f t="shared" si="40"/>
        <v>0</v>
      </c>
      <c r="Z62" s="26">
        <f t="shared" si="40"/>
        <v>0</v>
      </c>
      <c r="AA62" s="26">
        <f t="shared" si="40"/>
        <v>0</v>
      </c>
      <c r="AB62" s="26">
        <f t="shared" si="40"/>
        <v>0</v>
      </c>
      <c r="AC62" s="26">
        <f t="shared" si="40"/>
        <v>0</v>
      </c>
      <c r="AD62" s="26">
        <f t="shared" si="40"/>
        <v>0</v>
      </c>
      <c r="AE62" s="26">
        <f t="shared" si="40"/>
        <v>0</v>
      </c>
      <c r="AF62" s="26">
        <f t="shared" si="40"/>
        <v>0</v>
      </c>
      <c r="AG62" s="26">
        <f t="shared" si="40"/>
        <v>0</v>
      </c>
      <c r="AH62" s="26">
        <f t="shared" si="40"/>
        <v>0</v>
      </c>
      <c r="AI62" s="26">
        <f t="shared" si="40"/>
        <v>0</v>
      </c>
      <c r="AJ62" s="26">
        <f t="shared" si="40"/>
        <v>0</v>
      </c>
      <c r="AK62" s="26">
        <f t="shared" si="40"/>
        <v>0</v>
      </c>
      <c r="AL62" s="26">
        <f t="shared" si="40"/>
        <v>0</v>
      </c>
      <c r="AM62" s="26">
        <f t="shared" si="40"/>
        <v>0</v>
      </c>
    </row>
    <row r="63" spans="1:39" ht="15.5" x14ac:dyDescent="0.35">
      <c r="A63" s="648"/>
      <c r="B63" s="13" t="str">
        <f t="shared" si="35"/>
        <v>Ext Lighting</v>
      </c>
      <c r="C63" s="26">
        <f t="shared" si="37"/>
        <v>0</v>
      </c>
      <c r="D63" s="26">
        <f t="shared" ref="D63:AM63" si="41">((D9*0.5)+C27-D45)*D82*D97*D$2</f>
        <v>0</v>
      </c>
      <c r="E63" s="26">
        <f t="shared" si="41"/>
        <v>0</v>
      </c>
      <c r="F63" s="26">
        <f t="shared" si="41"/>
        <v>0</v>
      </c>
      <c r="G63" s="26">
        <f t="shared" si="41"/>
        <v>0</v>
      </c>
      <c r="H63" s="26">
        <f t="shared" si="41"/>
        <v>0</v>
      </c>
      <c r="I63" s="26">
        <f t="shared" si="41"/>
        <v>0</v>
      </c>
      <c r="J63" s="26">
        <f t="shared" si="41"/>
        <v>92.701935540845071</v>
      </c>
      <c r="K63" s="26">
        <f t="shared" si="41"/>
        <v>227.08871711385365</v>
      </c>
      <c r="L63" s="26">
        <f t="shared" si="41"/>
        <v>166.52425594678152</v>
      </c>
      <c r="M63" s="26">
        <f t="shared" si="41"/>
        <v>146.32605513258494</v>
      </c>
      <c r="N63" s="26">
        <f t="shared" si="41"/>
        <v>158.0060536299824</v>
      </c>
      <c r="O63" s="26">
        <f t="shared" si="41"/>
        <v>167.63311949695108</v>
      </c>
      <c r="P63" s="26">
        <f t="shared" si="41"/>
        <v>131.17900107162416</v>
      </c>
      <c r="Q63" s="26">
        <f t="shared" si="41"/>
        <v>114.62510180282267</v>
      </c>
      <c r="R63" s="26">
        <f t="shared" si="41"/>
        <v>116.22103285961828</v>
      </c>
      <c r="S63" s="26">
        <f t="shared" si="41"/>
        <v>140.2133169046094</v>
      </c>
      <c r="T63" s="26">
        <f t="shared" si="41"/>
        <v>189.63507297787947</v>
      </c>
      <c r="U63" s="26">
        <f t="shared" si="41"/>
        <v>3.7813845527645578</v>
      </c>
      <c r="V63" s="26">
        <f t="shared" si="41"/>
        <v>2.9857140312314261</v>
      </c>
      <c r="W63" s="26">
        <f t="shared" si="41"/>
        <v>3.6256057347229396</v>
      </c>
      <c r="X63" s="26">
        <f t="shared" si="41"/>
        <v>2.6102772492270545</v>
      </c>
      <c r="Y63" s="26">
        <f t="shared" si="41"/>
        <v>2.3015544052555157</v>
      </c>
      <c r="Z63" s="26">
        <f t="shared" si="41"/>
        <v>2.4829579319664594</v>
      </c>
      <c r="AA63" s="26">
        <f t="shared" si="41"/>
        <v>2.680240341146507</v>
      </c>
      <c r="AB63" s="26">
        <f t="shared" si="41"/>
        <v>2.0740062540770703</v>
      </c>
      <c r="AC63" s="26">
        <f t="shared" si="41"/>
        <v>1.8284437370859004</v>
      </c>
      <c r="AD63" s="26">
        <f t="shared" si="41"/>
        <v>1.8237331347469838</v>
      </c>
      <c r="AE63" s="26">
        <f t="shared" si="41"/>
        <v>2.1418059849522533</v>
      </c>
      <c r="AF63" s="26">
        <f t="shared" si="41"/>
        <v>3.027198057968767</v>
      </c>
      <c r="AG63" s="26">
        <f t="shared" si="41"/>
        <v>3.7813845527645578</v>
      </c>
      <c r="AH63" s="26">
        <f t="shared" si="41"/>
        <v>2.9857140312314261</v>
      </c>
      <c r="AI63" s="26">
        <f t="shared" si="41"/>
        <v>3.6256057347229396</v>
      </c>
      <c r="AJ63" s="26">
        <f t="shared" si="41"/>
        <v>2.6102772492270545</v>
      </c>
      <c r="AK63" s="26">
        <f t="shared" si="41"/>
        <v>2.3015544052555157</v>
      </c>
      <c r="AL63" s="26">
        <f t="shared" si="41"/>
        <v>2.4829579319664594</v>
      </c>
      <c r="AM63" s="26">
        <f t="shared" si="41"/>
        <v>2.680240341146507</v>
      </c>
    </row>
    <row r="64" spans="1:39" ht="15.5" x14ac:dyDescent="0.35">
      <c r="A64" s="648"/>
      <c r="B64" s="13" t="str">
        <f t="shared" si="35"/>
        <v>Heating</v>
      </c>
      <c r="C64" s="26">
        <f t="shared" si="37"/>
        <v>0</v>
      </c>
      <c r="D64" s="26">
        <f t="shared" ref="D64:AM64" si="42">((D10*0.5)+C28-D46)*D83*D98*D$2</f>
        <v>0</v>
      </c>
      <c r="E64" s="26">
        <f t="shared" si="42"/>
        <v>0</v>
      </c>
      <c r="F64" s="26">
        <f t="shared" si="42"/>
        <v>0</v>
      </c>
      <c r="G64" s="26">
        <f t="shared" si="42"/>
        <v>0</v>
      </c>
      <c r="H64" s="26">
        <f t="shared" si="42"/>
        <v>0</v>
      </c>
      <c r="I64" s="26">
        <f t="shared" si="42"/>
        <v>0</v>
      </c>
      <c r="J64" s="26">
        <f t="shared" si="42"/>
        <v>0</v>
      </c>
      <c r="K64" s="26">
        <f t="shared" si="42"/>
        <v>0</v>
      </c>
      <c r="L64" s="26">
        <f t="shared" si="42"/>
        <v>0</v>
      </c>
      <c r="M64" s="26">
        <f t="shared" si="42"/>
        <v>0</v>
      </c>
      <c r="N64" s="26">
        <f t="shared" si="42"/>
        <v>0</v>
      </c>
      <c r="O64" s="26">
        <f t="shared" si="42"/>
        <v>0</v>
      </c>
      <c r="P64" s="26">
        <f t="shared" si="42"/>
        <v>0</v>
      </c>
      <c r="Q64" s="26">
        <f t="shared" si="42"/>
        <v>0</v>
      </c>
      <c r="R64" s="26">
        <f t="shared" si="42"/>
        <v>0</v>
      </c>
      <c r="S64" s="26">
        <f t="shared" si="42"/>
        <v>0</v>
      </c>
      <c r="T64" s="26">
        <f t="shared" si="42"/>
        <v>0</v>
      </c>
      <c r="U64" s="26">
        <f t="shared" si="42"/>
        <v>0</v>
      </c>
      <c r="V64" s="26">
        <f t="shared" si="42"/>
        <v>0</v>
      </c>
      <c r="W64" s="26">
        <f t="shared" si="42"/>
        <v>0</v>
      </c>
      <c r="X64" s="26">
        <f t="shared" si="42"/>
        <v>0</v>
      </c>
      <c r="Y64" s="26">
        <f t="shared" si="42"/>
        <v>0</v>
      </c>
      <c r="Z64" s="26">
        <f t="shared" si="42"/>
        <v>0</v>
      </c>
      <c r="AA64" s="26">
        <f t="shared" si="42"/>
        <v>0</v>
      </c>
      <c r="AB64" s="26">
        <f t="shared" si="42"/>
        <v>0</v>
      </c>
      <c r="AC64" s="26">
        <f t="shared" si="42"/>
        <v>0</v>
      </c>
      <c r="AD64" s="26">
        <f t="shared" si="42"/>
        <v>0</v>
      </c>
      <c r="AE64" s="26">
        <f t="shared" si="42"/>
        <v>0</v>
      </c>
      <c r="AF64" s="26">
        <f t="shared" si="42"/>
        <v>0</v>
      </c>
      <c r="AG64" s="26">
        <f t="shared" si="42"/>
        <v>0</v>
      </c>
      <c r="AH64" s="26">
        <f t="shared" si="42"/>
        <v>0</v>
      </c>
      <c r="AI64" s="26">
        <f t="shared" si="42"/>
        <v>0</v>
      </c>
      <c r="AJ64" s="26">
        <f t="shared" si="42"/>
        <v>0</v>
      </c>
      <c r="AK64" s="26">
        <f t="shared" si="42"/>
        <v>0</v>
      </c>
      <c r="AL64" s="26">
        <f t="shared" si="42"/>
        <v>0</v>
      </c>
      <c r="AM64" s="26">
        <f t="shared" si="42"/>
        <v>0</v>
      </c>
    </row>
    <row r="65" spans="1:41" ht="15.5" x14ac:dyDescent="0.35">
      <c r="A65" s="648"/>
      <c r="B65" s="13" t="str">
        <f t="shared" si="35"/>
        <v>HVAC</v>
      </c>
      <c r="C65" s="26">
        <f t="shared" si="37"/>
        <v>0</v>
      </c>
      <c r="D65" s="26">
        <f t="shared" ref="D65:AM65" si="43">((D11*0.5)+C29-D47)*D84*D99*D$2</f>
        <v>0</v>
      </c>
      <c r="E65" s="26">
        <f t="shared" si="43"/>
        <v>0</v>
      </c>
      <c r="F65" s="26">
        <f t="shared" si="43"/>
        <v>0</v>
      </c>
      <c r="G65" s="26">
        <f t="shared" si="43"/>
        <v>0</v>
      </c>
      <c r="H65" s="26">
        <f t="shared" si="43"/>
        <v>0</v>
      </c>
      <c r="I65" s="26">
        <f t="shared" si="43"/>
        <v>0</v>
      </c>
      <c r="J65" s="26">
        <f t="shared" si="43"/>
        <v>0</v>
      </c>
      <c r="K65" s="26">
        <f t="shared" si="43"/>
        <v>0</v>
      </c>
      <c r="L65" s="26">
        <f t="shared" si="43"/>
        <v>0</v>
      </c>
      <c r="M65" s="26">
        <f t="shared" si="43"/>
        <v>0</v>
      </c>
      <c r="N65" s="26">
        <f t="shared" si="43"/>
        <v>0</v>
      </c>
      <c r="O65" s="26">
        <f t="shared" si="43"/>
        <v>0</v>
      </c>
      <c r="P65" s="26">
        <f t="shared" si="43"/>
        <v>0</v>
      </c>
      <c r="Q65" s="26">
        <f t="shared" si="43"/>
        <v>0</v>
      </c>
      <c r="R65" s="26">
        <f t="shared" si="43"/>
        <v>0</v>
      </c>
      <c r="S65" s="26">
        <f t="shared" si="43"/>
        <v>0</v>
      </c>
      <c r="T65" s="26">
        <f t="shared" si="43"/>
        <v>0</v>
      </c>
      <c r="U65" s="26">
        <f t="shared" si="43"/>
        <v>0</v>
      </c>
      <c r="V65" s="26">
        <f t="shared" si="43"/>
        <v>0</v>
      </c>
      <c r="W65" s="26">
        <f t="shared" si="43"/>
        <v>0</v>
      </c>
      <c r="X65" s="26">
        <f t="shared" si="43"/>
        <v>0</v>
      </c>
      <c r="Y65" s="26">
        <f t="shared" si="43"/>
        <v>0</v>
      </c>
      <c r="Z65" s="26">
        <f t="shared" si="43"/>
        <v>0</v>
      </c>
      <c r="AA65" s="26">
        <f t="shared" si="43"/>
        <v>0</v>
      </c>
      <c r="AB65" s="26">
        <f t="shared" si="43"/>
        <v>0</v>
      </c>
      <c r="AC65" s="26">
        <f t="shared" si="43"/>
        <v>0</v>
      </c>
      <c r="AD65" s="26">
        <f t="shared" si="43"/>
        <v>0</v>
      </c>
      <c r="AE65" s="26">
        <f t="shared" si="43"/>
        <v>0</v>
      </c>
      <c r="AF65" s="26">
        <f t="shared" si="43"/>
        <v>0</v>
      </c>
      <c r="AG65" s="26">
        <f t="shared" si="43"/>
        <v>0</v>
      </c>
      <c r="AH65" s="26">
        <f t="shared" si="43"/>
        <v>0</v>
      </c>
      <c r="AI65" s="26">
        <f t="shared" si="43"/>
        <v>0</v>
      </c>
      <c r="AJ65" s="26">
        <f t="shared" si="43"/>
        <v>0</v>
      </c>
      <c r="AK65" s="26">
        <f t="shared" si="43"/>
        <v>0</v>
      </c>
      <c r="AL65" s="26">
        <f t="shared" si="43"/>
        <v>0</v>
      </c>
      <c r="AM65" s="26">
        <f t="shared" si="43"/>
        <v>0</v>
      </c>
    </row>
    <row r="66" spans="1:41" ht="15.5" x14ac:dyDescent="0.35">
      <c r="A66" s="648"/>
      <c r="B66" s="13" t="str">
        <f t="shared" si="35"/>
        <v>Lighting</v>
      </c>
      <c r="C66" s="26">
        <f t="shared" si="37"/>
        <v>0</v>
      </c>
      <c r="D66" s="26">
        <f t="shared" ref="D66:AM66" si="44">((D12*0.5)+C30-D48)*D85*D100*D$2</f>
        <v>0</v>
      </c>
      <c r="E66" s="26">
        <f t="shared" si="44"/>
        <v>0</v>
      </c>
      <c r="F66" s="26">
        <f t="shared" si="44"/>
        <v>0</v>
      </c>
      <c r="G66" s="26">
        <f t="shared" si="44"/>
        <v>0</v>
      </c>
      <c r="H66" s="26">
        <f t="shared" si="44"/>
        <v>211.1845196855331</v>
      </c>
      <c r="I66" s="26">
        <f t="shared" si="44"/>
        <v>963.28767461170082</v>
      </c>
      <c r="J66" s="26">
        <f t="shared" si="44"/>
        <v>1618.6762602967799</v>
      </c>
      <c r="K66" s="26">
        <f t="shared" si="44"/>
        <v>2363.8580274042902</v>
      </c>
      <c r="L66" s="26">
        <f t="shared" si="44"/>
        <v>1749.6693159590011</v>
      </c>
      <c r="M66" s="26">
        <f t="shared" si="44"/>
        <v>1699.4588029592594</v>
      </c>
      <c r="N66" s="26">
        <f t="shared" si="44"/>
        <v>2822.324861587339</v>
      </c>
      <c r="O66" s="26">
        <f t="shared" si="44"/>
        <v>3929.8300352890947</v>
      </c>
      <c r="P66" s="26">
        <f t="shared" si="44"/>
        <v>3051.5903920527644</v>
      </c>
      <c r="Q66" s="26">
        <f t="shared" si="44"/>
        <v>3383.9837659258319</v>
      </c>
      <c r="R66" s="26">
        <f t="shared" si="44"/>
        <v>3479.6851163122374</v>
      </c>
      <c r="S66" s="26">
        <f t="shared" si="44"/>
        <v>4484.5529873294126</v>
      </c>
      <c r="T66" s="26">
        <f t="shared" si="44"/>
        <v>6741.272874251451</v>
      </c>
      <c r="U66" s="26">
        <f t="shared" si="44"/>
        <v>3614.8019910832099</v>
      </c>
      <c r="V66" s="26">
        <f t="shared" si="44"/>
        <v>2913.4592529413444</v>
      </c>
      <c r="W66" s="26">
        <f t="shared" si="44"/>
        <v>2911.4136077626999</v>
      </c>
      <c r="X66" s="26">
        <f t="shared" si="44"/>
        <v>1839.0060690409127</v>
      </c>
      <c r="Y66" s="26">
        <f t="shared" si="44"/>
        <v>1519.705968928281</v>
      </c>
      <c r="Z66" s="26">
        <f t="shared" si="44"/>
        <v>1584.1921880580946</v>
      </c>
      <c r="AA66" s="26">
        <f t="shared" si="44"/>
        <v>1747.9658140123124</v>
      </c>
      <c r="AB66" s="26">
        <f t="shared" si="44"/>
        <v>1338.1021271873699</v>
      </c>
      <c r="AC66" s="26">
        <f t="shared" si="44"/>
        <v>1502.4531943921547</v>
      </c>
      <c r="AD66" s="26">
        <f t="shared" si="44"/>
        <v>1489.5632523116828</v>
      </c>
      <c r="AE66" s="26">
        <f t="shared" si="44"/>
        <v>1875.2835171158079</v>
      </c>
      <c r="AF66" s="26">
        <f t="shared" si="44"/>
        <v>2959.0479320220325</v>
      </c>
      <c r="AG66" s="26">
        <f t="shared" si="44"/>
        <v>3614.8019910832099</v>
      </c>
      <c r="AH66" s="26">
        <f t="shared" si="44"/>
        <v>2913.4592529413444</v>
      </c>
      <c r="AI66" s="26">
        <f t="shared" si="44"/>
        <v>2911.4136077626999</v>
      </c>
      <c r="AJ66" s="26">
        <f t="shared" si="44"/>
        <v>1839.0060690409127</v>
      </c>
      <c r="AK66" s="26">
        <f t="shared" si="44"/>
        <v>1519.705968928281</v>
      </c>
      <c r="AL66" s="26">
        <f t="shared" si="44"/>
        <v>1584.1921880580946</v>
      </c>
      <c r="AM66" s="26">
        <f t="shared" si="44"/>
        <v>1747.9658140123124</v>
      </c>
    </row>
    <row r="67" spans="1:41" ht="15.5" x14ac:dyDescent="0.35">
      <c r="A67" s="648"/>
      <c r="B67" s="13" t="str">
        <f t="shared" si="35"/>
        <v>Miscellaneous</v>
      </c>
      <c r="C67" s="26">
        <f t="shared" si="37"/>
        <v>0</v>
      </c>
      <c r="D67" s="26">
        <f t="shared" ref="D67:AM67" si="45">((D13*0.5)+C31-D49)*D86*D101*D$2</f>
        <v>0</v>
      </c>
      <c r="E67" s="26">
        <f t="shared" si="45"/>
        <v>0</v>
      </c>
      <c r="F67" s="26">
        <f t="shared" si="45"/>
        <v>0</v>
      </c>
      <c r="G67" s="26">
        <f t="shared" si="45"/>
        <v>0</v>
      </c>
      <c r="H67" s="26">
        <f t="shared" si="45"/>
        <v>31.659654904141831</v>
      </c>
      <c r="I67" s="26">
        <f t="shared" si="45"/>
        <v>61.067029304002581</v>
      </c>
      <c r="J67" s="26">
        <f t="shared" si="45"/>
        <v>62.799764745076118</v>
      </c>
      <c r="K67" s="26">
        <f t="shared" si="45"/>
        <v>60.716250727981674</v>
      </c>
      <c r="L67" s="26">
        <f t="shared" si="45"/>
        <v>33.895812368039493</v>
      </c>
      <c r="M67" s="26">
        <f t="shared" si="45"/>
        <v>33.084759341813488</v>
      </c>
      <c r="N67" s="26">
        <f t="shared" si="45"/>
        <v>64.004853518187687</v>
      </c>
      <c r="O67" s="26">
        <f t="shared" si="45"/>
        <v>91.152881848030603</v>
      </c>
      <c r="P67" s="26">
        <f t="shared" si="45"/>
        <v>84.184185211343674</v>
      </c>
      <c r="Q67" s="26">
        <f t="shared" si="45"/>
        <v>94.950494661442377</v>
      </c>
      <c r="R67" s="26">
        <f t="shared" si="45"/>
        <v>91.594709693818203</v>
      </c>
      <c r="S67" s="26">
        <f t="shared" si="45"/>
        <v>102.61199348193408</v>
      </c>
      <c r="T67" s="26">
        <f t="shared" si="45"/>
        <v>183.73490143386491</v>
      </c>
      <c r="U67" s="26">
        <f t="shared" si="45"/>
        <v>192.06843418192958</v>
      </c>
      <c r="V67" s="26">
        <f t="shared" si="45"/>
        <v>193.26364371534763</v>
      </c>
      <c r="W67" s="26">
        <f t="shared" si="45"/>
        <v>185.00946141030468</v>
      </c>
      <c r="X67" s="26">
        <f t="shared" si="45"/>
        <v>101.6707591278504</v>
      </c>
      <c r="Y67" s="26">
        <f t="shared" si="45"/>
        <v>100.61637274621191</v>
      </c>
      <c r="Z67" s="26">
        <f t="shared" si="45"/>
        <v>99.86739424456006</v>
      </c>
      <c r="AA67" s="26">
        <f t="shared" si="45"/>
        <v>97.563805806572304</v>
      </c>
      <c r="AB67" s="26">
        <f t="shared" si="45"/>
        <v>88.96730149842783</v>
      </c>
      <c r="AC67" s="26">
        <f t="shared" si="45"/>
        <v>101.48081383854836</v>
      </c>
      <c r="AD67" s="26">
        <f t="shared" si="45"/>
        <v>94.302281015233021</v>
      </c>
      <c r="AE67" s="26">
        <f t="shared" si="45"/>
        <v>103.43263466357196</v>
      </c>
      <c r="AF67" s="26">
        <f t="shared" si="45"/>
        <v>194.86835284602984</v>
      </c>
      <c r="AG67" s="26">
        <f t="shared" si="45"/>
        <v>192.06843418192958</v>
      </c>
      <c r="AH67" s="26">
        <f t="shared" si="45"/>
        <v>193.26364371534763</v>
      </c>
      <c r="AI67" s="26">
        <f t="shared" si="45"/>
        <v>185.00946141030468</v>
      </c>
      <c r="AJ67" s="26">
        <f t="shared" si="45"/>
        <v>101.6707591278504</v>
      </c>
      <c r="AK67" s="26">
        <f t="shared" si="45"/>
        <v>100.61637274621191</v>
      </c>
      <c r="AL67" s="26">
        <f t="shared" si="45"/>
        <v>99.86739424456006</v>
      </c>
      <c r="AM67" s="26">
        <f t="shared" si="45"/>
        <v>97.563805806572304</v>
      </c>
    </row>
    <row r="68" spans="1:41" ht="15.75" customHeight="1" x14ac:dyDescent="0.35">
      <c r="A68" s="648"/>
      <c r="B68" s="13" t="str">
        <f t="shared" si="35"/>
        <v>Motors</v>
      </c>
      <c r="C68" s="26">
        <f t="shared" si="37"/>
        <v>0</v>
      </c>
      <c r="D68" s="26">
        <f t="shared" ref="D68:AM68" si="46">((D14*0.5)+C32-D50)*D87*D102*D$2</f>
        <v>0</v>
      </c>
      <c r="E68" s="26">
        <f t="shared" si="46"/>
        <v>0</v>
      </c>
      <c r="F68" s="26">
        <f t="shared" si="46"/>
        <v>0</v>
      </c>
      <c r="G68" s="26">
        <f t="shared" si="46"/>
        <v>0</v>
      </c>
      <c r="H68" s="26">
        <f t="shared" si="46"/>
        <v>0</v>
      </c>
      <c r="I68" s="26">
        <f t="shared" si="46"/>
        <v>0</v>
      </c>
      <c r="J68" s="26">
        <f t="shared" si="46"/>
        <v>0</v>
      </c>
      <c r="K68" s="26">
        <f t="shared" si="46"/>
        <v>0</v>
      </c>
      <c r="L68" s="26">
        <f t="shared" si="46"/>
        <v>0</v>
      </c>
      <c r="M68" s="26">
        <f t="shared" si="46"/>
        <v>0</v>
      </c>
      <c r="N68" s="26">
        <f t="shared" si="46"/>
        <v>0</v>
      </c>
      <c r="O68" s="26">
        <f t="shared" si="46"/>
        <v>0</v>
      </c>
      <c r="P68" s="26">
        <f t="shared" si="46"/>
        <v>0</v>
      </c>
      <c r="Q68" s="26">
        <f t="shared" si="46"/>
        <v>0</v>
      </c>
      <c r="R68" s="26">
        <f t="shared" si="46"/>
        <v>0</v>
      </c>
      <c r="S68" s="26">
        <f t="shared" si="46"/>
        <v>0</v>
      </c>
      <c r="T68" s="26">
        <f t="shared" si="46"/>
        <v>0</v>
      </c>
      <c r="U68" s="26">
        <f t="shared" si="46"/>
        <v>0</v>
      </c>
      <c r="V68" s="26">
        <f t="shared" si="46"/>
        <v>0</v>
      </c>
      <c r="W68" s="26">
        <f t="shared" si="46"/>
        <v>0</v>
      </c>
      <c r="X68" s="26">
        <f t="shared" si="46"/>
        <v>0</v>
      </c>
      <c r="Y68" s="26">
        <f t="shared" si="46"/>
        <v>0</v>
      </c>
      <c r="Z68" s="26">
        <f t="shared" si="46"/>
        <v>0</v>
      </c>
      <c r="AA68" s="26">
        <f t="shared" si="46"/>
        <v>0</v>
      </c>
      <c r="AB68" s="26">
        <f t="shared" si="46"/>
        <v>0</v>
      </c>
      <c r="AC68" s="26">
        <f t="shared" si="46"/>
        <v>0</v>
      </c>
      <c r="AD68" s="26">
        <f t="shared" si="46"/>
        <v>0</v>
      </c>
      <c r="AE68" s="26">
        <f t="shared" si="46"/>
        <v>0</v>
      </c>
      <c r="AF68" s="26">
        <f t="shared" si="46"/>
        <v>0</v>
      </c>
      <c r="AG68" s="26">
        <f t="shared" si="46"/>
        <v>0</v>
      </c>
      <c r="AH68" s="26">
        <f t="shared" si="46"/>
        <v>0</v>
      </c>
      <c r="AI68" s="26">
        <f t="shared" si="46"/>
        <v>0</v>
      </c>
      <c r="AJ68" s="26">
        <f t="shared" si="46"/>
        <v>0</v>
      </c>
      <c r="AK68" s="26">
        <f t="shared" si="46"/>
        <v>0</v>
      </c>
      <c r="AL68" s="26">
        <f t="shared" si="46"/>
        <v>0</v>
      </c>
      <c r="AM68" s="26">
        <f t="shared" si="46"/>
        <v>0</v>
      </c>
    </row>
    <row r="69" spans="1:41" ht="15.5" x14ac:dyDescent="0.35">
      <c r="A69" s="648"/>
      <c r="B69" s="13" t="str">
        <f t="shared" si="35"/>
        <v>Process</v>
      </c>
      <c r="C69" s="26">
        <f t="shared" si="37"/>
        <v>0</v>
      </c>
      <c r="D69" s="26">
        <f t="shared" ref="D69:AM69" si="47">((D15*0.5)+C33-D51)*D88*D103*D$2</f>
        <v>0</v>
      </c>
      <c r="E69" s="26">
        <f t="shared" si="47"/>
        <v>0</v>
      </c>
      <c r="F69" s="26">
        <f t="shared" si="47"/>
        <v>0</v>
      </c>
      <c r="G69" s="26">
        <f t="shared" si="47"/>
        <v>0</v>
      </c>
      <c r="H69" s="26">
        <f t="shared" si="47"/>
        <v>0</v>
      </c>
      <c r="I69" s="26">
        <f t="shared" si="47"/>
        <v>0</v>
      </c>
      <c r="J69" s="26">
        <f t="shared" si="47"/>
        <v>0</v>
      </c>
      <c r="K69" s="26">
        <f t="shared" si="47"/>
        <v>0</v>
      </c>
      <c r="L69" s="26">
        <f t="shared" si="47"/>
        <v>0</v>
      </c>
      <c r="M69" s="26">
        <f t="shared" si="47"/>
        <v>0</v>
      </c>
      <c r="N69" s="26">
        <f t="shared" si="47"/>
        <v>0</v>
      </c>
      <c r="O69" s="26">
        <f t="shared" si="47"/>
        <v>0</v>
      </c>
      <c r="P69" s="26">
        <f t="shared" si="47"/>
        <v>0</v>
      </c>
      <c r="Q69" s="26">
        <f t="shared" si="47"/>
        <v>0</v>
      </c>
      <c r="R69" s="26">
        <f t="shared" si="47"/>
        <v>0</v>
      </c>
      <c r="S69" s="26">
        <f t="shared" si="47"/>
        <v>0</v>
      </c>
      <c r="T69" s="26">
        <f t="shared" si="47"/>
        <v>0</v>
      </c>
      <c r="U69" s="26">
        <f t="shared" si="47"/>
        <v>0</v>
      </c>
      <c r="V69" s="26">
        <f t="shared" si="47"/>
        <v>0</v>
      </c>
      <c r="W69" s="26">
        <f t="shared" si="47"/>
        <v>0</v>
      </c>
      <c r="X69" s="26">
        <f t="shared" si="47"/>
        <v>0</v>
      </c>
      <c r="Y69" s="26">
        <f t="shared" si="47"/>
        <v>0</v>
      </c>
      <c r="Z69" s="26">
        <f t="shared" si="47"/>
        <v>0</v>
      </c>
      <c r="AA69" s="26">
        <f t="shared" si="47"/>
        <v>0</v>
      </c>
      <c r="AB69" s="26">
        <f t="shared" si="47"/>
        <v>0</v>
      </c>
      <c r="AC69" s="26">
        <f t="shared" si="47"/>
        <v>0</v>
      </c>
      <c r="AD69" s="26">
        <f t="shared" si="47"/>
        <v>0</v>
      </c>
      <c r="AE69" s="26">
        <f t="shared" si="47"/>
        <v>0</v>
      </c>
      <c r="AF69" s="26">
        <f t="shared" si="47"/>
        <v>0</v>
      </c>
      <c r="AG69" s="26">
        <f t="shared" si="47"/>
        <v>0</v>
      </c>
      <c r="AH69" s="26">
        <f t="shared" si="47"/>
        <v>0</v>
      </c>
      <c r="AI69" s="26">
        <f t="shared" si="47"/>
        <v>0</v>
      </c>
      <c r="AJ69" s="26">
        <f t="shared" si="47"/>
        <v>0</v>
      </c>
      <c r="AK69" s="26">
        <f t="shared" si="47"/>
        <v>0</v>
      </c>
      <c r="AL69" s="26">
        <f t="shared" si="47"/>
        <v>0</v>
      </c>
      <c r="AM69" s="26">
        <f t="shared" si="47"/>
        <v>0</v>
      </c>
    </row>
    <row r="70" spans="1:41" ht="15.5" x14ac:dyDescent="0.35">
      <c r="A70" s="648"/>
      <c r="B70" s="13" t="str">
        <f t="shared" si="35"/>
        <v>Refrigeration</v>
      </c>
      <c r="C70" s="26">
        <f t="shared" si="37"/>
        <v>0</v>
      </c>
      <c r="D70" s="26">
        <f t="shared" ref="D70:AM70" si="48">((D16*0.5)+C34-D52)*D89*D104*D$2</f>
        <v>0</v>
      </c>
      <c r="E70" s="26">
        <f t="shared" si="48"/>
        <v>0</v>
      </c>
      <c r="F70" s="26">
        <f t="shared" si="48"/>
        <v>0</v>
      </c>
      <c r="G70" s="26">
        <f t="shared" si="48"/>
        <v>0</v>
      </c>
      <c r="H70" s="26">
        <f t="shared" si="48"/>
        <v>0</v>
      </c>
      <c r="I70" s="26">
        <f t="shared" si="48"/>
        <v>0</v>
      </c>
      <c r="J70" s="26">
        <f t="shared" si="48"/>
        <v>0</v>
      </c>
      <c r="K70" s="26">
        <f t="shared" si="48"/>
        <v>0</v>
      </c>
      <c r="L70" s="26">
        <f t="shared" si="48"/>
        <v>0</v>
      </c>
      <c r="M70" s="26">
        <f t="shared" si="48"/>
        <v>0</v>
      </c>
      <c r="N70" s="26">
        <f t="shared" si="48"/>
        <v>0</v>
      </c>
      <c r="O70" s="26">
        <f t="shared" si="48"/>
        <v>0</v>
      </c>
      <c r="P70" s="26">
        <f t="shared" si="48"/>
        <v>0</v>
      </c>
      <c r="Q70" s="26">
        <f t="shared" si="48"/>
        <v>0</v>
      </c>
      <c r="R70" s="26">
        <f t="shared" si="48"/>
        <v>0</v>
      </c>
      <c r="S70" s="26">
        <f t="shared" si="48"/>
        <v>0</v>
      </c>
      <c r="T70" s="26">
        <f t="shared" si="48"/>
        <v>0</v>
      </c>
      <c r="U70" s="26">
        <f t="shared" si="48"/>
        <v>0</v>
      </c>
      <c r="V70" s="26">
        <f t="shared" si="48"/>
        <v>0</v>
      </c>
      <c r="W70" s="26">
        <f t="shared" si="48"/>
        <v>0</v>
      </c>
      <c r="X70" s="26">
        <f t="shared" si="48"/>
        <v>0</v>
      </c>
      <c r="Y70" s="26">
        <f t="shared" si="48"/>
        <v>0</v>
      </c>
      <c r="Z70" s="26">
        <f t="shared" si="48"/>
        <v>0</v>
      </c>
      <c r="AA70" s="26">
        <f t="shared" si="48"/>
        <v>0</v>
      </c>
      <c r="AB70" s="26">
        <f t="shared" si="48"/>
        <v>0</v>
      </c>
      <c r="AC70" s="26">
        <f t="shared" si="48"/>
        <v>0</v>
      </c>
      <c r="AD70" s="26">
        <f t="shared" si="48"/>
        <v>0</v>
      </c>
      <c r="AE70" s="26">
        <f t="shared" si="48"/>
        <v>0</v>
      </c>
      <c r="AF70" s="26">
        <f t="shared" si="48"/>
        <v>0</v>
      </c>
      <c r="AG70" s="26">
        <f t="shared" si="48"/>
        <v>0</v>
      </c>
      <c r="AH70" s="26">
        <f t="shared" si="48"/>
        <v>0</v>
      </c>
      <c r="AI70" s="26">
        <f t="shared" si="48"/>
        <v>0</v>
      </c>
      <c r="AJ70" s="26">
        <f t="shared" si="48"/>
        <v>0</v>
      </c>
      <c r="AK70" s="26">
        <f t="shared" si="48"/>
        <v>0</v>
      </c>
      <c r="AL70" s="26">
        <f t="shared" si="48"/>
        <v>0</v>
      </c>
      <c r="AM70" s="26">
        <f t="shared" si="48"/>
        <v>0</v>
      </c>
    </row>
    <row r="71" spans="1:41" ht="15.5" x14ac:dyDescent="0.35">
      <c r="A71" s="648"/>
      <c r="B71" s="13" t="str">
        <f t="shared" si="35"/>
        <v>Water Heating</v>
      </c>
      <c r="C71" s="26">
        <f t="shared" si="37"/>
        <v>0</v>
      </c>
      <c r="D71" s="26">
        <f t="shared" ref="D71:AM71" si="49">((D17*0.5)+C35-D53)*D90*D105*D$2</f>
        <v>0</v>
      </c>
      <c r="E71" s="26">
        <f t="shared" si="49"/>
        <v>0</v>
      </c>
      <c r="F71" s="26">
        <f t="shared" si="49"/>
        <v>0</v>
      </c>
      <c r="G71" s="26">
        <f t="shared" si="49"/>
        <v>0</v>
      </c>
      <c r="H71" s="26">
        <f t="shared" si="49"/>
        <v>0</v>
      </c>
      <c r="I71" s="26">
        <f t="shared" si="49"/>
        <v>0</v>
      </c>
      <c r="J71" s="26">
        <f t="shared" si="49"/>
        <v>0</v>
      </c>
      <c r="K71" s="26">
        <f t="shared" si="49"/>
        <v>0</v>
      </c>
      <c r="L71" s="26">
        <f t="shared" si="49"/>
        <v>0</v>
      </c>
      <c r="M71" s="26">
        <f t="shared" si="49"/>
        <v>0</v>
      </c>
      <c r="N71" s="26">
        <f t="shared" si="49"/>
        <v>0</v>
      </c>
      <c r="O71" s="26">
        <f t="shared" si="49"/>
        <v>0</v>
      </c>
      <c r="P71" s="26">
        <f t="shared" si="49"/>
        <v>0</v>
      </c>
      <c r="Q71" s="26">
        <f t="shared" si="49"/>
        <v>0</v>
      </c>
      <c r="R71" s="26">
        <f t="shared" si="49"/>
        <v>0</v>
      </c>
      <c r="S71" s="26">
        <f t="shared" si="49"/>
        <v>0</v>
      </c>
      <c r="T71" s="26">
        <f t="shared" si="49"/>
        <v>0</v>
      </c>
      <c r="U71" s="26">
        <f t="shared" si="49"/>
        <v>0</v>
      </c>
      <c r="V71" s="26">
        <f t="shared" si="49"/>
        <v>0</v>
      </c>
      <c r="W71" s="26">
        <f t="shared" si="49"/>
        <v>0</v>
      </c>
      <c r="X71" s="26">
        <f t="shared" si="49"/>
        <v>0</v>
      </c>
      <c r="Y71" s="26">
        <f t="shared" si="49"/>
        <v>0</v>
      </c>
      <c r="Z71" s="26">
        <f t="shared" si="49"/>
        <v>0</v>
      </c>
      <c r="AA71" s="26">
        <f t="shared" si="49"/>
        <v>0</v>
      </c>
      <c r="AB71" s="26">
        <f t="shared" si="49"/>
        <v>0</v>
      </c>
      <c r="AC71" s="26">
        <f t="shared" si="49"/>
        <v>0</v>
      </c>
      <c r="AD71" s="26">
        <f t="shared" si="49"/>
        <v>0</v>
      </c>
      <c r="AE71" s="26">
        <f t="shared" si="49"/>
        <v>0</v>
      </c>
      <c r="AF71" s="26">
        <f t="shared" si="49"/>
        <v>0</v>
      </c>
      <c r="AG71" s="26">
        <f t="shared" si="49"/>
        <v>0</v>
      </c>
      <c r="AH71" s="26">
        <f t="shared" si="49"/>
        <v>0</v>
      </c>
      <c r="AI71" s="26">
        <f t="shared" si="49"/>
        <v>0</v>
      </c>
      <c r="AJ71" s="26">
        <f t="shared" si="49"/>
        <v>0</v>
      </c>
      <c r="AK71" s="26">
        <f t="shared" si="49"/>
        <v>0</v>
      </c>
      <c r="AL71" s="26">
        <f t="shared" si="49"/>
        <v>0</v>
      </c>
      <c r="AM71" s="26">
        <f t="shared" si="49"/>
        <v>0</v>
      </c>
    </row>
    <row r="72" spans="1:41" ht="15.75" customHeight="1" x14ac:dyDescent="0.35">
      <c r="A72" s="648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5">
      <c r="A73" s="648"/>
      <c r="B73" s="237" t="s">
        <v>26</v>
      </c>
      <c r="C73" s="26">
        <f>SUM(C59:C72)</f>
        <v>0</v>
      </c>
      <c r="D73" s="26">
        <f>SUM(D59:D72)</f>
        <v>0</v>
      </c>
      <c r="E73" s="26">
        <f t="shared" ref="E73:AM73" si="50">SUM(E59:E72)</f>
        <v>0</v>
      </c>
      <c r="F73" s="26">
        <f t="shared" si="50"/>
        <v>0</v>
      </c>
      <c r="G73" s="26">
        <f t="shared" si="50"/>
        <v>0</v>
      </c>
      <c r="H73" s="26">
        <f t="shared" si="50"/>
        <v>242.84417458967494</v>
      </c>
      <c r="I73" s="26">
        <f t="shared" si="50"/>
        <v>1024.3547039157033</v>
      </c>
      <c r="J73" s="26">
        <f t="shared" si="50"/>
        <v>1774.1779605827012</v>
      </c>
      <c r="K73" s="26">
        <f t="shared" si="50"/>
        <v>2651.6629952461258</v>
      </c>
      <c r="L73" s="26">
        <f t="shared" si="50"/>
        <v>1950.0893842738221</v>
      </c>
      <c r="M73" s="26">
        <f t="shared" si="50"/>
        <v>1878.8696174336578</v>
      </c>
      <c r="N73" s="26">
        <f t="shared" si="50"/>
        <v>3044.3357687355092</v>
      </c>
      <c r="O73" s="26">
        <f t="shared" si="50"/>
        <v>4188.6160366340764</v>
      </c>
      <c r="P73" s="26">
        <f t="shared" si="50"/>
        <v>3266.9535783357323</v>
      </c>
      <c r="Q73" s="26">
        <f t="shared" si="50"/>
        <v>3593.5593623900972</v>
      </c>
      <c r="R73" s="26">
        <f t="shared" si="50"/>
        <v>3687.5008588656738</v>
      </c>
      <c r="S73" s="26">
        <f t="shared" si="50"/>
        <v>4727.3782977159563</v>
      </c>
      <c r="T73" s="26">
        <f t="shared" si="50"/>
        <v>7114.6428486631958</v>
      </c>
      <c r="U73" s="26">
        <f t="shared" si="50"/>
        <v>3810.651809817904</v>
      </c>
      <c r="V73" s="26">
        <f t="shared" si="50"/>
        <v>3109.7086106879237</v>
      </c>
      <c r="W73" s="26">
        <f t="shared" si="50"/>
        <v>3100.0486749077272</v>
      </c>
      <c r="X73" s="26">
        <f t="shared" si="50"/>
        <v>1943.2871054179902</v>
      </c>
      <c r="Y73" s="26">
        <f t="shared" si="50"/>
        <v>1622.6238960797484</v>
      </c>
      <c r="Z73" s="26">
        <f t="shared" si="50"/>
        <v>1686.5425402346211</v>
      </c>
      <c r="AA73" s="26">
        <f t="shared" si="50"/>
        <v>1848.2098601600314</v>
      </c>
      <c r="AB73" s="26">
        <f t="shared" si="50"/>
        <v>1429.1434349398749</v>
      </c>
      <c r="AC73" s="26">
        <f t="shared" si="50"/>
        <v>1605.762451967789</v>
      </c>
      <c r="AD73" s="26">
        <f t="shared" si="50"/>
        <v>1585.689266461663</v>
      </c>
      <c r="AE73" s="26">
        <f t="shared" si="50"/>
        <v>1980.857957764332</v>
      </c>
      <c r="AF73" s="26">
        <f t="shared" si="50"/>
        <v>3156.9434829260308</v>
      </c>
      <c r="AG73" s="26">
        <f t="shared" si="50"/>
        <v>3810.651809817904</v>
      </c>
      <c r="AH73" s="26">
        <f t="shared" si="50"/>
        <v>3109.7086106879237</v>
      </c>
      <c r="AI73" s="26">
        <f t="shared" si="50"/>
        <v>3100.0486749077272</v>
      </c>
      <c r="AJ73" s="26">
        <f t="shared" si="50"/>
        <v>1943.2871054179902</v>
      </c>
      <c r="AK73" s="26">
        <f t="shared" si="50"/>
        <v>1622.6238960797484</v>
      </c>
      <c r="AL73" s="26">
        <f t="shared" si="50"/>
        <v>1686.5425402346211</v>
      </c>
      <c r="AM73" s="26">
        <f t="shared" si="50"/>
        <v>1848.2098601600314</v>
      </c>
    </row>
    <row r="74" spans="1:41" ht="16.5" customHeight="1" thickBot="1" x14ac:dyDescent="0.4">
      <c r="A74" s="649"/>
      <c r="B74" s="138" t="s">
        <v>27</v>
      </c>
      <c r="C74" s="27">
        <f>C73</f>
        <v>0</v>
      </c>
      <c r="D74" s="27">
        <f>C74+D73</f>
        <v>0</v>
      </c>
      <c r="E74" s="27">
        <f t="shared" ref="E74:AM74" si="51">D74+E73</f>
        <v>0</v>
      </c>
      <c r="F74" s="27">
        <f t="shared" si="51"/>
        <v>0</v>
      </c>
      <c r="G74" s="27">
        <f t="shared" si="51"/>
        <v>0</v>
      </c>
      <c r="H74" s="27">
        <f t="shared" si="51"/>
        <v>242.84417458967494</v>
      </c>
      <c r="I74" s="27">
        <f t="shared" si="51"/>
        <v>1267.1988785053782</v>
      </c>
      <c r="J74" s="27">
        <f t="shared" si="51"/>
        <v>3041.3768390880796</v>
      </c>
      <c r="K74" s="27">
        <f t="shared" si="51"/>
        <v>5693.0398343342058</v>
      </c>
      <c r="L74" s="27">
        <f t="shared" si="51"/>
        <v>7643.1292186080282</v>
      </c>
      <c r="M74" s="27">
        <f t="shared" si="51"/>
        <v>9521.9988360416864</v>
      </c>
      <c r="N74" s="27">
        <f t="shared" si="51"/>
        <v>12566.334604777196</v>
      </c>
      <c r="O74" s="27">
        <f t="shared" si="51"/>
        <v>16754.950641411273</v>
      </c>
      <c r="P74" s="27">
        <f t="shared" si="51"/>
        <v>20021.904219747004</v>
      </c>
      <c r="Q74" s="27">
        <f t="shared" si="51"/>
        <v>23615.463582137101</v>
      </c>
      <c r="R74" s="27">
        <f t="shared" si="51"/>
        <v>27302.964441002776</v>
      </c>
      <c r="S74" s="27">
        <f t="shared" si="51"/>
        <v>32030.342738718733</v>
      </c>
      <c r="T74" s="27">
        <f t="shared" si="51"/>
        <v>39144.985587381932</v>
      </c>
      <c r="U74" s="27">
        <f t="shared" si="51"/>
        <v>42955.63739719984</v>
      </c>
      <c r="V74" s="27">
        <f t="shared" si="51"/>
        <v>46065.346007887762</v>
      </c>
      <c r="W74" s="27">
        <f t="shared" si="51"/>
        <v>49165.394682795486</v>
      </c>
      <c r="X74" s="27">
        <f t="shared" si="51"/>
        <v>51108.681788213478</v>
      </c>
      <c r="Y74" s="27">
        <f t="shared" si="51"/>
        <v>52731.305684293227</v>
      </c>
      <c r="Z74" s="27">
        <f t="shared" si="51"/>
        <v>54417.84822452785</v>
      </c>
      <c r="AA74" s="27">
        <f t="shared" si="51"/>
        <v>56266.05808468788</v>
      </c>
      <c r="AB74" s="27">
        <f t="shared" si="51"/>
        <v>57695.201519627757</v>
      </c>
      <c r="AC74" s="27">
        <f t="shared" si="51"/>
        <v>59300.963971595549</v>
      </c>
      <c r="AD74" s="27">
        <f t="shared" si="51"/>
        <v>60886.65323805721</v>
      </c>
      <c r="AE74" s="27">
        <f t="shared" si="51"/>
        <v>62867.511195821542</v>
      </c>
      <c r="AF74" s="27">
        <f t="shared" si="51"/>
        <v>66024.45467874757</v>
      </c>
      <c r="AG74" s="27">
        <f t="shared" si="51"/>
        <v>69835.106488565478</v>
      </c>
      <c r="AH74" s="27">
        <f t="shared" si="51"/>
        <v>72944.815099253407</v>
      </c>
      <c r="AI74" s="27">
        <f t="shared" si="51"/>
        <v>76044.863774161131</v>
      </c>
      <c r="AJ74" s="27">
        <f t="shared" si="51"/>
        <v>77988.150879579116</v>
      </c>
      <c r="AK74" s="27">
        <f t="shared" si="51"/>
        <v>79610.774775658865</v>
      </c>
      <c r="AL74" s="27">
        <f t="shared" si="51"/>
        <v>81297.317315893481</v>
      </c>
      <c r="AM74" s="27">
        <f t="shared" si="51"/>
        <v>83145.527176053511</v>
      </c>
    </row>
    <row r="75" spans="1:41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  <c r="P75" s="35"/>
      <c r="Q75" s="30"/>
      <c r="R75" s="35"/>
      <c r="S75" s="30"/>
      <c r="T75" s="35"/>
      <c r="U75" s="30"/>
      <c r="V75" s="35"/>
      <c r="W75" s="30"/>
      <c r="X75" s="35"/>
      <c r="Y75" s="30"/>
      <c r="Z75" s="35"/>
      <c r="AA75" s="30"/>
      <c r="AB75" s="35"/>
      <c r="AC75" s="30"/>
      <c r="AD75" s="35"/>
      <c r="AE75" s="30"/>
      <c r="AF75" s="35"/>
      <c r="AG75" s="30"/>
      <c r="AH75" s="35"/>
      <c r="AI75" s="30"/>
      <c r="AJ75" s="35"/>
      <c r="AK75" s="30"/>
      <c r="AL75" s="35"/>
      <c r="AM75" s="30"/>
    </row>
    <row r="76" spans="1:41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93"/>
    </row>
    <row r="77" spans="1:41" ht="16" thickBot="1" x14ac:dyDescent="0.4">
      <c r="A77" s="650" t="s">
        <v>12</v>
      </c>
      <c r="B77" s="17" t="s">
        <v>12</v>
      </c>
      <c r="C77" s="146">
        <f>C$4</f>
        <v>44562</v>
      </c>
      <c r="D77" s="146">
        <f t="shared" ref="D77:AM77" si="52">D$4</f>
        <v>44593</v>
      </c>
      <c r="E77" s="146">
        <f t="shared" si="52"/>
        <v>44621</v>
      </c>
      <c r="F77" s="146">
        <f t="shared" si="52"/>
        <v>44652</v>
      </c>
      <c r="G77" s="146">
        <f t="shared" si="52"/>
        <v>44682</v>
      </c>
      <c r="H77" s="146">
        <f t="shared" si="52"/>
        <v>44713</v>
      </c>
      <c r="I77" s="146">
        <f t="shared" si="52"/>
        <v>44743</v>
      </c>
      <c r="J77" s="146">
        <f t="shared" si="52"/>
        <v>44774</v>
      </c>
      <c r="K77" s="146">
        <f t="shared" si="52"/>
        <v>44805</v>
      </c>
      <c r="L77" s="146">
        <f t="shared" si="52"/>
        <v>44835</v>
      </c>
      <c r="M77" s="146">
        <f t="shared" si="52"/>
        <v>44866</v>
      </c>
      <c r="N77" s="146">
        <f t="shared" si="52"/>
        <v>44896</v>
      </c>
      <c r="O77" s="146">
        <f t="shared" si="52"/>
        <v>44927</v>
      </c>
      <c r="P77" s="146">
        <f t="shared" si="52"/>
        <v>44958</v>
      </c>
      <c r="Q77" s="146">
        <f t="shared" si="52"/>
        <v>44986</v>
      </c>
      <c r="R77" s="146">
        <f t="shared" si="52"/>
        <v>45017</v>
      </c>
      <c r="S77" s="146">
        <f t="shared" si="52"/>
        <v>45047</v>
      </c>
      <c r="T77" s="146">
        <f t="shared" si="52"/>
        <v>45078</v>
      </c>
      <c r="U77" s="146">
        <f t="shared" si="52"/>
        <v>45108</v>
      </c>
      <c r="V77" s="146">
        <f t="shared" si="52"/>
        <v>45139</v>
      </c>
      <c r="W77" s="146">
        <f t="shared" si="52"/>
        <v>45170</v>
      </c>
      <c r="X77" s="146">
        <f t="shared" si="52"/>
        <v>45200</v>
      </c>
      <c r="Y77" s="146">
        <f t="shared" si="52"/>
        <v>45231</v>
      </c>
      <c r="Z77" s="146">
        <f t="shared" si="52"/>
        <v>45261</v>
      </c>
      <c r="AA77" s="146">
        <f t="shared" si="52"/>
        <v>45292</v>
      </c>
      <c r="AB77" s="146">
        <f t="shared" si="52"/>
        <v>45323</v>
      </c>
      <c r="AC77" s="146">
        <f t="shared" si="52"/>
        <v>45352</v>
      </c>
      <c r="AD77" s="146">
        <f t="shared" si="52"/>
        <v>45383</v>
      </c>
      <c r="AE77" s="146">
        <f t="shared" si="52"/>
        <v>45413</v>
      </c>
      <c r="AF77" s="146">
        <f t="shared" si="52"/>
        <v>45444</v>
      </c>
      <c r="AG77" s="146">
        <f t="shared" si="52"/>
        <v>45474</v>
      </c>
      <c r="AH77" s="146">
        <f t="shared" si="52"/>
        <v>45505</v>
      </c>
      <c r="AI77" s="146">
        <f t="shared" si="52"/>
        <v>45536</v>
      </c>
      <c r="AJ77" s="146">
        <f t="shared" si="52"/>
        <v>45566</v>
      </c>
      <c r="AK77" s="146">
        <f t="shared" si="52"/>
        <v>45597</v>
      </c>
      <c r="AL77" s="146">
        <f t="shared" si="52"/>
        <v>45627</v>
      </c>
      <c r="AM77" s="146">
        <f t="shared" si="52"/>
        <v>45658</v>
      </c>
      <c r="AO77" s="195" t="s">
        <v>181</v>
      </c>
    </row>
    <row r="78" spans="1:41" ht="15.75" customHeight="1" x14ac:dyDescent="0.35">
      <c r="A78" s="651"/>
      <c r="B78" s="13" t="str">
        <f>B59</f>
        <v>Air Comp</v>
      </c>
      <c r="C78" s="299">
        <f>'2M - SGS'!C78</f>
        <v>8.5109000000000004E-2</v>
      </c>
      <c r="D78" s="299">
        <f>'2M - SGS'!D78</f>
        <v>7.7715000000000006E-2</v>
      </c>
      <c r="E78" s="299">
        <f>'2M - SGS'!E78</f>
        <v>8.6136000000000004E-2</v>
      </c>
      <c r="F78" s="299">
        <f>'2M - SGS'!F78</f>
        <v>7.9796000000000006E-2</v>
      </c>
      <c r="G78" s="299">
        <f>'2M - SGS'!G78</f>
        <v>8.5334999999999994E-2</v>
      </c>
      <c r="H78" s="299">
        <f>'2M - SGS'!H78</f>
        <v>8.1994999999999998E-2</v>
      </c>
      <c r="I78" s="299">
        <f>'2M - SGS'!I78</f>
        <v>8.4098999999999993E-2</v>
      </c>
      <c r="J78" s="299">
        <f>'2M - SGS'!J78</f>
        <v>8.4198999999999996E-2</v>
      </c>
      <c r="K78" s="299">
        <f>'2M - SGS'!K78</f>
        <v>8.2512000000000002E-2</v>
      </c>
      <c r="L78" s="299">
        <f>'2M - SGS'!L78</f>
        <v>8.5277000000000006E-2</v>
      </c>
      <c r="M78" s="299">
        <f>'2M - SGS'!M78</f>
        <v>8.2588999999999996E-2</v>
      </c>
      <c r="N78" s="299">
        <f>'2M - SGS'!N78</f>
        <v>8.5237999999999994E-2</v>
      </c>
      <c r="O78" s="299">
        <f>'2M - SGS'!O78</f>
        <v>8.5109000000000004E-2</v>
      </c>
      <c r="P78" s="299">
        <f>'2M - SGS'!P78</f>
        <v>7.7715000000000006E-2</v>
      </c>
      <c r="Q78" s="299">
        <f>'2M - SGS'!Q78</f>
        <v>8.6136000000000004E-2</v>
      </c>
      <c r="R78" s="299">
        <f>'2M - SGS'!R78</f>
        <v>7.9796000000000006E-2</v>
      </c>
      <c r="S78" s="299">
        <f>'2M - SGS'!S78</f>
        <v>8.5334999999999994E-2</v>
      </c>
      <c r="T78" s="299">
        <f>'2M - SGS'!T78</f>
        <v>8.1994999999999998E-2</v>
      </c>
      <c r="U78" s="299">
        <f>'2M - SGS'!U78</f>
        <v>8.4098999999999993E-2</v>
      </c>
      <c r="V78" s="299">
        <f>'2M - SGS'!V78</f>
        <v>8.4198999999999996E-2</v>
      </c>
      <c r="W78" s="299">
        <f>'2M - SGS'!W78</f>
        <v>8.2512000000000002E-2</v>
      </c>
      <c r="X78" s="299">
        <f>'2M - SGS'!X78</f>
        <v>8.5277000000000006E-2</v>
      </c>
      <c r="Y78" s="299">
        <f>'2M - SGS'!Y78</f>
        <v>8.2588999999999996E-2</v>
      </c>
      <c r="Z78" s="299">
        <f>'2M - SGS'!Z78</f>
        <v>8.5237999999999994E-2</v>
      </c>
      <c r="AA78" s="299">
        <f>'2M - SGS'!AA78</f>
        <v>8.5109000000000004E-2</v>
      </c>
      <c r="AB78" s="299">
        <f>'2M - SGS'!AB78</f>
        <v>7.7715000000000006E-2</v>
      </c>
      <c r="AC78" s="299">
        <f>'2M - SGS'!AC78</f>
        <v>8.6136000000000004E-2</v>
      </c>
      <c r="AD78" s="299">
        <f>'2M - SGS'!AD78</f>
        <v>7.9796000000000006E-2</v>
      </c>
      <c r="AE78" s="299">
        <f>'2M - SGS'!AE78</f>
        <v>8.5334999999999994E-2</v>
      </c>
      <c r="AF78" s="299">
        <f>'2M - SGS'!AF78</f>
        <v>8.1994999999999998E-2</v>
      </c>
      <c r="AG78" s="299">
        <f>'2M - SGS'!AG78</f>
        <v>8.4098999999999993E-2</v>
      </c>
      <c r="AH78" s="299">
        <f>'2M - SGS'!AH78</f>
        <v>8.4198999999999996E-2</v>
      </c>
      <c r="AI78" s="299">
        <f>'2M - SGS'!AI78</f>
        <v>8.2512000000000002E-2</v>
      </c>
      <c r="AJ78" s="299">
        <f>'2M - SGS'!AJ78</f>
        <v>8.5277000000000006E-2</v>
      </c>
      <c r="AK78" s="299">
        <f>'2M - SGS'!AK78</f>
        <v>8.2588999999999996E-2</v>
      </c>
      <c r="AL78" s="299">
        <f>'2M - SGS'!AL78</f>
        <v>8.5237999999999994E-2</v>
      </c>
      <c r="AM78" s="299">
        <f>'2M - SGS'!AM78</f>
        <v>8.5109000000000004E-2</v>
      </c>
      <c r="AO78" s="209">
        <f t="shared" ref="AO78:AO90" si="53">SUM(C78:N78)</f>
        <v>1.0000000000000002</v>
      </c>
    </row>
    <row r="79" spans="1:41" ht="15.5" x14ac:dyDescent="0.35">
      <c r="A79" s="651"/>
      <c r="B79" s="13" t="str">
        <f t="shared" ref="B79:B90" si="54">B60</f>
        <v>Building Shell</v>
      </c>
      <c r="C79" s="299">
        <f>'2M - SGS'!C79</f>
        <v>0.107824</v>
      </c>
      <c r="D79" s="299">
        <f>'2M - SGS'!D79</f>
        <v>9.1051999999999994E-2</v>
      </c>
      <c r="E79" s="299">
        <f>'2M - SGS'!E79</f>
        <v>7.1135000000000004E-2</v>
      </c>
      <c r="F79" s="299">
        <f>'2M - SGS'!F79</f>
        <v>4.1179E-2</v>
      </c>
      <c r="G79" s="299">
        <f>'2M - SGS'!G79</f>
        <v>4.4423999999999998E-2</v>
      </c>
      <c r="H79" s="299">
        <f>'2M - SGS'!H79</f>
        <v>0.106128</v>
      </c>
      <c r="I79" s="299">
        <f>'2M - SGS'!I79</f>
        <v>0.14288100000000001</v>
      </c>
      <c r="J79" s="299">
        <f>'2M - SGS'!J79</f>
        <v>0.133494</v>
      </c>
      <c r="K79" s="299">
        <f>'2M - SGS'!K79</f>
        <v>5.781E-2</v>
      </c>
      <c r="L79" s="299">
        <f>'2M - SGS'!L79</f>
        <v>3.8018000000000003E-2</v>
      </c>
      <c r="M79" s="299">
        <f>'2M - SGS'!M79</f>
        <v>6.2103999999999999E-2</v>
      </c>
      <c r="N79" s="299">
        <f>'2M - SGS'!N79</f>
        <v>0.10395</v>
      </c>
      <c r="O79" s="299">
        <f>'2M - SGS'!O79</f>
        <v>0.107824</v>
      </c>
      <c r="P79" s="299">
        <f>'2M - SGS'!P79</f>
        <v>9.1051999999999994E-2</v>
      </c>
      <c r="Q79" s="299">
        <f>'2M - SGS'!Q79</f>
        <v>7.1135000000000004E-2</v>
      </c>
      <c r="R79" s="299">
        <f>'2M - SGS'!R79</f>
        <v>4.1179E-2</v>
      </c>
      <c r="S79" s="299">
        <f>'2M - SGS'!S79</f>
        <v>4.4423999999999998E-2</v>
      </c>
      <c r="T79" s="299">
        <f>'2M - SGS'!T79</f>
        <v>0.106128</v>
      </c>
      <c r="U79" s="299">
        <f>'2M - SGS'!U79</f>
        <v>0.14288100000000001</v>
      </c>
      <c r="V79" s="299">
        <f>'2M - SGS'!V79</f>
        <v>0.133494</v>
      </c>
      <c r="W79" s="299">
        <f>'2M - SGS'!W79</f>
        <v>5.781E-2</v>
      </c>
      <c r="X79" s="299">
        <f>'2M - SGS'!X79</f>
        <v>3.8018000000000003E-2</v>
      </c>
      <c r="Y79" s="299">
        <f>'2M - SGS'!Y79</f>
        <v>6.2103999999999999E-2</v>
      </c>
      <c r="Z79" s="299">
        <f>'2M - SGS'!Z79</f>
        <v>0.10395</v>
      </c>
      <c r="AA79" s="299">
        <f>'2M - SGS'!AA79</f>
        <v>0.107824</v>
      </c>
      <c r="AB79" s="299">
        <f>'2M - SGS'!AB79</f>
        <v>9.1051999999999994E-2</v>
      </c>
      <c r="AC79" s="299">
        <f>'2M - SGS'!AC79</f>
        <v>7.1135000000000004E-2</v>
      </c>
      <c r="AD79" s="299">
        <f>'2M - SGS'!AD79</f>
        <v>4.1179E-2</v>
      </c>
      <c r="AE79" s="299">
        <f>'2M - SGS'!AE79</f>
        <v>4.4423999999999998E-2</v>
      </c>
      <c r="AF79" s="299">
        <f>'2M - SGS'!AF79</f>
        <v>0.106128</v>
      </c>
      <c r="AG79" s="299">
        <f>'2M - SGS'!AG79</f>
        <v>0.14288100000000001</v>
      </c>
      <c r="AH79" s="299">
        <f>'2M - SGS'!AH79</f>
        <v>0.133494</v>
      </c>
      <c r="AI79" s="299">
        <f>'2M - SGS'!AI79</f>
        <v>5.781E-2</v>
      </c>
      <c r="AJ79" s="299">
        <f>'2M - SGS'!AJ79</f>
        <v>3.8018000000000003E-2</v>
      </c>
      <c r="AK79" s="299">
        <f>'2M - SGS'!AK79</f>
        <v>6.2103999999999999E-2</v>
      </c>
      <c r="AL79" s="299">
        <f>'2M - SGS'!AL79</f>
        <v>0.10395</v>
      </c>
      <c r="AM79" s="299">
        <f>'2M - SGS'!AM79</f>
        <v>0.107824</v>
      </c>
      <c r="AO79" s="209">
        <f t="shared" si="53"/>
        <v>0.99999900000000008</v>
      </c>
    </row>
    <row r="80" spans="1:41" ht="15.5" x14ac:dyDescent="0.35">
      <c r="A80" s="651"/>
      <c r="B80" s="13" t="str">
        <f t="shared" si="54"/>
        <v>Cooking</v>
      </c>
      <c r="C80" s="299">
        <f>'2M - SGS'!C80</f>
        <v>8.6096000000000006E-2</v>
      </c>
      <c r="D80" s="299">
        <f>'2M - SGS'!D80</f>
        <v>7.8608999999999998E-2</v>
      </c>
      <c r="E80" s="299">
        <f>'2M - SGS'!E80</f>
        <v>8.1547999999999995E-2</v>
      </c>
      <c r="F80" s="299">
        <f>'2M - SGS'!F80</f>
        <v>7.2947999999999999E-2</v>
      </c>
      <c r="G80" s="299">
        <f>'2M - SGS'!G80</f>
        <v>8.6277000000000006E-2</v>
      </c>
      <c r="H80" s="299">
        <f>'2M - SGS'!H80</f>
        <v>8.3294000000000007E-2</v>
      </c>
      <c r="I80" s="299">
        <f>'2M - SGS'!I80</f>
        <v>8.5859000000000005E-2</v>
      </c>
      <c r="J80" s="299">
        <f>'2M - SGS'!J80</f>
        <v>8.5885000000000003E-2</v>
      </c>
      <c r="K80" s="299">
        <f>'2M - SGS'!K80</f>
        <v>8.3474999999999994E-2</v>
      </c>
      <c r="L80" s="299">
        <f>'2M - SGS'!L80</f>
        <v>8.6262000000000005E-2</v>
      </c>
      <c r="M80" s="299">
        <f>'2M - SGS'!M80</f>
        <v>8.3496000000000001E-2</v>
      </c>
      <c r="N80" s="299">
        <f>'2M - SGS'!N80</f>
        <v>8.6250999999999994E-2</v>
      </c>
      <c r="O80" s="299">
        <f>'2M - SGS'!O80</f>
        <v>8.6096000000000006E-2</v>
      </c>
      <c r="P80" s="299">
        <f>'2M - SGS'!P80</f>
        <v>7.8608999999999998E-2</v>
      </c>
      <c r="Q80" s="299">
        <f>'2M - SGS'!Q80</f>
        <v>8.1547999999999995E-2</v>
      </c>
      <c r="R80" s="299">
        <f>'2M - SGS'!R80</f>
        <v>7.2947999999999999E-2</v>
      </c>
      <c r="S80" s="299">
        <f>'2M - SGS'!S80</f>
        <v>8.6277000000000006E-2</v>
      </c>
      <c r="T80" s="299">
        <f>'2M - SGS'!T80</f>
        <v>8.3294000000000007E-2</v>
      </c>
      <c r="U80" s="299">
        <f>'2M - SGS'!U80</f>
        <v>8.5859000000000005E-2</v>
      </c>
      <c r="V80" s="299">
        <f>'2M - SGS'!V80</f>
        <v>8.5885000000000003E-2</v>
      </c>
      <c r="W80" s="299">
        <f>'2M - SGS'!W80</f>
        <v>8.3474999999999994E-2</v>
      </c>
      <c r="X80" s="299">
        <f>'2M - SGS'!X80</f>
        <v>8.6262000000000005E-2</v>
      </c>
      <c r="Y80" s="299">
        <f>'2M - SGS'!Y80</f>
        <v>8.3496000000000001E-2</v>
      </c>
      <c r="Z80" s="299">
        <f>'2M - SGS'!Z80</f>
        <v>8.6250999999999994E-2</v>
      </c>
      <c r="AA80" s="299">
        <f>'2M - SGS'!AA80</f>
        <v>8.6096000000000006E-2</v>
      </c>
      <c r="AB80" s="299">
        <f>'2M - SGS'!AB80</f>
        <v>7.8608999999999998E-2</v>
      </c>
      <c r="AC80" s="299">
        <f>'2M - SGS'!AC80</f>
        <v>8.1547999999999995E-2</v>
      </c>
      <c r="AD80" s="299">
        <f>'2M - SGS'!AD80</f>
        <v>7.2947999999999999E-2</v>
      </c>
      <c r="AE80" s="299">
        <f>'2M - SGS'!AE80</f>
        <v>8.6277000000000006E-2</v>
      </c>
      <c r="AF80" s="299">
        <f>'2M - SGS'!AF80</f>
        <v>8.3294000000000007E-2</v>
      </c>
      <c r="AG80" s="299">
        <f>'2M - SGS'!AG80</f>
        <v>8.5859000000000005E-2</v>
      </c>
      <c r="AH80" s="299">
        <f>'2M - SGS'!AH80</f>
        <v>8.5885000000000003E-2</v>
      </c>
      <c r="AI80" s="299">
        <f>'2M - SGS'!AI80</f>
        <v>8.3474999999999994E-2</v>
      </c>
      <c r="AJ80" s="299">
        <f>'2M - SGS'!AJ80</f>
        <v>8.6262000000000005E-2</v>
      </c>
      <c r="AK80" s="299">
        <f>'2M - SGS'!AK80</f>
        <v>8.3496000000000001E-2</v>
      </c>
      <c r="AL80" s="299">
        <f>'2M - SGS'!AL80</f>
        <v>8.6250999999999994E-2</v>
      </c>
      <c r="AM80" s="299">
        <f>'2M - SGS'!AM80</f>
        <v>8.6096000000000006E-2</v>
      </c>
      <c r="AO80" s="209">
        <f t="shared" si="53"/>
        <v>0.99999999999999989</v>
      </c>
    </row>
    <row r="81" spans="1:41" ht="15.5" x14ac:dyDescent="0.35">
      <c r="A81" s="651"/>
      <c r="B81" s="13" t="str">
        <f t="shared" si="54"/>
        <v>Cooling</v>
      </c>
      <c r="C81" s="299">
        <f>'2M - SGS'!C81</f>
        <v>6.0000000000000002E-6</v>
      </c>
      <c r="D81" s="299">
        <f>'2M - SGS'!D81</f>
        <v>2.4699999999999999E-4</v>
      </c>
      <c r="E81" s="299">
        <f>'2M - SGS'!E81</f>
        <v>7.2360000000000002E-3</v>
      </c>
      <c r="F81" s="299">
        <f>'2M - SGS'!F81</f>
        <v>2.1690999999999998E-2</v>
      </c>
      <c r="G81" s="299">
        <f>'2M - SGS'!G81</f>
        <v>6.2979999999999994E-2</v>
      </c>
      <c r="H81" s="299">
        <f>'2M - SGS'!H81</f>
        <v>0.21317</v>
      </c>
      <c r="I81" s="299">
        <f>'2M - SGS'!I81</f>
        <v>0.29002899999999998</v>
      </c>
      <c r="J81" s="299">
        <f>'2M - SGS'!J81</f>
        <v>0.270206</v>
      </c>
      <c r="K81" s="299">
        <f>'2M - SGS'!K81</f>
        <v>0.108695</v>
      </c>
      <c r="L81" s="299">
        <f>'2M - SGS'!L81</f>
        <v>1.9643000000000001E-2</v>
      </c>
      <c r="M81" s="299">
        <f>'2M - SGS'!M81</f>
        <v>6.0299999999999998E-3</v>
      </c>
      <c r="N81" s="299">
        <f>'2M - SGS'!N81</f>
        <v>6.3999999999999997E-5</v>
      </c>
      <c r="O81" s="299">
        <f>'2M - SGS'!O81</f>
        <v>6.0000000000000002E-6</v>
      </c>
      <c r="P81" s="299">
        <f>'2M - SGS'!P81</f>
        <v>2.4699999999999999E-4</v>
      </c>
      <c r="Q81" s="299">
        <f>'2M - SGS'!Q81</f>
        <v>7.2360000000000002E-3</v>
      </c>
      <c r="R81" s="299">
        <f>'2M - SGS'!R81</f>
        <v>2.1690999999999998E-2</v>
      </c>
      <c r="S81" s="299">
        <f>'2M - SGS'!S81</f>
        <v>6.2979999999999994E-2</v>
      </c>
      <c r="T81" s="299">
        <f>'2M - SGS'!T81</f>
        <v>0.21317</v>
      </c>
      <c r="U81" s="299">
        <f>'2M - SGS'!U81</f>
        <v>0.29002899999999998</v>
      </c>
      <c r="V81" s="299">
        <f>'2M - SGS'!V81</f>
        <v>0.270206</v>
      </c>
      <c r="W81" s="299">
        <f>'2M - SGS'!W81</f>
        <v>0.108695</v>
      </c>
      <c r="X81" s="299">
        <f>'2M - SGS'!X81</f>
        <v>1.9643000000000001E-2</v>
      </c>
      <c r="Y81" s="299">
        <f>'2M - SGS'!Y81</f>
        <v>6.0299999999999998E-3</v>
      </c>
      <c r="Z81" s="299">
        <f>'2M - SGS'!Z81</f>
        <v>6.3999999999999997E-5</v>
      </c>
      <c r="AA81" s="299">
        <f>'2M - SGS'!AA81</f>
        <v>6.0000000000000002E-6</v>
      </c>
      <c r="AB81" s="299">
        <f>'2M - SGS'!AB81</f>
        <v>2.4699999999999999E-4</v>
      </c>
      <c r="AC81" s="299">
        <f>'2M - SGS'!AC81</f>
        <v>7.2360000000000002E-3</v>
      </c>
      <c r="AD81" s="299">
        <f>'2M - SGS'!AD81</f>
        <v>2.1690999999999998E-2</v>
      </c>
      <c r="AE81" s="299">
        <f>'2M - SGS'!AE81</f>
        <v>6.2979999999999994E-2</v>
      </c>
      <c r="AF81" s="299">
        <f>'2M - SGS'!AF81</f>
        <v>0.21317</v>
      </c>
      <c r="AG81" s="299">
        <f>'2M - SGS'!AG81</f>
        <v>0.29002899999999998</v>
      </c>
      <c r="AH81" s="299">
        <f>'2M - SGS'!AH81</f>
        <v>0.270206</v>
      </c>
      <c r="AI81" s="299">
        <f>'2M - SGS'!AI81</f>
        <v>0.108695</v>
      </c>
      <c r="AJ81" s="299">
        <f>'2M - SGS'!AJ81</f>
        <v>1.9643000000000001E-2</v>
      </c>
      <c r="AK81" s="299">
        <f>'2M - SGS'!AK81</f>
        <v>6.0299999999999998E-3</v>
      </c>
      <c r="AL81" s="299">
        <f>'2M - SGS'!AL81</f>
        <v>6.3999999999999997E-5</v>
      </c>
      <c r="AM81" s="299">
        <f>'2M - SGS'!AM81</f>
        <v>6.0000000000000002E-6</v>
      </c>
      <c r="AO81" s="209">
        <f t="shared" si="53"/>
        <v>0.9999969999999998</v>
      </c>
    </row>
    <row r="82" spans="1:41" ht="15.5" x14ac:dyDescent="0.35">
      <c r="A82" s="651"/>
      <c r="B82" s="13" t="str">
        <f t="shared" si="54"/>
        <v>Ext Lighting</v>
      </c>
      <c r="C82" s="299">
        <f>'2M - SGS'!C82</f>
        <v>0.106265</v>
      </c>
      <c r="D82" s="299">
        <f>'2M - SGS'!D82</f>
        <v>8.2161999999999999E-2</v>
      </c>
      <c r="E82" s="299">
        <f>'2M - SGS'!E82</f>
        <v>7.0887000000000006E-2</v>
      </c>
      <c r="F82" s="299">
        <f>'2M - SGS'!F82</f>
        <v>6.8145999999999998E-2</v>
      </c>
      <c r="G82" s="299">
        <f>'2M - SGS'!G82</f>
        <v>8.1852999999999995E-2</v>
      </c>
      <c r="H82" s="299">
        <f>'2M - SGS'!H82</f>
        <v>6.7163E-2</v>
      </c>
      <c r="I82" s="299">
        <f>'2M - SGS'!I82</f>
        <v>8.6751999999999996E-2</v>
      </c>
      <c r="J82" s="299">
        <f>'2M - SGS'!J82</f>
        <v>6.9401000000000004E-2</v>
      </c>
      <c r="K82" s="299">
        <f>'2M - SGS'!K82</f>
        <v>8.2907999999999996E-2</v>
      </c>
      <c r="L82" s="299">
        <f>'2M - SGS'!L82</f>
        <v>0.100507</v>
      </c>
      <c r="M82" s="299">
        <f>'2M - SGS'!M82</f>
        <v>8.7251999999999996E-2</v>
      </c>
      <c r="N82" s="299">
        <f>'2M - SGS'!N82</f>
        <v>9.6703999999999998E-2</v>
      </c>
      <c r="O82" s="299">
        <f>'2M - SGS'!O82</f>
        <v>0.106265</v>
      </c>
      <c r="P82" s="299">
        <f>'2M - SGS'!P82</f>
        <v>8.2161999999999999E-2</v>
      </c>
      <c r="Q82" s="299">
        <f>'2M - SGS'!Q82</f>
        <v>7.0887000000000006E-2</v>
      </c>
      <c r="R82" s="299">
        <f>'2M - SGS'!R82</f>
        <v>6.8145999999999998E-2</v>
      </c>
      <c r="S82" s="299">
        <f>'2M - SGS'!S82</f>
        <v>8.1852999999999995E-2</v>
      </c>
      <c r="T82" s="299">
        <f>'2M - SGS'!T82</f>
        <v>6.7163E-2</v>
      </c>
      <c r="U82" s="299">
        <f>'2M - SGS'!U82</f>
        <v>8.6751999999999996E-2</v>
      </c>
      <c r="V82" s="299">
        <f>'2M - SGS'!V82</f>
        <v>6.9401000000000004E-2</v>
      </c>
      <c r="W82" s="299">
        <f>'2M - SGS'!W82</f>
        <v>8.2907999999999996E-2</v>
      </c>
      <c r="X82" s="299">
        <f>'2M - SGS'!X82</f>
        <v>0.100507</v>
      </c>
      <c r="Y82" s="299">
        <f>'2M - SGS'!Y82</f>
        <v>8.7251999999999996E-2</v>
      </c>
      <c r="Z82" s="299">
        <f>'2M - SGS'!Z82</f>
        <v>9.6703999999999998E-2</v>
      </c>
      <c r="AA82" s="299">
        <f>'2M - SGS'!AA82</f>
        <v>0.106265</v>
      </c>
      <c r="AB82" s="299">
        <f>'2M - SGS'!AB82</f>
        <v>8.2161999999999999E-2</v>
      </c>
      <c r="AC82" s="299">
        <f>'2M - SGS'!AC82</f>
        <v>7.0887000000000006E-2</v>
      </c>
      <c r="AD82" s="299">
        <f>'2M - SGS'!AD82</f>
        <v>6.8145999999999998E-2</v>
      </c>
      <c r="AE82" s="299">
        <f>'2M - SGS'!AE82</f>
        <v>8.1852999999999995E-2</v>
      </c>
      <c r="AF82" s="299">
        <f>'2M - SGS'!AF82</f>
        <v>6.7163E-2</v>
      </c>
      <c r="AG82" s="299">
        <f>'2M - SGS'!AG82</f>
        <v>8.6751999999999996E-2</v>
      </c>
      <c r="AH82" s="299">
        <f>'2M - SGS'!AH82</f>
        <v>6.9401000000000004E-2</v>
      </c>
      <c r="AI82" s="299">
        <f>'2M - SGS'!AI82</f>
        <v>8.2907999999999996E-2</v>
      </c>
      <c r="AJ82" s="299">
        <f>'2M - SGS'!AJ82</f>
        <v>0.100507</v>
      </c>
      <c r="AK82" s="299">
        <f>'2M - SGS'!AK82</f>
        <v>8.7251999999999996E-2</v>
      </c>
      <c r="AL82" s="299">
        <f>'2M - SGS'!AL82</f>
        <v>9.6703999999999998E-2</v>
      </c>
      <c r="AM82" s="299">
        <f>'2M - SGS'!AM82</f>
        <v>0.106265</v>
      </c>
      <c r="AO82" s="209">
        <f t="shared" si="53"/>
        <v>1</v>
      </c>
    </row>
    <row r="83" spans="1:41" ht="15.5" x14ac:dyDescent="0.35">
      <c r="A83" s="651"/>
      <c r="B83" s="13" t="str">
        <f t="shared" si="54"/>
        <v>Heating</v>
      </c>
      <c r="C83" s="299">
        <f>'2M - SGS'!C83</f>
        <v>0.210397</v>
      </c>
      <c r="D83" s="299">
        <f>'2M - SGS'!D83</f>
        <v>0.17743600000000001</v>
      </c>
      <c r="E83" s="299">
        <f>'2M - SGS'!E83</f>
        <v>0.13192400000000001</v>
      </c>
      <c r="F83" s="299">
        <f>'2M - SGS'!F83</f>
        <v>5.9718E-2</v>
      </c>
      <c r="G83" s="299">
        <f>'2M - SGS'!G83</f>
        <v>2.6769000000000001E-2</v>
      </c>
      <c r="H83" s="299">
        <f>'2M - SGS'!H83</f>
        <v>4.2950000000000002E-3</v>
      </c>
      <c r="I83" s="299">
        <f>'2M - SGS'!I83</f>
        <v>2.895E-3</v>
      </c>
      <c r="J83" s="299">
        <f>'2M - SGS'!J83</f>
        <v>3.4320000000000002E-3</v>
      </c>
      <c r="K83" s="299">
        <f>'2M - SGS'!K83</f>
        <v>9.4020000000000006E-3</v>
      </c>
      <c r="L83" s="299">
        <f>'2M - SGS'!L83</f>
        <v>5.5496999999999998E-2</v>
      </c>
      <c r="M83" s="299">
        <f>'2M - SGS'!M83</f>
        <v>0.115452</v>
      </c>
      <c r="N83" s="299">
        <f>'2M - SGS'!N83</f>
        <v>0.20278099999999999</v>
      </c>
      <c r="O83" s="299">
        <f>'2M - SGS'!O83</f>
        <v>0.210397</v>
      </c>
      <c r="P83" s="299">
        <f>'2M - SGS'!P83</f>
        <v>0.17743600000000001</v>
      </c>
      <c r="Q83" s="299">
        <f>'2M - SGS'!Q83</f>
        <v>0.13192400000000001</v>
      </c>
      <c r="R83" s="299">
        <f>'2M - SGS'!R83</f>
        <v>5.9718E-2</v>
      </c>
      <c r="S83" s="299">
        <f>'2M - SGS'!S83</f>
        <v>2.6769000000000001E-2</v>
      </c>
      <c r="T83" s="299">
        <f>'2M - SGS'!T83</f>
        <v>4.2950000000000002E-3</v>
      </c>
      <c r="U83" s="299">
        <f>'2M - SGS'!U83</f>
        <v>2.895E-3</v>
      </c>
      <c r="V83" s="299">
        <f>'2M - SGS'!V83</f>
        <v>3.4320000000000002E-3</v>
      </c>
      <c r="W83" s="299">
        <f>'2M - SGS'!W83</f>
        <v>9.4020000000000006E-3</v>
      </c>
      <c r="X83" s="299">
        <f>'2M - SGS'!X83</f>
        <v>5.5496999999999998E-2</v>
      </c>
      <c r="Y83" s="299">
        <f>'2M - SGS'!Y83</f>
        <v>0.115452</v>
      </c>
      <c r="Z83" s="299">
        <f>'2M - SGS'!Z83</f>
        <v>0.20278099999999999</v>
      </c>
      <c r="AA83" s="299">
        <f>'2M - SGS'!AA83</f>
        <v>0.210397</v>
      </c>
      <c r="AB83" s="299">
        <f>'2M - SGS'!AB83</f>
        <v>0.17743600000000001</v>
      </c>
      <c r="AC83" s="299">
        <f>'2M - SGS'!AC83</f>
        <v>0.13192400000000001</v>
      </c>
      <c r="AD83" s="299">
        <f>'2M - SGS'!AD83</f>
        <v>5.9718E-2</v>
      </c>
      <c r="AE83" s="299">
        <f>'2M - SGS'!AE83</f>
        <v>2.6769000000000001E-2</v>
      </c>
      <c r="AF83" s="299">
        <f>'2M - SGS'!AF83</f>
        <v>4.2950000000000002E-3</v>
      </c>
      <c r="AG83" s="299">
        <f>'2M - SGS'!AG83</f>
        <v>2.895E-3</v>
      </c>
      <c r="AH83" s="299">
        <f>'2M - SGS'!AH83</f>
        <v>3.4320000000000002E-3</v>
      </c>
      <c r="AI83" s="299">
        <f>'2M - SGS'!AI83</f>
        <v>9.4020000000000006E-3</v>
      </c>
      <c r="AJ83" s="299">
        <f>'2M - SGS'!AJ83</f>
        <v>5.5496999999999998E-2</v>
      </c>
      <c r="AK83" s="299">
        <f>'2M - SGS'!AK83</f>
        <v>0.115452</v>
      </c>
      <c r="AL83" s="299">
        <f>'2M - SGS'!AL83</f>
        <v>0.20278099999999999</v>
      </c>
      <c r="AM83" s="299">
        <f>'2M - SGS'!AM83</f>
        <v>0.210397</v>
      </c>
      <c r="AO83" s="209">
        <f t="shared" si="53"/>
        <v>0.99999800000000016</v>
      </c>
    </row>
    <row r="84" spans="1:41" ht="15.5" x14ac:dyDescent="0.35">
      <c r="A84" s="651"/>
      <c r="B84" s="13" t="str">
        <f t="shared" si="54"/>
        <v>HVAC</v>
      </c>
      <c r="C84" s="299">
        <f>'2M - SGS'!C84</f>
        <v>0.107824</v>
      </c>
      <c r="D84" s="299">
        <f>'2M - SGS'!D84</f>
        <v>9.1051999999999994E-2</v>
      </c>
      <c r="E84" s="299">
        <f>'2M - SGS'!E84</f>
        <v>7.1135000000000004E-2</v>
      </c>
      <c r="F84" s="299">
        <f>'2M - SGS'!F84</f>
        <v>4.1179E-2</v>
      </c>
      <c r="G84" s="299">
        <f>'2M - SGS'!G84</f>
        <v>4.4423999999999998E-2</v>
      </c>
      <c r="H84" s="299">
        <f>'2M - SGS'!H84</f>
        <v>0.106128</v>
      </c>
      <c r="I84" s="299">
        <f>'2M - SGS'!I84</f>
        <v>0.14288100000000001</v>
      </c>
      <c r="J84" s="299">
        <f>'2M - SGS'!J84</f>
        <v>0.133494</v>
      </c>
      <c r="K84" s="299">
        <f>'2M - SGS'!K84</f>
        <v>5.781E-2</v>
      </c>
      <c r="L84" s="299">
        <f>'2M - SGS'!L84</f>
        <v>3.8018000000000003E-2</v>
      </c>
      <c r="M84" s="299">
        <f>'2M - SGS'!M84</f>
        <v>6.2103999999999999E-2</v>
      </c>
      <c r="N84" s="299">
        <f>'2M - SGS'!N84</f>
        <v>0.10395</v>
      </c>
      <c r="O84" s="299">
        <f>'2M - SGS'!O84</f>
        <v>0.107824</v>
      </c>
      <c r="P84" s="299">
        <f>'2M - SGS'!P84</f>
        <v>9.1051999999999994E-2</v>
      </c>
      <c r="Q84" s="299">
        <f>'2M - SGS'!Q84</f>
        <v>7.1135000000000004E-2</v>
      </c>
      <c r="R84" s="299">
        <f>'2M - SGS'!R84</f>
        <v>4.1179E-2</v>
      </c>
      <c r="S84" s="299">
        <f>'2M - SGS'!S84</f>
        <v>4.4423999999999998E-2</v>
      </c>
      <c r="T84" s="299">
        <f>'2M - SGS'!T84</f>
        <v>0.106128</v>
      </c>
      <c r="U84" s="299">
        <f>'2M - SGS'!U84</f>
        <v>0.14288100000000001</v>
      </c>
      <c r="V84" s="299">
        <f>'2M - SGS'!V84</f>
        <v>0.133494</v>
      </c>
      <c r="W84" s="299">
        <f>'2M - SGS'!W84</f>
        <v>5.781E-2</v>
      </c>
      <c r="X84" s="299">
        <f>'2M - SGS'!X84</f>
        <v>3.8018000000000003E-2</v>
      </c>
      <c r="Y84" s="299">
        <f>'2M - SGS'!Y84</f>
        <v>6.2103999999999999E-2</v>
      </c>
      <c r="Z84" s="299">
        <f>'2M - SGS'!Z84</f>
        <v>0.10395</v>
      </c>
      <c r="AA84" s="299">
        <f>'2M - SGS'!AA84</f>
        <v>0.107824</v>
      </c>
      <c r="AB84" s="299">
        <f>'2M - SGS'!AB84</f>
        <v>9.1051999999999994E-2</v>
      </c>
      <c r="AC84" s="299">
        <f>'2M - SGS'!AC84</f>
        <v>7.1135000000000004E-2</v>
      </c>
      <c r="AD84" s="299">
        <f>'2M - SGS'!AD84</f>
        <v>4.1179E-2</v>
      </c>
      <c r="AE84" s="299">
        <f>'2M - SGS'!AE84</f>
        <v>4.4423999999999998E-2</v>
      </c>
      <c r="AF84" s="299">
        <f>'2M - SGS'!AF84</f>
        <v>0.106128</v>
      </c>
      <c r="AG84" s="299">
        <f>'2M - SGS'!AG84</f>
        <v>0.14288100000000001</v>
      </c>
      <c r="AH84" s="299">
        <f>'2M - SGS'!AH84</f>
        <v>0.133494</v>
      </c>
      <c r="AI84" s="299">
        <f>'2M - SGS'!AI84</f>
        <v>5.781E-2</v>
      </c>
      <c r="AJ84" s="299">
        <f>'2M - SGS'!AJ84</f>
        <v>3.8018000000000003E-2</v>
      </c>
      <c r="AK84" s="299">
        <f>'2M - SGS'!AK84</f>
        <v>6.2103999999999999E-2</v>
      </c>
      <c r="AL84" s="299">
        <f>'2M - SGS'!AL84</f>
        <v>0.10395</v>
      </c>
      <c r="AM84" s="299">
        <f>'2M - SGS'!AM84</f>
        <v>0.107824</v>
      </c>
      <c r="AO84" s="209">
        <f t="shared" si="53"/>
        <v>0.99999900000000008</v>
      </c>
    </row>
    <row r="85" spans="1:41" ht="15.5" x14ac:dyDescent="0.35">
      <c r="A85" s="651"/>
      <c r="B85" s="13" t="str">
        <f t="shared" si="54"/>
        <v>Lighting</v>
      </c>
      <c r="C85" s="299">
        <f>'2M - SGS'!C85</f>
        <v>9.3563999999999994E-2</v>
      </c>
      <c r="D85" s="299">
        <f>'2M - SGS'!D85</f>
        <v>7.2162000000000004E-2</v>
      </c>
      <c r="E85" s="299">
        <f>'2M - SGS'!E85</f>
        <v>7.8372999999999998E-2</v>
      </c>
      <c r="F85" s="299">
        <f>'2M - SGS'!F85</f>
        <v>7.6534000000000005E-2</v>
      </c>
      <c r="G85" s="299">
        <f>'2M - SGS'!G85</f>
        <v>9.4246999999999997E-2</v>
      </c>
      <c r="H85" s="299">
        <f>'2M - SGS'!H85</f>
        <v>7.5599E-2</v>
      </c>
      <c r="I85" s="299">
        <f>'2M - SGS'!I85</f>
        <v>9.6199999999999994E-2</v>
      </c>
      <c r="J85" s="299">
        <f>'2M - SGS'!J85</f>
        <v>7.7077999999999994E-2</v>
      </c>
      <c r="K85" s="299">
        <f>'2M - SGS'!K85</f>
        <v>8.1374000000000002E-2</v>
      </c>
      <c r="L85" s="299">
        <f>'2M - SGS'!L85</f>
        <v>9.4072000000000003E-2</v>
      </c>
      <c r="M85" s="299">
        <f>'2M - SGS'!M85</f>
        <v>7.6706999999999997E-2</v>
      </c>
      <c r="N85" s="299">
        <f>'2M - SGS'!N85</f>
        <v>8.4089999999999998E-2</v>
      </c>
      <c r="O85" s="299">
        <f>'2M - SGS'!O85</f>
        <v>9.3563999999999994E-2</v>
      </c>
      <c r="P85" s="299">
        <f>'2M - SGS'!P85</f>
        <v>7.2162000000000004E-2</v>
      </c>
      <c r="Q85" s="299">
        <f>'2M - SGS'!Q85</f>
        <v>7.8372999999999998E-2</v>
      </c>
      <c r="R85" s="299">
        <f>'2M - SGS'!R85</f>
        <v>7.6534000000000005E-2</v>
      </c>
      <c r="S85" s="299">
        <f>'2M - SGS'!S85</f>
        <v>9.4246999999999997E-2</v>
      </c>
      <c r="T85" s="299">
        <f>'2M - SGS'!T85</f>
        <v>7.5599E-2</v>
      </c>
      <c r="U85" s="299">
        <f>'2M - SGS'!U85</f>
        <v>9.6199999999999994E-2</v>
      </c>
      <c r="V85" s="299">
        <f>'2M - SGS'!V85</f>
        <v>7.7077999999999994E-2</v>
      </c>
      <c r="W85" s="299">
        <f>'2M - SGS'!W85</f>
        <v>8.1374000000000002E-2</v>
      </c>
      <c r="X85" s="299">
        <f>'2M - SGS'!X85</f>
        <v>9.4072000000000003E-2</v>
      </c>
      <c r="Y85" s="299">
        <f>'2M - SGS'!Y85</f>
        <v>7.6706999999999997E-2</v>
      </c>
      <c r="Z85" s="299">
        <f>'2M - SGS'!Z85</f>
        <v>8.4089999999999998E-2</v>
      </c>
      <c r="AA85" s="299">
        <f>'2M - SGS'!AA85</f>
        <v>9.3563999999999994E-2</v>
      </c>
      <c r="AB85" s="299">
        <f>'2M - SGS'!AB85</f>
        <v>7.2162000000000004E-2</v>
      </c>
      <c r="AC85" s="299">
        <f>'2M - SGS'!AC85</f>
        <v>7.8372999999999998E-2</v>
      </c>
      <c r="AD85" s="299">
        <f>'2M - SGS'!AD85</f>
        <v>7.6534000000000005E-2</v>
      </c>
      <c r="AE85" s="299">
        <f>'2M - SGS'!AE85</f>
        <v>9.4246999999999997E-2</v>
      </c>
      <c r="AF85" s="299">
        <f>'2M - SGS'!AF85</f>
        <v>7.5599E-2</v>
      </c>
      <c r="AG85" s="299">
        <f>'2M - SGS'!AG85</f>
        <v>9.6199999999999994E-2</v>
      </c>
      <c r="AH85" s="299">
        <f>'2M - SGS'!AH85</f>
        <v>7.7077999999999994E-2</v>
      </c>
      <c r="AI85" s="299">
        <f>'2M - SGS'!AI85</f>
        <v>8.1374000000000002E-2</v>
      </c>
      <c r="AJ85" s="299">
        <f>'2M - SGS'!AJ85</f>
        <v>9.4072000000000003E-2</v>
      </c>
      <c r="AK85" s="299">
        <f>'2M - SGS'!AK85</f>
        <v>7.6706999999999997E-2</v>
      </c>
      <c r="AL85" s="299">
        <f>'2M - SGS'!AL85</f>
        <v>8.4089999999999998E-2</v>
      </c>
      <c r="AM85" s="299">
        <f>'2M - SGS'!AM85</f>
        <v>9.3563999999999994E-2</v>
      </c>
      <c r="AO85" s="209">
        <f t="shared" si="53"/>
        <v>1</v>
      </c>
    </row>
    <row r="86" spans="1:41" ht="15.5" x14ac:dyDescent="0.35">
      <c r="A86" s="651"/>
      <c r="B86" s="13" t="str">
        <f t="shared" si="54"/>
        <v>Miscellaneous</v>
      </c>
      <c r="C86" s="299">
        <f>'2M - SGS'!C86</f>
        <v>8.5109000000000004E-2</v>
      </c>
      <c r="D86" s="299">
        <f>'2M - SGS'!D86</f>
        <v>7.7715000000000006E-2</v>
      </c>
      <c r="E86" s="299">
        <f>'2M - SGS'!E86</f>
        <v>8.6136000000000004E-2</v>
      </c>
      <c r="F86" s="299">
        <f>'2M - SGS'!F86</f>
        <v>7.9796000000000006E-2</v>
      </c>
      <c r="G86" s="299">
        <f>'2M - SGS'!G86</f>
        <v>8.5334999999999994E-2</v>
      </c>
      <c r="H86" s="299">
        <f>'2M - SGS'!H86</f>
        <v>8.1994999999999998E-2</v>
      </c>
      <c r="I86" s="299">
        <f>'2M - SGS'!I86</f>
        <v>8.4098999999999993E-2</v>
      </c>
      <c r="J86" s="299">
        <f>'2M - SGS'!J86</f>
        <v>8.4198999999999996E-2</v>
      </c>
      <c r="K86" s="299">
        <f>'2M - SGS'!K86</f>
        <v>8.2512000000000002E-2</v>
      </c>
      <c r="L86" s="299">
        <f>'2M - SGS'!L86</f>
        <v>8.5277000000000006E-2</v>
      </c>
      <c r="M86" s="299">
        <f>'2M - SGS'!M86</f>
        <v>8.2588999999999996E-2</v>
      </c>
      <c r="N86" s="299">
        <f>'2M - SGS'!N86</f>
        <v>8.5237999999999994E-2</v>
      </c>
      <c r="O86" s="299">
        <f>'2M - SGS'!O86</f>
        <v>8.5109000000000004E-2</v>
      </c>
      <c r="P86" s="299">
        <f>'2M - SGS'!P86</f>
        <v>7.7715000000000006E-2</v>
      </c>
      <c r="Q86" s="299">
        <f>'2M - SGS'!Q86</f>
        <v>8.6136000000000004E-2</v>
      </c>
      <c r="R86" s="299">
        <f>'2M - SGS'!R86</f>
        <v>7.9796000000000006E-2</v>
      </c>
      <c r="S86" s="299">
        <f>'2M - SGS'!S86</f>
        <v>8.5334999999999994E-2</v>
      </c>
      <c r="T86" s="299">
        <f>'2M - SGS'!T86</f>
        <v>8.1994999999999998E-2</v>
      </c>
      <c r="U86" s="299">
        <f>'2M - SGS'!U86</f>
        <v>8.4098999999999993E-2</v>
      </c>
      <c r="V86" s="299">
        <f>'2M - SGS'!V86</f>
        <v>8.4198999999999996E-2</v>
      </c>
      <c r="W86" s="299">
        <f>'2M - SGS'!W86</f>
        <v>8.2512000000000002E-2</v>
      </c>
      <c r="X86" s="299">
        <f>'2M - SGS'!X86</f>
        <v>8.5277000000000006E-2</v>
      </c>
      <c r="Y86" s="299">
        <f>'2M - SGS'!Y86</f>
        <v>8.2588999999999996E-2</v>
      </c>
      <c r="Z86" s="299">
        <f>'2M - SGS'!Z86</f>
        <v>8.5237999999999994E-2</v>
      </c>
      <c r="AA86" s="299">
        <f>'2M - SGS'!AA86</f>
        <v>8.5109000000000004E-2</v>
      </c>
      <c r="AB86" s="299">
        <f>'2M - SGS'!AB86</f>
        <v>7.7715000000000006E-2</v>
      </c>
      <c r="AC86" s="299">
        <f>'2M - SGS'!AC86</f>
        <v>8.6136000000000004E-2</v>
      </c>
      <c r="AD86" s="299">
        <f>'2M - SGS'!AD86</f>
        <v>7.9796000000000006E-2</v>
      </c>
      <c r="AE86" s="299">
        <f>'2M - SGS'!AE86</f>
        <v>8.5334999999999994E-2</v>
      </c>
      <c r="AF86" s="299">
        <f>'2M - SGS'!AF86</f>
        <v>8.1994999999999998E-2</v>
      </c>
      <c r="AG86" s="299">
        <f>'2M - SGS'!AG86</f>
        <v>8.4098999999999993E-2</v>
      </c>
      <c r="AH86" s="299">
        <f>'2M - SGS'!AH86</f>
        <v>8.4198999999999996E-2</v>
      </c>
      <c r="AI86" s="299">
        <f>'2M - SGS'!AI86</f>
        <v>8.2512000000000002E-2</v>
      </c>
      <c r="AJ86" s="299">
        <f>'2M - SGS'!AJ86</f>
        <v>8.5277000000000006E-2</v>
      </c>
      <c r="AK86" s="299">
        <f>'2M - SGS'!AK86</f>
        <v>8.2588999999999996E-2</v>
      </c>
      <c r="AL86" s="299">
        <f>'2M - SGS'!AL86</f>
        <v>8.5237999999999994E-2</v>
      </c>
      <c r="AM86" s="299">
        <f>'2M - SGS'!AM86</f>
        <v>8.5109000000000004E-2</v>
      </c>
      <c r="AO86" s="209">
        <f t="shared" si="53"/>
        <v>1.0000000000000002</v>
      </c>
    </row>
    <row r="87" spans="1:41" ht="15.5" x14ac:dyDescent="0.35">
      <c r="A87" s="651"/>
      <c r="B87" s="13" t="str">
        <f t="shared" si="54"/>
        <v>Motors</v>
      </c>
      <c r="C87" s="299">
        <f>'2M - SGS'!C87</f>
        <v>8.5109000000000004E-2</v>
      </c>
      <c r="D87" s="299">
        <f>'2M - SGS'!D87</f>
        <v>7.7715000000000006E-2</v>
      </c>
      <c r="E87" s="299">
        <f>'2M - SGS'!E87</f>
        <v>8.6136000000000004E-2</v>
      </c>
      <c r="F87" s="299">
        <f>'2M - SGS'!F87</f>
        <v>7.9796000000000006E-2</v>
      </c>
      <c r="G87" s="299">
        <f>'2M - SGS'!G87</f>
        <v>8.5334999999999994E-2</v>
      </c>
      <c r="H87" s="299">
        <f>'2M - SGS'!H87</f>
        <v>8.1994999999999998E-2</v>
      </c>
      <c r="I87" s="299">
        <f>'2M - SGS'!I87</f>
        <v>8.4098999999999993E-2</v>
      </c>
      <c r="J87" s="299">
        <f>'2M - SGS'!J87</f>
        <v>8.4198999999999996E-2</v>
      </c>
      <c r="K87" s="299">
        <f>'2M - SGS'!K87</f>
        <v>8.2512000000000002E-2</v>
      </c>
      <c r="L87" s="299">
        <f>'2M - SGS'!L87</f>
        <v>8.5277000000000006E-2</v>
      </c>
      <c r="M87" s="299">
        <f>'2M - SGS'!M87</f>
        <v>8.2588999999999996E-2</v>
      </c>
      <c r="N87" s="299">
        <f>'2M - SGS'!N87</f>
        <v>8.5237999999999994E-2</v>
      </c>
      <c r="O87" s="299">
        <f>'2M - SGS'!O87</f>
        <v>8.5109000000000004E-2</v>
      </c>
      <c r="P87" s="299">
        <f>'2M - SGS'!P87</f>
        <v>7.7715000000000006E-2</v>
      </c>
      <c r="Q87" s="299">
        <f>'2M - SGS'!Q87</f>
        <v>8.6136000000000004E-2</v>
      </c>
      <c r="R87" s="299">
        <f>'2M - SGS'!R87</f>
        <v>7.9796000000000006E-2</v>
      </c>
      <c r="S87" s="299">
        <f>'2M - SGS'!S87</f>
        <v>8.5334999999999994E-2</v>
      </c>
      <c r="T87" s="299">
        <f>'2M - SGS'!T87</f>
        <v>8.1994999999999998E-2</v>
      </c>
      <c r="U87" s="299">
        <f>'2M - SGS'!U87</f>
        <v>8.4098999999999993E-2</v>
      </c>
      <c r="V87" s="299">
        <f>'2M - SGS'!V87</f>
        <v>8.4198999999999996E-2</v>
      </c>
      <c r="W87" s="299">
        <f>'2M - SGS'!W87</f>
        <v>8.2512000000000002E-2</v>
      </c>
      <c r="X87" s="299">
        <f>'2M - SGS'!X87</f>
        <v>8.5277000000000006E-2</v>
      </c>
      <c r="Y87" s="299">
        <f>'2M - SGS'!Y87</f>
        <v>8.2588999999999996E-2</v>
      </c>
      <c r="Z87" s="299">
        <f>'2M - SGS'!Z87</f>
        <v>8.5237999999999994E-2</v>
      </c>
      <c r="AA87" s="299">
        <f>'2M - SGS'!AA87</f>
        <v>8.5109000000000004E-2</v>
      </c>
      <c r="AB87" s="299">
        <f>'2M - SGS'!AB87</f>
        <v>7.7715000000000006E-2</v>
      </c>
      <c r="AC87" s="299">
        <f>'2M - SGS'!AC87</f>
        <v>8.6136000000000004E-2</v>
      </c>
      <c r="AD87" s="299">
        <f>'2M - SGS'!AD87</f>
        <v>7.9796000000000006E-2</v>
      </c>
      <c r="AE87" s="299">
        <f>'2M - SGS'!AE87</f>
        <v>8.5334999999999994E-2</v>
      </c>
      <c r="AF87" s="299">
        <f>'2M - SGS'!AF87</f>
        <v>8.1994999999999998E-2</v>
      </c>
      <c r="AG87" s="299">
        <f>'2M - SGS'!AG87</f>
        <v>8.4098999999999993E-2</v>
      </c>
      <c r="AH87" s="299">
        <f>'2M - SGS'!AH87</f>
        <v>8.4198999999999996E-2</v>
      </c>
      <c r="AI87" s="299">
        <f>'2M - SGS'!AI87</f>
        <v>8.2512000000000002E-2</v>
      </c>
      <c r="AJ87" s="299">
        <f>'2M - SGS'!AJ87</f>
        <v>8.5277000000000006E-2</v>
      </c>
      <c r="AK87" s="299">
        <f>'2M - SGS'!AK87</f>
        <v>8.2588999999999996E-2</v>
      </c>
      <c r="AL87" s="299">
        <f>'2M - SGS'!AL87</f>
        <v>8.5237999999999994E-2</v>
      </c>
      <c r="AM87" s="299">
        <f>'2M - SGS'!AM87</f>
        <v>8.5109000000000004E-2</v>
      </c>
      <c r="AO87" s="209">
        <f t="shared" si="53"/>
        <v>1.0000000000000002</v>
      </c>
    </row>
    <row r="88" spans="1:41" ht="15.5" x14ac:dyDescent="0.35">
      <c r="A88" s="651"/>
      <c r="B88" s="13" t="str">
        <f t="shared" si="54"/>
        <v>Process</v>
      </c>
      <c r="C88" s="299">
        <f>'2M - SGS'!C88</f>
        <v>8.5109000000000004E-2</v>
      </c>
      <c r="D88" s="299">
        <f>'2M - SGS'!D88</f>
        <v>7.7715000000000006E-2</v>
      </c>
      <c r="E88" s="299">
        <f>'2M - SGS'!E88</f>
        <v>8.6136000000000004E-2</v>
      </c>
      <c r="F88" s="299">
        <f>'2M - SGS'!F88</f>
        <v>7.9796000000000006E-2</v>
      </c>
      <c r="G88" s="299">
        <f>'2M - SGS'!G88</f>
        <v>8.5334999999999994E-2</v>
      </c>
      <c r="H88" s="299">
        <f>'2M - SGS'!H88</f>
        <v>8.1994999999999998E-2</v>
      </c>
      <c r="I88" s="299">
        <f>'2M - SGS'!I88</f>
        <v>8.4098999999999993E-2</v>
      </c>
      <c r="J88" s="299">
        <f>'2M - SGS'!J88</f>
        <v>8.4198999999999996E-2</v>
      </c>
      <c r="K88" s="299">
        <f>'2M - SGS'!K88</f>
        <v>8.2512000000000002E-2</v>
      </c>
      <c r="L88" s="299">
        <f>'2M - SGS'!L88</f>
        <v>8.5277000000000006E-2</v>
      </c>
      <c r="M88" s="299">
        <f>'2M - SGS'!M88</f>
        <v>8.2588999999999996E-2</v>
      </c>
      <c r="N88" s="299">
        <f>'2M - SGS'!N88</f>
        <v>8.5237999999999994E-2</v>
      </c>
      <c r="O88" s="299">
        <f>'2M - SGS'!O88</f>
        <v>8.5109000000000004E-2</v>
      </c>
      <c r="P88" s="299">
        <f>'2M - SGS'!P88</f>
        <v>7.7715000000000006E-2</v>
      </c>
      <c r="Q88" s="299">
        <f>'2M - SGS'!Q88</f>
        <v>8.6136000000000004E-2</v>
      </c>
      <c r="R88" s="299">
        <f>'2M - SGS'!R88</f>
        <v>7.9796000000000006E-2</v>
      </c>
      <c r="S88" s="299">
        <f>'2M - SGS'!S88</f>
        <v>8.5334999999999994E-2</v>
      </c>
      <c r="T88" s="299">
        <f>'2M - SGS'!T88</f>
        <v>8.1994999999999998E-2</v>
      </c>
      <c r="U88" s="299">
        <f>'2M - SGS'!U88</f>
        <v>8.4098999999999993E-2</v>
      </c>
      <c r="V88" s="299">
        <f>'2M - SGS'!V88</f>
        <v>8.4198999999999996E-2</v>
      </c>
      <c r="W88" s="299">
        <f>'2M - SGS'!W88</f>
        <v>8.2512000000000002E-2</v>
      </c>
      <c r="X88" s="299">
        <f>'2M - SGS'!X88</f>
        <v>8.5277000000000006E-2</v>
      </c>
      <c r="Y88" s="299">
        <f>'2M - SGS'!Y88</f>
        <v>8.2588999999999996E-2</v>
      </c>
      <c r="Z88" s="299">
        <f>'2M - SGS'!Z88</f>
        <v>8.5237999999999994E-2</v>
      </c>
      <c r="AA88" s="299">
        <f>'2M - SGS'!AA88</f>
        <v>8.5109000000000004E-2</v>
      </c>
      <c r="AB88" s="299">
        <f>'2M - SGS'!AB88</f>
        <v>7.7715000000000006E-2</v>
      </c>
      <c r="AC88" s="299">
        <f>'2M - SGS'!AC88</f>
        <v>8.6136000000000004E-2</v>
      </c>
      <c r="AD88" s="299">
        <f>'2M - SGS'!AD88</f>
        <v>7.9796000000000006E-2</v>
      </c>
      <c r="AE88" s="299">
        <f>'2M - SGS'!AE88</f>
        <v>8.5334999999999994E-2</v>
      </c>
      <c r="AF88" s="299">
        <f>'2M - SGS'!AF88</f>
        <v>8.1994999999999998E-2</v>
      </c>
      <c r="AG88" s="299">
        <f>'2M - SGS'!AG88</f>
        <v>8.4098999999999993E-2</v>
      </c>
      <c r="AH88" s="299">
        <f>'2M - SGS'!AH88</f>
        <v>8.4198999999999996E-2</v>
      </c>
      <c r="AI88" s="299">
        <f>'2M - SGS'!AI88</f>
        <v>8.2512000000000002E-2</v>
      </c>
      <c r="AJ88" s="299">
        <f>'2M - SGS'!AJ88</f>
        <v>8.5277000000000006E-2</v>
      </c>
      <c r="AK88" s="299">
        <f>'2M - SGS'!AK88</f>
        <v>8.2588999999999996E-2</v>
      </c>
      <c r="AL88" s="299">
        <f>'2M - SGS'!AL88</f>
        <v>8.5237999999999994E-2</v>
      </c>
      <c r="AM88" s="299">
        <f>'2M - SGS'!AM88</f>
        <v>8.5109000000000004E-2</v>
      </c>
      <c r="AO88" s="209">
        <f t="shared" si="53"/>
        <v>1.0000000000000002</v>
      </c>
    </row>
    <row r="89" spans="1:41" ht="15.5" x14ac:dyDescent="0.35">
      <c r="A89" s="651"/>
      <c r="B89" s="13" t="str">
        <f t="shared" si="54"/>
        <v>Refrigeration</v>
      </c>
      <c r="C89" s="299">
        <f>'2M - SGS'!C89</f>
        <v>8.3486000000000005E-2</v>
      </c>
      <c r="D89" s="299">
        <f>'2M - SGS'!D89</f>
        <v>7.6158000000000003E-2</v>
      </c>
      <c r="E89" s="299">
        <f>'2M - SGS'!E89</f>
        <v>8.3346000000000003E-2</v>
      </c>
      <c r="F89" s="299">
        <f>'2M - SGS'!F89</f>
        <v>8.0782999999999994E-2</v>
      </c>
      <c r="G89" s="299">
        <f>'2M - SGS'!G89</f>
        <v>8.5133E-2</v>
      </c>
      <c r="H89" s="299">
        <f>'2M - SGS'!H89</f>
        <v>8.4294999999999995E-2</v>
      </c>
      <c r="I89" s="299">
        <f>'2M - SGS'!I89</f>
        <v>8.7456999999999993E-2</v>
      </c>
      <c r="J89" s="299">
        <f>'2M - SGS'!J89</f>
        <v>8.7230000000000002E-2</v>
      </c>
      <c r="K89" s="299">
        <f>'2M - SGS'!K89</f>
        <v>8.3319000000000004E-2</v>
      </c>
      <c r="L89" s="299">
        <f>'2M - SGS'!L89</f>
        <v>8.4562999999999999E-2</v>
      </c>
      <c r="M89" s="299">
        <f>'2M - SGS'!M89</f>
        <v>8.1112000000000004E-2</v>
      </c>
      <c r="N89" s="299">
        <f>'2M - SGS'!N89</f>
        <v>8.3118999999999998E-2</v>
      </c>
      <c r="O89" s="299">
        <f>'2M - SGS'!O89</f>
        <v>8.3486000000000005E-2</v>
      </c>
      <c r="P89" s="299">
        <f>'2M - SGS'!P89</f>
        <v>7.6158000000000003E-2</v>
      </c>
      <c r="Q89" s="299">
        <f>'2M - SGS'!Q89</f>
        <v>8.3346000000000003E-2</v>
      </c>
      <c r="R89" s="299">
        <f>'2M - SGS'!R89</f>
        <v>8.0782999999999994E-2</v>
      </c>
      <c r="S89" s="299">
        <f>'2M - SGS'!S89</f>
        <v>8.5133E-2</v>
      </c>
      <c r="T89" s="299">
        <f>'2M - SGS'!T89</f>
        <v>8.4294999999999995E-2</v>
      </c>
      <c r="U89" s="299">
        <f>'2M - SGS'!U89</f>
        <v>8.7456999999999993E-2</v>
      </c>
      <c r="V89" s="299">
        <f>'2M - SGS'!V89</f>
        <v>8.7230000000000002E-2</v>
      </c>
      <c r="W89" s="299">
        <f>'2M - SGS'!W89</f>
        <v>8.3319000000000004E-2</v>
      </c>
      <c r="X89" s="299">
        <f>'2M - SGS'!X89</f>
        <v>8.4562999999999999E-2</v>
      </c>
      <c r="Y89" s="299">
        <f>'2M - SGS'!Y89</f>
        <v>8.1112000000000004E-2</v>
      </c>
      <c r="Z89" s="299">
        <f>'2M - SGS'!Z89</f>
        <v>8.3118999999999998E-2</v>
      </c>
      <c r="AA89" s="299">
        <f>'2M - SGS'!AA89</f>
        <v>8.3486000000000005E-2</v>
      </c>
      <c r="AB89" s="299">
        <f>'2M - SGS'!AB89</f>
        <v>7.6158000000000003E-2</v>
      </c>
      <c r="AC89" s="299">
        <f>'2M - SGS'!AC89</f>
        <v>8.3346000000000003E-2</v>
      </c>
      <c r="AD89" s="299">
        <f>'2M - SGS'!AD89</f>
        <v>8.0782999999999994E-2</v>
      </c>
      <c r="AE89" s="299">
        <f>'2M - SGS'!AE89</f>
        <v>8.5133E-2</v>
      </c>
      <c r="AF89" s="299">
        <f>'2M - SGS'!AF89</f>
        <v>8.4294999999999995E-2</v>
      </c>
      <c r="AG89" s="299">
        <f>'2M - SGS'!AG89</f>
        <v>8.7456999999999993E-2</v>
      </c>
      <c r="AH89" s="299">
        <f>'2M - SGS'!AH89</f>
        <v>8.7230000000000002E-2</v>
      </c>
      <c r="AI89" s="299">
        <f>'2M - SGS'!AI89</f>
        <v>8.3319000000000004E-2</v>
      </c>
      <c r="AJ89" s="299">
        <f>'2M - SGS'!AJ89</f>
        <v>8.4562999999999999E-2</v>
      </c>
      <c r="AK89" s="299">
        <f>'2M - SGS'!AK89</f>
        <v>8.1112000000000004E-2</v>
      </c>
      <c r="AL89" s="299">
        <f>'2M - SGS'!AL89</f>
        <v>8.3118999999999998E-2</v>
      </c>
      <c r="AM89" s="299">
        <f>'2M - SGS'!AM89</f>
        <v>8.3486000000000005E-2</v>
      </c>
      <c r="AO89" s="209">
        <f t="shared" si="53"/>
        <v>1.0000010000000001</v>
      </c>
    </row>
    <row r="90" spans="1:41" ht="16" thickBot="1" x14ac:dyDescent="0.4">
      <c r="A90" s="652"/>
      <c r="B90" s="14" t="str">
        <f t="shared" si="54"/>
        <v>Water Heating</v>
      </c>
      <c r="C90" s="304">
        <f>'2M - SGS'!C90</f>
        <v>0.108255</v>
      </c>
      <c r="D90" s="304">
        <f>'2M - SGS'!D90</f>
        <v>9.1078000000000006E-2</v>
      </c>
      <c r="E90" s="304">
        <f>'2M - SGS'!E90</f>
        <v>8.5239999999999996E-2</v>
      </c>
      <c r="F90" s="304">
        <f>'2M - SGS'!F90</f>
        <v>7.2980000000000003E-2</v>
      </c>
      <c r="G90" s="304">
        <f>'2M - SGS'!G90</f>
        <v>7.9849000000000003E-2</v>
      </c>
      <c r="H90" s="304">
        <f>'2M - SGS'!H90</f>
        <v>7.2720999999999994E-2</v>
      </c>
      <c r="I90" s="304">
        <f>'2M - SGS'!I90</f>
        <v>7.4929999999999997E-2</v>
      </c>
      <c r="J90" s="304">
        <f>'2M - SGS'!J90</f>
        <v>7.5861999999999999E-2</v>
      </c>
      <c r="K90" s="304">
        <f>'2M - SGS'!K90</f>
        <v>7.5733999999999996E-2</v>
      </c>
      <c r="L90" s="304">
        <f>'2M - SGS'!L90</f>
        <v>8.2808000000000007E-2</v>
      </c>
      <c r="M90" s="304">
        <f>'2M - SGS'!M90</f>
        <v>8.6345000000000005E-2</v>
      </c>
      <c r="N90" s="304">
        <f>'2M - SGS'!N90</f>
        <v>9.4200000000000006E-2</v>
      </c>
      <c r="O90" s="304">
        <f>'2M - SGS'!O90</f>
        <v>0.108255</v>
      </c>
      <c r="P90" s="304">
        <f>'2M - SGS'!P90</f>
        <v>9.1078000000000006E-2</v>
      </c>
      <c r="Q90" s="304">
        <f>'2M - SGS'!Q90</f>
        <v>8.5239999999999996E-2</v>
      </c>
      <c r="R90" s="304">
        <f>'2M - SGS'!R90</f>
        <v>7.2980000000000003E-2</v>
      </c>
      <c r="S90" s="304">
        <f>'2M - SGS'!S90</f>
        <v>7.9849000000000003E-2</v>
      </c>
      <c r="T90" s="304">
        <f>'2M - SGS'!T90</f>
        <v>7.2720999999999994E-2</v>
      </c>
      <c r="U90" s="304">
        <f>'2M - SGS'!U90</f>
        <v>7.4929999999999997E-2</v>
      </c>
      <c r="V90" s="304">
        <f>'2M - SGS'!V90</f>
        <v>7.5861999999999999E-2</v>
      </c>
      <c r="W90" s="304">
        <f>'2M - SGS'!W90</f>
        <v>7.5733999999999996E-2</v>
      </c>
      <c r="X90" s="304">
        <f>'2M - SGS'!X90</f>
        <v>8.2808000000000007E-2</v>
      </c>
      <c r="Y90" s="304">
        <f>'2M - SGS'!Y90</f>
        <v>8.6345000000000005E-2</v>
      </c>
      <c r="Z90" s="304">
        <f>'2M - SGS'!Z90</f>
        <v>9.4200000000000006E-2</v>
      </c>
      <c r="AA90" s="304">
        <f>'2M - SGS'!AA90</f>
        <v>0.108255</v>
      </c>
      <c r="AB90" s="304">
        <f>'2M - SGS'!AB90</f>
        <v>9.1078000000000006E-2</v>
      </c>
      <c r="AC90" s="304">
        <f>'2M - SGS'!AC90</f>
        <v>8.5239999999999996E-2</v>
      </c>
      <c r="AD90" s="304">
        <f>'2M - SGS'!AD90</f>
        <v>7.2980000000000003E-2</v>
      </c>
      <c r="AE90" s="304">
        <f>'2M - SGS'!AE90</f>
        <v>7.9849000000000003E-2</v>
      </c>
      <c r="AF90" s="304">
        <f>'2M - SGS'!AF90</f>
        <v>7.2720999999999994E-2</v>
      </c>
      <c r="AG90" s="304">
        <f>'2M - SGS'!AG90</f>
        <v>7.4929999999999997E-2</v>
      </c>
      <c r="AH90" s="304">
        <f>'2M - SGS'!AH90</f>
        <v>7.5861999999999999E-2</v>
      </c>
      <c r="AI90" s="304">
        <f>'2M - SGS'!AI90</f>
        <v>7.5733999999999996E-2</v>
      </c>
      <c r="AJ90" s="304">
        <f>'2M - SGS'!AJ90</f>
        <v>8.2808000000000007E-2</v>
      </c>
      <c r="AK90" s="304">
        <f>'2M - SGS'!AK90</f>
        <v>8.6345000000000005E-2</v>
      </c>
      <c r="AL90" s="304">
        <f>'2M - SGS'!AL90</f>
        <v>9.4200000000000006E-2</v>
      </c>
      <c r="AM90" s="304">
        <f>'2M - SGS'!AM90</f>
        <v>0.108255</v>
      </c>
      <c r="AO90" s="209">
        <f t="shared" si="53"/>
        <v>1.0000020000000001</v>
      </c>
    </row>
    <row r="91" spans="1:41" ht="15" thickBot="1" x14ac:dyDescent="0.4">
      <c r="AO91" s="195" t="s">
        <v>185</v>
      </c>
    </row>
    <row r="92" spans="1:41" ht="15" customHeight="1" thickBot="1" x14ac:dyDescent="0.4">
      <c r="A92" s="685" t="s">
        <v>28</v>
      </c>
      <c r="B92" s="260" t="s">
        <v>31</v>
      </c>
      <c r="C92" s="146">
        <f>C$4</f>
        <v>44562</v>
      </c>
      <c r="D92" s="146">
        <f t="shared" ref="D92:AM92" si="55">D$4</f>
        <v>44593</v>
      </c>
      <c r="E92" s="146">
        <f t="shared" si="55"/>
        <v>44621</v>
      </c>
      <c r="F92" s="146">
        <f t="shared" si="55"/>
        <v>44652</v>
      </c>
      <c r="G92" s="146">
        <f t="shared" si="55"/>
        <v>44682</v>
      </c>
      <c r="H92" s="146">
        <f t="shared" si="55"/>
        <v>44713</v>
      </c>
      <c r="I92" s="146">
        <f t="shared" si="55"/>
        <v>44743</v>
      </c>
      <c r="J92" s="146">
        <f t="shared" si="55"/>
        <v>44774</v>
      </c>
      <c r="K92" s="146">
        <f t="shared" si="55"/>
        <v>44805</v>
      </c>
      <c r="L92" s="146">
        <f t="shared" si="55"/>
        <v>44835</v>
      </c>
      <c r="M92" s="146">
        <f t="shared" si="55"/>
        <v>44866</v>
      </c>
      <c r="N92" s="146">
        <f t="shared" si="55"/>
        <v>44896</v>
      </c>
      <c r="O92" s="146">
        <f t="shared" si="55"/>
        <v>44927</v>
      </c>
      <c r="P92" s="146">
        <f t="shared" si="55"/>
        <v>44958</v>
      </c>
      <c r="Q92" s="146">
        <f t="shared" si="55"/>
        <v>44986</v>
      </c>
      <c r="R92" s="146">
        <f t="shared" si="55"/>
        <v>45017</v>
      </c>
      <c r="S92" s="146">
        <f t="shared" si="55"/>
        <v>45047</v>
      </c>
      <c r="T92" s="146">
        <f t="shared" si="55"/>
        <v>45078</v>
      </c>
      <c r="U92" s="146">
        <f t="shared" si="55"/>
        <v>45108</v>
      </c>
      <c r="V92" s="146">
        <f t="shared" si="55"/>
        <v>45139</v>
      </c>
      <c r="W92" s="146">
        <f t="shared" si="55"/>
        <v>45170</v>
      </c>
      <c r="X92" s="146">
        <f t="shared" si="55"/>
        <v>45200</v>
      </c>
      <c r="Y92" s="146">
        <f t="shared" si="55"/>
        <v>45231</v>
      </c>
      <c r="Z92" s="146">
        <f t="shared" si="55"/>
        <v>45261</v>
      </c>
      <c r="AA92" s="146">
        <f t="shared" si="55"/>
        <v>45292</v>
      </c>
      <c r="AB92" s="146">
        <f t="shared" si="55"/>
        <v>45323</v>
      </c>
      <c r="AC92" s="146">
        <f t="shared" si="55"/>
        <v>45352</v>
      </c>
      <c r="AD92" s="146">
        <f t="shared" si="55"/>
        <v>45383</v>
      </c>
      <c r="AE92" s="146">
        <f t="shared" si="55"/>
        <v>45413</v>
      </c>
      <c r="AF92" s="146">
        <f t="shared" si="55"/>
        <v>45444</v>
      </c>
      <c r="AG92" s="146">
        <f t="shared" si="55"/>
        <v>45474</v>
      </c>
      <c r="AH92" s="146">
        <f t="shared" si="55"/>
        <v>45505</v>
      </c>
      <c r="AI92" s="146">
        <f t="shared" si="55"/>
        <v>45536</v>
      </c>
      <c r="AJ92" s="146">
        <f t="shared" si="55"/>
        <v>45566</v>
      </c>
      <c r="AK92" s="146">
        <f t="shared" si="55"/>
        <v>45597</v>
      </c>
      <c r="AL92" s="146">
        <f t="shared" si="55"/>
        <v>45627</v>
      </c>
      <c r="AM92" s="146">
        <f t="shared" si="55"/>
        <v>45658</v>
      </c>
    </row>
    <row r="93" spans="1:41" ht="15.75" customHeight="1" x14ac:dyDescent="0.35">
      <c r="A93" s="686"/>
      <c r="B93" s="11" t="s">
        <v>20</v>
      </c>
      <c r="C93" s="290">
        <f>'3M - LGS'!C93</f>
        <v>3.2899999999999999E-2</v>
      </c>
      <c r="D93" s="290">
        <f>'3M - LGS'!D93</f>
        <v>3.3628999999999999E-2</v>
      </c>
      <c r="E93" s="360">
        <f>'3M - LGS'!E93</f>
        <v>3.8399999999999997E-2</v>
      </c>
      <c r="F93" s="360">
        <f>'3M - LGS'!F93</f>
        <v>3.9986000000000001E-2</v>
      </c>
      <c r="G93" s="360">
        <f>'3M - LGS'!G93</f>
        <v>4.1888000000000002E-2</v>
      </c>
      <c r="H93" s="360">
        <f>'3M - LGS'!H93</f>
        <v>7.8059000000000003E-2</v>
      </c>
      <c r="I93" s="360">
        <f>'3M - LGS'!I93</f>
        <v>7.3399000000000006E-2</v>
      </c>
      <c r="J93" s="360">
        <f>'3M - LGS'!J93</f>
        <v>7.5392000000000001E-2</v>
      </c>
      <c r="K93" s="360">
        <f>'3M - LGS'!K93</f>
        <v>7.4381000000000003E-2</v>
      </c>
      <c r="L93" s="360">
        <f>'3M - LGS'!L93</f>
        <v>4.0177999999999998E-2</v>
      </c>
      <c r="M93" s="360">
        <f>'3M - LGS'!M93</f>
        <v>4.0493000000000001E-2</v>
      </c>
      <c r="N93" s="360">
        <f>'3M - LGS'!N93</f>
        <v>3.8906999999999997E-2</v>
      </c>
      <c r="O93" s="360">
        <f>'3M - LGS'!O93</f>
        <v>3.7309000000000002E-2</v>
      </c>
      <c r="P93" s="360">
        <f>'3M - LGS'!P93</f>
        <v>3.7734999999999998E-2</v>
      </c>
      <c r="Q93" s="360">
        <f>'3M - LGS'!Q93</f>
        <v>3.8399999999999997E-2</v>
      </c>
      <c r="R93" s="360">
        <f>'3M - LGS'!R93</f>
        <v>3.9986000000000001E-2</v>
      </c>
      <c r="S93" s="360">
        <f>'3M - LGS'!S93</f>
        <v>4.1888000000000002E-2</v>
      </c>
      <c r="T93" s="360">
        <f>'3M - LGS'!T93</f>
        <v>7.8059000000000003E-2</v>
      </c>
      <c r="U93" s="455">
        <f>'3M - LGS'!U93</f>
        <v>7.9558000000000004E-2</v>
      </c>
      <c r="V93" s="455">
        <f>'3M - LGS'!V93</f>
        <v>7.9958000000000001E-2</v>
      </c>
      <c r="W93" s="455">
        <f>'3M - LGS'!W93</f>
        <v>7.8107999999999997E-2</v>
      </c>
      <c r="X93" s="455">
        <f>'3M - LGS'!X93</f>
        <v>4.1531999999999999E-2</v>
      </c>
      <c r="Y93" s="455">
        <f>'3M - LGS'!Y93</f>
        <v>4.2438999999999998E-2</v>
      </c>
      <c r="Z93" s="455">
        <f>'3M - LGS'!Z93</f>
        <v>4.0814000000000003E-2</v>
      </c>
      <c r="AA93" s="455">
        <f>'3M - LGS'!AA93</f>
        <v>3.9933000000000003E-2</v>
      </c>
      <c r="AB93" s="455">
        <f>'3M - LGS'!AB93</f>
        <v>3.9878999999999998E-2</v>
      </c>
      <c r="AC93" s="455">
        <f>'3M - LGS'!AC93</f>
        <v>4.1041000000000001E-2</v>
      </c>
      <c r="AD93" s="455">
        <f>'3M - LGS'!AD93</f>
        <v>4.1168000000000003E-2</v>
      </c>
      <c r="AE93" s="455">
        <f>'3M - LGS'!AE93</f>
        <v>4.2222999999999997E-2</v>
      </c>
      <c r="AF93" s="455">
        <f>'3M - LGS'!AF93</f>
        <v>8.2789000000000001E-2</v>
      </c>
      <c r="AG93" s="455">
        <f>'3M - LGS'!AG93</f>
        <v>7.9558000000000004E-2</v>
      </c>
      <c r="AH93" s="455">
        <f>'3M - LGS'!AH93</f>
        <v>7.9958000000000001E-2</v>
      </c>
      <c r="AI93" s="455">
        <f>'3M - LGS'!AI93</f>
        <v>7.8107999999999997E-2</v>
      </c>
      <c r="AJ93" s="455">
        <f>'3M - LGS'!AJ93</f>
        <v>4.1531999999999999E-2</v>
      </c>
      <c r="AK93" s="455">
        <f>'3M - LGS'!AK93</f>
        <v>4.2438999999999998E-2</v>
      </c>
      <c r="AL93" s="455">
        <f>'3M - LGS'!AL93</f>
        <v>4.0814000000000003E-2</v>
      </c>
      <c r="AM93" s="455">
        <f>'3M - LGS'!AM93</f>
        <v>3.9933000000000003E-2</v>
      </c>
      <c r="AO93" s="195" t="s">
        <v>186</v>
      </c>
    </row>
    <row r="94" spans="1:41" x14ac:dyDescent="0.35">
      <c r="A94" s="686"/>
      <c r="B94" s="11" t="s">
        <v>0</v>
      </c>
      <c r="C94" s="290">
        <f>'3M - LGS'!C94</f>
        <v>3.4639999999999997E-2</v>
      </c>
      <c r="D94" s="290">
        <f>'3M - LGS'!D94</f>
        <v>3.6375999999999999E-2</v>
      </c>
      <c r="E94" s="360">
        <f>'3M - LGS'!E94</f>
        <v>4.2527000000000002E-2</v>
      </c>
      <c r="F94" s="360">
        <f>'3M - LGS'!F94</f>
        <v>4.2639999999999997E-2</v>
      </c>
      <c r="G94" s="360">
        <f>'3M - LGS'!G94</f>
        <v>4.7012999999999999E-2</v>
      </c>
      <c r="H94" s="360">
        <f>'3M - LGS'!H94</f>
        <v>9.5856999999999998E-2</v>
      </c>
      <c r="I94" s="360">
        <f>'3M - LGS'!I94</f>
        <v>8.7961999999999999E-2</v>
      </c>
      <c r="J94" s="360">
        <f>'3M - LGS'!J94</f>
        <v>9.2041999999999999E-2</v>
      </c>
      <c r="K94" s="360">
        <f>'3M - LGS'!K94</f>
        <v>9.3056E-2</v>
      </c>
      <c r="L94" s="360">
        <f>'3M - LGS'!L94</f>
        <v>4.3665000000000002E-2</v>
      </c>
      <c r="M94" s="360">
        <f>'3M - LGS'!M94</f>
        <v>4.4187999999999998E-2</v>
      </c>
      <c r="N94" s="360">
        <f>'3M - LGS'!N94</f>
        <v>4.1578999999999998E-2</v>
      </c>
      <c r="O94" s="360">
        <f>'3M - LGS'!O94</f>
        <v>4.0160000000000001E-2</v>
      </c>
      <c r="P94" s="360">
        <f>'3M - LGS'!P94</f>
        <v>4.1161999999999997E-2</v>
      </c>
      <c r="Q94" s="360">
        <f>'3M - LGS'!Q94</f>
        <v>4.2527000000000002E-2</v>
      </c>
      <c r="R94" s="360">
        <f>'3M - LGS'!R94</f>
        <v>4.2639999999999997E-2</v>
      </c>
      <c r="S94" s="360">
        <f>'3M - LGS'!S94</f>
        <v>4.7012999999999999E-2</v>
      </c>
      <c r="T94" s="360">
        <f>'3M - LGS'!T94</f>
        <v>9.5856999999999998E-2</v>
      </c>
      <c r="U94" s="455">
        <f>'3M - LGS'!U94</f>
        <v>9.7295999999999994E-2</v>
      </c>
      <c r="V94" s="455">
        <f>'3M - LGS'!V94</f>
        <v>9.9751999999999993E-2</v>
      </c>
      <c r="W94" s="455">
        <f>'3M - LGS'!W94</f>
        <v>0.10033300000000001</v>
      </c>
      <c r="X94" s="455">
        <f>'3M - LGS'!X94</f>
        <v>4.6997999999999998E-2</v>
      </c>
      <c r="Y94" s="455">
        <f>'3M - LGS'!Y94</f>
        <v>4.7978E-2</v>
      </c>
      <c r="Z94" s="455">
        <f>'3M - LGS'!Z94</f>
        <v>4.4889999999999999E-2</v>
      </c>
      <c r="AA94" s="455">
        <f>'3M - LGS'!AA94</f>
        <v>4.4352999999999997E-2</v>
      </c>
      <c r="AB94" s="455">
        <f>'3M - LGS'!AB94</f>
        <v>4.4898E-2</v>
      </c>
      <c r="AC94" s="455">
        <f>'3M - LGS'!AC94</f>
        <v>4.7189000000000002E-2</v>
      </c>
      <c r="AD94" s="455">
        <f>'3M - LGS'!AD94</f>
        <v>4.5560000000000003E-2</v>
      </c>
      <c r="AE94" s="455">
        <f>'3M - LGS'!AE94</f>
        <v>4.9112000000000003E-2</v>
      </c>
      <c r="AF94" s="455">
        <f>'3M - LGS'!AF94</f>
        <v>0.104393</v>
      </c>
      <c r="AG94" s="455">
        <f>'3M - LGS'!AG94</f>
        <v>9.7295999999999994E-2</v>
      </c>
      <c r="AH94" s="455">
        <f>'3M - LGS'!AH94</f>
        <v>9.9751999999999993E-2</v>
      </c>
      <c r="AI94" s="455">
        <f>'3M - LGS'!AI94</f>
        <v>0.10033300000000001</v>
      </c>
      <c r="AJ94" s="455">
        <f>'3M - LGS'!AJ94</f>
        <v>4.6997999999999998E-2</v>
      </c>
      <c r="AK94" s="455">
        <f>'3M - LGS'!AK94</f>
        <v>4.7978E-2</v>
      </c>
      <c r="AL94" s="455">
        <f>'3M - LGS'!AL94</f>
        <v>4.4889999999999999E-2</v>
      </c>
      <c r="AM94" s="455">
        <f>'3M - LGS'!AM94</f>
        <v>4.4352999999999997E-2</v>
      </c>
      <c r="AO94" s="195" t="s">
        <v>193</v>
      </c>
    </row>
    <row r="95" spans="1:41" x14ac:dyDescent="0.35">
      <c r="A95" s="686"/>
      <c r="B95" s="11" t="s">
        <v>21</v>
      </c>
      <c r="C95" s="290">
        <f>'3M - LGS'!C95</f>
        <v>3.3316999999999999E-2</v>
      </c>
      <c r="D95" s="290">
        <f>'3M - LGS'!D95</f>
        <v>3.3644E-2</v>
      </c>
      <c r="E95" s="360">
        <f>'3M - LGS'!E95</f>
        <v>3.9269999999999999E-2</v>
      </c>
      <c r="F95" s="360">
        <f>'3M - LGS'!F95</f>
        <v>4.2201000000000002E-2</v>
      </c>
      <c r="G95" s="360">
        <f>'3M - LGS'!G95</f>
        <v>4.3770000000000003E-2</v>
      </c>
      <c r="H95" s="360">
        <f>'3M - LGS'!H95</f>
        <v>8.3545999999999995E-2</v>
      </c>
      <c r="I95" s="360">
        <f>'3M - LGS'!I95</f>
        <v>7.8423999999999994E-2</v>
      </c>
      <c r="J95" s="360">
        <f>'3M - LGS'!J95</f>
        <v>8.0908999999999995E-2</v>
      </c>
      <c r="K95" s="360">
        <f>'3M - LGS'!K95</f>
        <v>7.8895000000000007E-2</v>
      </c>
      <c r="L95" s="360">
        <f>'3M - LGS'!L95</f>
        <v>4.1924000000000003E-2</v>
      </c>
      <c r="M95" s="360">
        <f>'3M - LGS'!M95</f>
        <v>4.1909000000000002E-2</v>
      </c>
      <c r="N95" s="360">
        <f>'3M - LGS'!N95</f>
        <v>4.0132000000000001E-2</v>
      </c>
      <c r="O95" s="360">
        <f>'3M - LGS'!O95</f>
        <v>3.8309000000000003E-2</v>
      </c>
      <c r="P95" s="360">
        <f>'3M - LGS'!P95</f>
        <v>3.8567999999999998E-2</v>
      </c>
      <c r="Q95" s="360">
        <f>'3M - LGS'!Q95</f>
        <v>3.9269999999999999E-2</v>
      </c>
      <c r="R95" s="360">
        <f>'3M - LGS'!R95</f>
        <v>4.2201000000000002E-2</v>
      </c>
      <c r="S95" s="360">
        <f>'3M - LGS'!S95</f>
        <v>4.3770000000000003E-2</v>
      </c>
      <c r="T95" s="360">
        <f>'3M - LGS'!T95</f>
        <v>8.3545999999999995E-2</v>
      </c>
      <c r="U95" s="455">
        <f>'3M - LGS'!U95</f>
        <v>8.5671999999999998E-2</v>
      </c>
      <c r="V95" s="455">
        <f>'3M - LGS'!V95</f>
        <v>8.6513999999999994E-2</v>
      </c>
      <c r="W95" s="455">
        <f>'3M - LGS'!W95</f>
        <v>8.3474000000000007E-2</v>
      </c>
      <c r="X95" s="455">
        <f>'3M - LGS'!X95</f>
        <v>4.3712000000000001E-2</v>
      </c>
      <c r="Y95" s="455">
        <f>'3M - LGS'!Y95</f>
        <v>4.4333999999999998E-2</v>
      </c>
      <c r="Z95" s="455">
        <f>'3M - LGS'!Z95</f>
        <v>4.2470000000000001E-2</v>
      </c>
      <c r="AA95" s="455">
        <f>'3M - LGS'!AA95</f>
        <v>4.1343999999999999E-2</v>
      </c>
      <c r="AB95" s="455">
        <f>'3M - LGS'!AB95</f>
        <v>4.1013000000000001E-2</v>
      </c>
      <c r="AC95" s="455">
        <f>'3M - LGS'!AC95</f>
        <v>4.2275E-2</v>
      </c>
      <c r="AD95" s="455">
        <f>'3M - LGS'!AD95</f>
        <v>4.3936999999999997E-2</v>
      </c>
      <c r="AE95" s="455">
        <f>'3M - LGS'!AE95</f>
        <v>4.4505000000000003E-2</v>
      </c>
      <c r="AF95" s="455">
        <f>'3M - LGS'!AF95</f>
        <v>8.9441000000000007E-2</v>
      </c>
      <c r="AG95" s="455">
        <f>'3M - LGS'!AG95</f>
        <v>8.5671999999999998E-2</v>
      </c>
      <c r="AH95" s="455">
        <f>'3M - LGS'!AH95</f>
        <v>8.6513999999999994E-2</v>
      </c>
      <c r="AI95" s="455">
        <f>'3M - LGS'!AI95</f>
        <v>8.3474000000000007E-2</v>
      </c>
      <c r="AJ95" s="455">
        <f>'3M - LGS'!AJ95</f>
        <v>4.3712000000000001E-2</v>
      </c>
      <c r="AK95" s="455">
        <f>'3M - LGS'!AK95</f>
        <v>4.4333999999999998E-2</v>
      </c>
      <c r="AL95" s="455">
        <f>'3M - LGS'!AL95</f>
        <v>4.2470000000000001E-2</v>
      </c>
      <c r="AM95" s="455">
        <f>'3M - LGS'!AM95</f>
        <v>4.1343999999999999E-2</v>
      </c>
      <c r="AO95" s="195" t="s">
        <v>233</v>
      </c>
    </row>
    <row r="96" spans="1:41" x14ac:dyDescent="0.35">
      <c r="A96" s="686"/>
      <c r="B96" s="11" t="s">
        <v>1</v>
      </c>
      <c r="C96" s="290">
        <f>'3M - LGS'!C96</f>
        <v>2.5860999999999999E-2</v>
      </c>
      <c r="D96" s="290">
        <f>'3M - LGS'!D96</f>
        <v>2.6527999999999999E-2</v>
      </c>
      <c r="E96" s="360">
        <f>'3M - LGS'!E96</f>
        <v>3.9697000000000003E-2</v>
      </c>
      <c r="F96" s="360">
        <f>'3M - LGS'!F96</f>
        <v>4.7393999999999999E-2</v>
      </c>
      <c r="G96" s="360">
        <f>'3M - LGS'!G96</f>
        <v>5.3057E-2</v>
      </c>
      <c r="H96" s="360">
        <f>'3M - LGS'!H96</f>
        <v>9.6768999999999994E-2</v>
      </c>
      <c r="I96" s="360">
        <f>'3M - LGS'!I96</f>
        <v>8.8381000000000001E-2</v>
      </c>
      <c r="J96" s="360">
        <f>'3M - LGS'!J96</f>
        <v>9.2607999999999996E-2</v>
      </c>
      <c r="K96" s="360">
        <f>'3M - LGS'!K96</f>
        <v>9.6897999999999998E-2</v>
      </c>
      <c r="L96" s="360">
        <f>'3M - LGS'!L96</f>
        <v>4.8348000000000002E-2</v>
      </c>
      <c r="M96" s="360">
        <f>'3M - LGS'!M96</f>
        <v>4.7794999999999997E-2</v>
      </c>
      <c r="N96" s="360">
        <f>'3M - LGS'!N96</f>
        <v>4.0001000000000002E-2</v>
      </c>
      <c r="O96" s="360">
        <f>'3M - LGS'!O96</f>
        <v>3.7989000000000002E-2</v>
      </c>
      <c r="P96" s="360">
        <f>'3M - LGS'!P96</f>
        <v>3.8843999999999997E-2</v>
      </c>
      <c r="Q96" s="360">
        <f>'3M - LGS'!Q96</f>
        <v>3.9697000000000003E-2</v>
      </c>
      <c r="R96" s="360">
        <f>'3M - LGS'!R96</f>
        <v>4.7393999999999999E-2</v>
      </c>
      <c r="S96" s="360">
        <f>'3M - LGS'!S96</f>
        <v>5.3057E-2</v>
      </c>
      <c r="T96" s="360">
        <f>'3M - LGS'!T96</f>
        <v>9.6768999999999994E-2</v>
      </c>
      <c r="U96" s="455">
        <f>'3M - LGS'!U96</f>
        <v>9.7806000000000004E-2</v>
      </c>
      <c r="V96" s="455">
        <f>'3M - LGS'!V96</f>
        <v>0.100427</v>
      </c>
      <c r="W96" s="455">
        <f>'3M - LGS'!W96</f>
        <v>0.10491499999999999</v>
      </c>
      <c r="X96" s="455">
        <f>'3M - LGS'!X96</f>
        <v>5.3839999999999999E-2</v>
      </c>
      <c r="Y96" s="455">
        <f>'3M - LGS'!Y96</f>
        <v>5.3623999999999998E-2</v>
      </c>
      <c r="Z96" s="455">
        <f>'3M - LGS'!Z96</f>
        <v>4.3708999999999998E-2</v>
      </c>
      <c r="AA96" s="455">
        <f>'3M - LGS'!AA96</f>
        <v>4.2347000000000003E-2</v>
      </c>
      <c r="AB96" s="455">
        <f>'3M - LGS'!AB96</f>
        <v>4.2303E-2</v>
      </c>
      <c r="AC96" s="455">
        <f>'3M - LGS'!AC96</f>
        <v>4.4350000000000001E-2</v>
      </c>
      <c r="AD96" s="455">
        <f>'3M - LGS'!AD96</f>
        <v>5.2475000000000001E-2</v>
      </c>
      <c r="AE96" s="455">
        <f>'3M - LGS'!AE96</f>
        <v>5.7162999999999999E-2</v>
      </c>
      <c r="AF96" s="455">
        <f>'3M - LGS'!AF96</f>
        <v>0.105501</v>
      </c>
      <c r="AG96" s="455">
        <f>'3M - LGS'!AG96</f>
        <v>9.7806000000000004E-2</v>
      </c>
      <c r="AH96" s="455">
        <f>'3M - LGS'!AH96</f>
        <v>0.100427</v>
      </c>
      <c r="AI96" s="455">
        <f>'3M - LGS'!AI96</f>
        <v>0.10491499999999999</v>
      </c>
      <c r="AJ96" s="455">
        <f>'3M - LGS'!AJ96</f>
        <v>5.3839999999999999E-2</v>
      </c>
      <c r="AK96" s="455">
        <f>'3M - LGS'!AK96</f>
        <v>5.3623999999999998E-2</v>
      </c>
      <c r="AL96" s="455">
        <f>'3M - LGS'!AL96</f>
        <v>4.3708999999999998E-2</v>
      </c>
      <c r="AM96" s="455">
        <f>'3M - LGS'!AM96</f>
        <v>4.2347000000000003E-2</v>
      </c>
    </row>
    <row r="97" spans="1:39" x14ac:dyDescent="0.35">
      <c r="A97" s="686"/>
      <c r="B97" s="11" t="s">
        <v>22</v>
      </c>
      <c r="C97" s="290">
        <f>'3M - LGS'!C97</f>
        <v>2.5881000000000001E-2</v>
      </c>
      <c r="D97" s="290">
        <f>'3M - LGS'!D97</f>
        <v>2.6544000000000002E-2</v>
      </c>
      <c r="E97" s="360">
        <f>'3M - LGS'!E97</f>
        <v>3.0325999999999999E-2</v>
      </c>
      <c r="F97" s="360">
        <f>'3M - LGS'!F97</f>
        <v>3.1985E-2</v>
      </c>
      <c r="G97" s="360">
        <f>'3M - LGS'!G97</f>
        <v>3.2126000000000002E-2</v>
      </c>
      <c r="H97" s="360">
        <f>'3M - LGS'!H97</f>
        <v>5.2953E-2</v>
      </c>
      <c r="I97" s="360">
        <f>'3M - LGS'!I97</f>
        <v>4.9581E-2</v>
      </c>
      <c r="J97" s="360">
        <f>'3M - LGS'!J97</f>
        <v>5.0102000000000001E-2</v>
      </c>
      <c r="K97" s="360">
        <f>'3M - LGS'!K97</f>
        <v>5.1368999999999998E-2</v>
      </c>
      <c r="L97" s="360">
        <f>'3M - LGS'!L97</f>
        <v>3.1073E-2</v>
      </c>
      <c r="M97" s="360">
        <f>'3M - LGS'!M97</f>
        <v>3.1452000000000001E-2</v>
      </c>
      <c r="N97" s="360">
        <f>'3M - LGS'!N97</f>
        <v>3.0643E-2</v>
      </c>
      <c r="O97" s="360">
        <f>'3M - LGS'!O97</f>
        <v>2.9585E-2</v>
      </c>
      <c r="P97" s="360">
        <f>'3M - LGS'!P97</f>
        <v>2.9943000000000001E-2</v>
      </c>
      <c r="Q97" s="360">
        <f>'3M - LGS'!Q97</f>
        <v>3.0325999999999999E-2</v>
      </c>
      <c r="R97" s="360">
        <f>'3M - LGS'!R97</f>
        <v>3.1985E-2</v>
      </c>
      <c r="S97" s="360">
        <f>'3M - LGS'!S97</f>
        <v>3.2126000000000002E-2</v>
      </c>
      <c r="T97" s="360">
        <f>'3M - LGS'!T97</f>
        <v>5.2953E-2</v>
      </c>
      <c r="U97" s="455">
        <f>'3M - LGS'!U97</f>
        <v>5.0639000000000003E-2</v>
      </c>
      <c r="V97" s="455">
        <f>'3M - LGS'!V97</f>
        <v>4.9979999999999997E-2</v>
      </c>
      <c r="W97" s="455">
        <f>'3M - LGS'!W97</f>
        <v>5.0804000000000002E-2</v>
      </c>
      <c r="X97" s="455">
        <f>'3M - LGS'!X97</f>
        <v>3.0172000000000001E-2</v>
      </c>
      <c r="Y97" s="455">
        <f>'3M - LGS'!Y97</f>
        <v>3.0644999999999999E-2</v>
      </c>
      <c r="Z97" s="455">
        <f>'3M - LGS'!Z97</f>
        <v>2.9829000000000001E-2</v>
      </c>
      <c r="AA97" s="455">
        <f>'3M - LGS'!AA97</f>
        <v>2.9302000000000002E-2</v>
      </c>
      <c r="AB97" s="455">
        <f>'3M - LGS'!AB97</f>
        <v>2.9326000000000001E-2</v>
      </c>
      <c r="AC97" s="455">
        <f>'3M - LGS'!AC97</f>
        <v>2.9966E-2</v>
      </c>
      <c r="AD97" s="455">
        <f>'3M - LGS'!AD97</f>
        <v>3.1091000000000001E-2</v>
      </c>
      <c r="AE97" s="455">
        <f>'3M - LGS'!AE97</f>
        <v>3.0398999999999999E-2</v>
      </c>
      <c r="AF97" s="455">
        <f>'3M - LGS'!AF97</f>
        <v>5.2363E-2</v>
      </c>
      <c r="AG97" s="455">
        <f>'3M - LGS'!AG97</f>
        <v>5.0639000000000003E-2</v>
      </c>
      <c r="AH97" s="455">
        <f>'3M - LGS'!AH97</f>
        <v>4.9979999999999997E-2</v>
      </c>
      <c r="AI97" s="455">
        <f>'3M - LGS'!AI97</f>
        <v>5.0804000000000002E-2</v>
      </c>
      <c r="AJ97" s="455">
        <f>'3M - LGS'!AJ97</f>
        <v>3.0172000000000001E-2</v>
      </c>
      <c r="AK97" s="455">
        <f>'3M - LGS'!AK97</f>
        <v>3.0644999999999999E-2</v>
      </c>
      <c r="AL97" s="455">
        <f>'3M - LGS'!AL97</f>
        <v>2.9829000000000001E-2</v>
      </c>
      <c r="AM97" s="455">
        <f>'3M - LGS'!AM97</f>
        <v>2.9302000000000002E-2</v>
      </c>
    </row>
    <row r="98" spans="1:39" x14ac:dyDescent="0.35">
      <c r="A98" s="686"/>
      <c r="B98" s="11" t="s">
        <v>9</v>
      </c>
      <c r="C98" s="290">
        <f>'3M - LGS'!C98</f>
        <v>3.4639999999999997E-2</v>
      </c>
      <c r="D98" s="290">
        <f>'3M - LGS'!D98</f>
        <v>3.6391E-2</v>
      </c>
      <c r="E98" s="360">
        <f>'3M - LGS'!E98</f>
        <v>4.0448999999999999E-2</v>
      </c>
      <c r="F98" s="360">
        <f>'3M - LGS'!F98</f>
        <v>4.1125000000000002E-2</v>
      </c>
      <c r="G98" s="360">
        <f>'3M - LGS'!G98</f>
        <v>4.1331E-2</v>
      </c>
      <c r="H98" s="360">
        <f>'3M - LGS'!H98</f>
        <v>5.2465999999999999E-2</v>
      </c>
      <c r="I98" s="360">
        <f>'3M - LGS'!I98</f>
        <v>4.9121999999999999E-2</v>
      </c>
      <c r="J98" s="360">
        <f>'3M - LGS'!J98</f>
        <v>4.9611000000000002E-2</v>
      </c>
      <c r="K98" s="360">
        <f>'3M - LGS'!K98</f>
        <v>7.6652999999999999E-2</v>
      </c>
      <c r="L98" s="360">
        <f>'3M - LGS'!L98</f>
        <v>4.0395E-2</v>
      </c>
      <c r="M98" s="360">
        <f>'3M - LGS'!M98</f>
        <v>4.1298000000000001E-2</v>
      </c>
      <c r="N98" s="360">
        <f>'3M - LGS'!N98</f>
        <v>3.9198999999999998E-2</v>
      </c>
      <c r="O98" s="360">
        <f>'3M - LGS'!O98</f>
        <v>3.8060999999999998E-2</v>
      </c>
      <c r="P98" s="360">
        <f>'3M - LGS'!P98</f>
        <v>3.8934000000000003E-2</v>
      </c>
      <c r="Q98" s="360">
        <f>'3M - LGS'!Q98</f>
        <v>4.0448999999999999E-2</v>
      </c>
      <c r="R98" s="360">
        <f>'3M - LGS'!R98</f>
        <v>4.1125000000000002E-2</v>
      </c>
      <c r="S98" s="360">
        <f>'3M - LGS'!S98</f>
        <v>4.1331E-2</v>
      </c>
      <c r="T98" s="360">
        <f>'3M - LGS'!T98</f>
        <v>5.2465999999999999E-2</v>
      </c>
      <c r="U98" s="455">
        <f>'3M - LGS'!U98</f>
        <v>5.0083999999999997E-2</v>
      </c>
      <c r="V98" s="455">
        <f>'3M - LGS'!V98</f>
        <v>4.9399999999999999E-2</v>
      </c>
      <c r="W98" s="455">
        <f>'3M - LGS'!W98</f>
        <v>8.0808000000000005E-2</v>
      </c>
      <c r="X98" s="455">
        <f>'3M - LGS'!X98</f>
        <v>4.1339000000000001E-2</v>
      </c>
      <c r="Y98" s="455">
        <f>'3M - LGS'!Y98</f>
        <v>4.3160999999999998E-2</v>
      </c>
      <c r="Z98" s="455">
        <f>'3M - LGS'!Z98</f>
        <v>4.1070000000000002E-2</v>
      </c>
      <c r="AA98" s="455">
        <f>'3M - LGS'!AA98</f>
        <v>4.0834000000000002E-2</v>
      </c>
      <c r="AB98" s="455">
        <f>'3M - LGS'!AB98</f>
        <v>4.1431000000000003E-2</v>
      </c>
      <c r="AC98" s="455">
        <f>'3M - LGS'!AC98</f>
        <v>4.3621E-2</v>
      </c>
      <c r="AD98" s="455">
        <f>'3M - LGS'!AD98</f>
        <v>4.3447E-2</v>
      </c>
      <c r="AE98" s="455">
        <f>'3M - LGS'!AE98</f>
        <v>4.1350999999999999E-2</v>
      </c>
      <c r="AF98" s="455">
        <f>'3M - LGS'!AF98</f>
        <v>5.1774000000000001E-2</v>
      </c>
      <c r="AG98" s="455">
        <f>'3M - LGS'!AG98</f>
        <v>5.0083999999999997E-2</v>
      </c>
      <c r="AH98" s="455">
        <f>'3M - LGS'!AH98</f>
        <v>4.9399999999999999E-2</v>
      </c>
      <c r="AI98" s="455">
        <f>'3M - LGS'!AI98</f>
        <v>8.0808000000000005E-2</v>
      </c>
      <c r="AJ98" s="455">
        <f>'3M - LGS'!AJ98</f>
        <v>4.1339000000000001E-2</v>
      </c>
      <c r="AK98" s="455">
        <f>'3M - LGS'!AK98</f>
        <v>4.3160999999999998E-2</v>
      </c>
      <c r="AL98" s="455">
        <f>'3M - LGS'!AL98</f>
        <v>4.1070000000000002E-2</v>
      </c>
      <c r="AM98" s="455">
        <f>'3M - LGS'!AM98</f>
        <v>4.0834000000000002E-2</v>
      </c>
    </row>
    <row r="99" spans="1:39" x14ac:dyDescent="0.35">
      <c r="A99" s="686"/>
      <c r="B99" s="11" t="s">
        <v>3</v>
      </c>
      <c r="C99" s="290">
        <f>'3M - LGS'!C99</f>
        <v>3.4639999999999997E-2</v>
      </c>
      <c r="D99" s="290">
        <f>'3M - LGS'!D99</f>
        <v>3.6375999999999999E-2</v>
      </c>
      <c r="E99" s="360">
        <f>'3M - LGS'!E99</f>
        <v>4.2527000000000002E-2</v>
      </c>
      <c r="F99" s="360">
        <f>'3M - LGS'!F99</f>
        <v>4.2639999999999997E-2</v>
      </c>
      <c r="G99" s="360">
        <f>'3M - LGS'!G99</f>
        <v>4.7012999999999999E-2</v>
      </c>
      <c r="H99" s="360">
        <f>'3M - LGS'!H99</f>
        <v>9.5856999999999998E-2</v>
      </c>
      <c r="I99" s="360">
        <f>'3M - LGS'!I99</f>
        <v>8.7961999999999999E-2</v>
      </c>
      <c r="J99" s="360">
        <f>'3M - LGS'!J99</f>
        <v>9.2041999999999999E-2</v>
      </c>
      <c r="K99" s="360">
        <f>'3M - LGS'!K99</f>
        <v>9.3056E-2</v>
      </c>
      <c r="L99" s="360">
        <f>'3M - LGS'!L99</f>
        <v>4.3665000000000002E-2</v>
      </c>
      <c r="M99" s="360">
        <f>'3M - LGS'!M99</f>
        <v>4.4187999999999998E-2</v>
      </c>
      <c r="N99" s="360">
        <f>'3M - LGS'!N99</f>
        <v>4.1578999999999998E-2</v>
      </c>
      <c r="O99" s="360">
        <f>'3M - LGS'!O99</f>
        <v>4.0160000000000001E-2</v>
      </c>
      <c r="P99" s="360">
        <f>'3M - LGS'!P99</f>
        <v>4.1161999999999997E-2</v>
      </c>
      <c r="Q99" s="360">
        <f>'3M - LGS'!Q99</f>
        <v>4.2527000000000002E-2</v>
      </c>
      <c r="R99" s="360">
        <f>'3M - LGS'!R99</f>
        <v>4.2639999999999997E-2</v>
      </c>
      <c r="S99" s="360">
        <f>'3M - LGS'!S99</f>
        <v>4.7012999999999999E-2</v>
      </c>
      <c r="T99" s="360">
        <f>'3M - LGS'!T99</f>
        <v>9.5856999999999998E-2</v>
      </c>
      <c r="U99" s="455">
        <f>'3M - LGS'!U99</f>
        <v>9.7295999999999994E-2</v>
      </c>
      <c r="V99" s="455">
        <f>'3M - LGS'!V99</f>
        <v>9.9751999999999993E-2</v>
      </c>
      <c r="W99" s="455">
        <f>'3M - LGS'!W99</f>
        <v>0.10033300000000001</v>
      </c>
      <c r="X99" s="455">
        <f>'3M - LGS'!X99</f>
        <v>4.6997999999999998E-2</v>
      </c>
      <c r="Y99" s="455">
        <f>'3M - LGS'!Y99</f>
        <v>4.7978E-2</v>
      </c>
      <c r="Z99" s="455">
        <f>'3M - LGS'!Z99</f>
        <v>4.4889999999999999E-2</v>
      </c>
      <c r="AA99" s="455">
        <f>'3M - LGS'!AA99</f>
        <v>4.4352999999999997E-2</v>
      </c>
      <c r="AB99" s="455">
        <f>'3M - LGS'!AB99</f>
        <v>4.4898E-2</v>
      </c>
      <c r="AC99" s="455">
        <f>'3M - LGS'!AC99</f>
        <v>4.7189000000000002E-2</v>
      </c>
      <c r="AD99" s="455">
        <f>'3M - LGS'!AD99</f>
        <v>4.5560000000000003E-2</v>
      </c>
      <c r="AE99" s="455">
        <f>'3M - LGS'!AE99</f>
        <v>4.9112000000000003E-2</v>
      </c>
      <c r="AF99" s="455">
        <f>'3M - LGS'!AF99</f>
        <v>0.104393</v>
      </c>
      <c r="AG99" s="455">
        <f>'3M - LGS'!AG99</f>
        <v>9.7295999999999994E-2</v>
      </c>
      <c r="AH99" s="455">
        <f>'3M - LGS'!AH99</f>
        <v>9.9751999999999993E-2</v>
      </c>
      <c r="AI99" s="455">
        <f>'3M - LGS'!AI99</f>
        <v>0.10033300000000001</v>
      </c>
      <c r="AJ99" s="455">
        <f>'3M - LGS'!AJ99</f>
        <v>4.6997999999999998E-2</v>
      </c>
      <c r="AK99" s="455">
        <f>'3M - LGS'!AK99</f>
        <v>4.7978E-2</v>
      </c>
      <c r="AL99" s="455">
        <f>'3M - LGS'!AL99</f>
        <v>4.4889999999999999E-2</v>
      </c>
      <c r="AM99" s="455">
        <f>'3M - LGS'!AM99</f>
        <v>4.4352999999999997E-2</v>
      </c>
    </row>
    <row r="100" spans="1:39" x14ac:dyDescent="0.35">
      <c r="A100" s="686"/>
      <c r="B100" s="11" t="s">
        <v>4</v>
      </c>
      <c r="C100" s="290">
        <f>'3M - LGS'!C100</f>
        <v>3.4153999999999997E-2</v>
      </c>
      <c r="D100" s="290">
        <f>'3M - LGS'!D100</f>
        <v>3.4536999999999998E-2</v>
      </c>
      <c r="E100" s="360">
        <f>'3M - LGS'!E100</f>
        <v>3.9933000000000003E-2</v>
      </c>
      <c r="F100" s="360">
        <f>'3M - LGS'!F100</f>
        <v>4.2049000000000003E-2</v>
      </c>
      <c r="G100" s="360">
        <f>'3M - LGS'!G100</f>
        <v>4.4006999999999998E-2</v>
      </c>
      <c r="H100" s="360">
        <f>'3M - LGS'!H100</f>
        <v>8.2470000000000002E-2</v>
      </c>
      <c r="I100" s="360">
        <f>'3M - LGS'!I100</f>
        <v>7.7552999999999997E-2</v>
      </c>
      <c r="J100" s="360">
        <f>'3M - LGS'!J100</f>
        <v>7.9729999999999995E-2</v>
      </c>
      <c r="K100" s="360">
        <f>'3M - LGS'!K100</f>
        <v>7.6447000000000001E-2</v>
      </c>
      <c r="L100" s="360">
        <f>'3M - LGS'!L100</f>
        <v>4.2173000000000002E-2</v>
      </c>
      <c r="M100" s="360">
        <f>'3M - LGS'!M100</f>
        <v>4.2111999999999997E-2</v>
      </c>
      <c r="N100" s="360">
        <f>'3M - LGS'!N100</f>
        <v>4.0072999999999998E-2</v>
      </c>
      <c r="O100" s="360">
        <f>'3M - LGS'!O100</f>
        <v>3.8844999999999998E-2</v>
      </c>
      <c r="P100" s="360">
        <f>'3M - LGS'!P100</f>
        <v>3.9109999999999999E-2</v>
      </c>
      <c r="Q100" s="360">
        <f>'3M - LGS'!Q100</f>
        <v>3.9933000000000003E-2</v>
      </c>
      <c r="R100" s="360">
        <f>'3M - LGS'!R100</f>
        <v>4.2049000000000003E-2</v>
      </c>
      <c r="S100" s="360">
        <f>'3M - LGS'!S100</f>
        <v>4.4006999999999998E-2</v>
      </c>
      <c r="T100" s="360">
        <f>'3M - LGS'!T100</f>
        <v>8.2470000000000002E-2</v>
      </c>
      <c r="U100" s="455">
        <f>'3M - LGS'!U100</f>
        <v>8.4611000000000006E-2</v>
      </c>
      <c r="V100" s="455">
        <f>'3M - LGS'!V100</f>
        <v>8.5112999999999994E-2</v>
      </c>
      <c r="W100" s="455">
        <f>'3M - LGS'!W100</f>
        <v>8.0562999999999996E-2</v>
      </c>
      <c r="X100" s="455">
        <f>'3M - LGS'!X100</f>
        <v>4.4019000000000003E-2</v>
      </c>
      <c r="Y100" s="455">
        <f>'3M - LGS'!Y100</f>
        <v>4.4610999999999998E-2</v>
      </c>
      <c r="Z100" s="455">
        <f>'3M - LGS'!Z100</f>
        <v>4.2421E-2</v>
      </c>
      <c r="AA100" s="455">
        <f>'3M - LGS'!AA100</f>
        <v>4.2067E-2</v>
      </c>
      <c r="AB100" s="455">
        <f>'3M - LGS'!AB100</f>
        <v>4.1753999999999999E-2</v>
      </c>
      <c r="AC100" s="455">
        <f>'3M - LGS'!AC100</f>
        <v>4.3166999999999997E-2</v>
      </c>
      <c r="AD100" s="455">
        <f>'3M - LGS'!AD100</f>
        <v>4.3825000000000003E-2</v>
      </c>
      <c r="AE100" s="455">
        <f>'3M - LGS'!AE100</f>
        <v>4.4803999999999997E-2</v>
      </c>
      <c r="AF100" s="455">
        <f>'3M - LGS'!AF100</f>
        <v>8.8136000000000006E-2</v>
      </c>
      <c r="AG100" s="455">
        <f>'3M - LGS'!AG100</f>
        <v>8.4611000000000006E-2</v>
      </c>
      <c r="AH100" s="455">
        <f>'3M - LGS'!AH100</f>
        <v>8.5112999999999994E-2</v>
      </c>
      <c r="AI100" s="455">
        <f>'3M - LGS'!AI100</f>
        <v>8.0562999999999996E-2</v>
      </c>
      <c r="AJ100" s="455">
        <f>'3M - LGS'!AJ100</f>
        <v>4.4019000000000003E-2</v>
      </c>
      <c r="AK100" s="455">
        <f>'3M - LGS'!AK100</f>
        <v>4.4610999999999998E-2</v>
      </c>
      <c r="AL100" s="455">
        <f>'3M - LGS'!AL100</f>
        <v>4.2421E-2</v>
      </c>
      <c r="AM100" s="455">
        <f>'3M - LGS'!AM100</f>
        <v>4.2067E-2</v>
      </c>
    </row>
    <row r="101" spans="1:39" x14ac:dyDescent="0.35">
      <c r="A101" s="686"/>
      <c r="B101" s="11" t="s">
        <v>5</v>
      </c>
      <c r="C101" s="290">
        <f>'3M - LGS'!C101</f>
        <v>3.2899999999999999E-2</v>
      </c>
      <c r="D101" s="290">
        <f>'3M - LGS'!D101</f>
        <v>3.3628999999999999E-2</v>
      </c>
      <c r="E101" s="360">
        <f>'3M - LGS'!E101</f>
        <v>3.8399999999999997E-2</v>
      </c>
      <c r="F101" s="360">
        <f>'3M - LGS'!F101</f>
        <v>3.9986000000000001E-2</v>
      </c>
      <c r="G101" s="360">
        <f>'3M - LGS'!G101</f>
        <v>4.1888000000000002E-2</v>
      </c>
      <c r="H101" s="360">
        <f>'3M - LGS'!H101</f>
        <v>7.8059000000000003E-2</v>
      </c>
      <c r="I101" s="360">
        <f>'3M - LGS'!I101</f>
        <v>7.3399000000000006E-2</v>
      </c>
      <c r="J101" s="360">
        <f>'3M - LGS'!J101</f>
        <v>7.5392000000000001E-2</v>
      </c>
      <c r="K101" s="360">
        <f>'3M - LGS'!K101</f>
        <v>7.4381000000000003E-2</v>
      </c>
      <c r="L101" s="360">
        <f>'3M - LGS'!L101</f>
        <v>4.0177999999999998E-2</v>
      </c>
      <c r="M101" s="360">
        <f>'3M - LGS'!M101</f>
        <v>4.0493000000000001E-2</v>
      </c>
      <c r="N101" s="360">
        <f>'3M - LGS'!N101</f>
        <v>3.8906999999999997E-2</v>
      </c>
      <c r="O101" s="360">
        <f>'3M - LGS'!O101</f>
        <v>3.7309000000000002E-2</v>
      </c>
      <c r="P101" s="360">
        <f>'3M - LGS'!P101</f>
        <v>3.7734999999999998E-2</v>
      </c>
      <c r="Q101" s="360">
        <f>'3M - LGS'!Q101</f>
        <v>3.8399999999999997E-2</v>
      </c>
      <c r="R101" s="360">
        <f>'3M - LGS'!R101</f>
        <v>3.9986000000000001E-2</v>
      </c>
      <c r="S101" s="360">
        <f>'3M - LGS'!S101</f>
        <v>4.1888000000000002E-2</v>
      </c>
      <c r="T101" s="360">
        <f>'3M - LGS'!T101</f>
        <v>7.8059000000000003E-2</v>
      </c>
      <c r="U101" s="455">
        <f>'3M - LGS'!U101</f>
        <v>7.9558000000000004E-2</v>
      </c>
      <c r="V101" s="455">
        <f>'3M - LGS'!V101</f>
        <v>7.9958000000000001E-2</v>
      </c>
      <c r="W101" s="455">
        <f>'3M - LGS'!W101</f>
        <v>7.8107999999999997E-2</v>
      </c>
      <c r="X101" s="455">
        <f>'3M - LGS'!X101</f>
        <v>4.1531999999999999E-2</v>
      </c>
      <c r="Y101" s="455">
        <f>'3M - LGS'!Y101</f>
        <v>4.2438999999999998E-2</v>
      </c>
      <c r="Z101" s="455">
        <f>'3M - LGS'!Z101</f>
        <v>4.0814000000000003E-2</v>
      </c>
      <c r="AA101" s="455">
        <f>'3M - LGS'!AA101</f>
        <v>3.9933000000000003E-2</v>
      </c>
      <c r="AB101" s="455">
        <f>'3M - LGS'!AB101</f>
        <v>3.9878999999999998E-2</v>
      </c>
      <c r="AC101" s="455">
        <f>'3M - LGS'!AC101</f>
        <v>4.1041000000000001E-2</v>
      </c>
      <c r="AD101" s="455">
        <f>'3M - LGS'!AD101</f>
        <v>4.1168000000000003E-2</v>
      </c>
      <c r="AE101" s="455">
        <f>'3M - LGS'!AE101</f>
        <v>4.2222999999999997E-2</v>
      </c>
      <c r="AF101" s="455">
        <f>'3M - LGS'!AF101</f>
        <v>8.2789000000000001E-2</v>
      </c>
      <c r="AG101" s="455">
        <f>'3M - LGS'!AG101</f>
        <v>7.9558000000000004E-2</v>
      </c>
      <c r="AH101" s="455">
        <f>'3M - LGS'!AH101</f>
        <v>7.9958000000000001E-2</v>
      </c>
      <c r="AI101" s="455">
        <f>'3M - LGS'!AI101</f>
        <v>7.8107999999999997E-2</v>
      </c>
      <c r="AJ101" s="455">
        <f>'3M - LGS'!AJ101</f>
        <v>4.1531999999999999E-2</v>
      </c>
      <c r="AK101" s="455">
        <f>'3M - LGS'!AK101</f>
        <v>4.2438999999999998E-2</v>
      </c>
      <c r="AL101" s="455">
        <f>'3M - LGS'!AL101</f>
        <v>4.0814000000000003E-2</v>
      </c>
      <c r="AM101" s="455">
        <f>'3M - LGS'!AM101</f>
        <v>3.9933000000000003E-2</v>
      </c>
    </row>
    <row r="102" spans="1:39" x14ac:dyDescent="0.35">
      <c r="A102" s="686"/>
      <c r="B102" s="11" t="s">
        <v>23</v>
      </c>
      <c r="C102" s="290">
        <f>'3M - LGS'!C102</f>
        <v>3.2899999999999999E-2</v>
      </c>
      <c r="D102" s="290">
        <f>'3M - LGS'!D102</f>
        <v>3.3628999999999999E-2</v>
      </c>
      <c r="E102" s="360">
        <f>'3M - LGS'!E102</f>
        <v>3.8399999999999997E-2</v>
      </c>
      <c r="F102" s="360">
        <f>'3M - LGS'!F102</f>
        <v>3.9986000000000001E-2</v>
      </c>
      <c r="G102" s="360">
        <f>'3M - LGS'!G102</f>
        <v>4.1888000000000002E-2</v>
      </c>
      <c r="H102" s="360">
        <f>'3M - LGS'!H102</f>
        <v>7.8059000000000003E-2</v>
      </c>
      <c r="I102" s="360">
        <f>'3M - LGS'!I102</f>
        <v>7.3399000000000006E-2</v>
      </c>
      <c r="J102" s="360">
        <f>'3M - LGS'!J102</f>
        <v>7.5392000000000001E-2</v>
      </c>
      <c r="K102" s="360">
        <f>'3M - LGS'!K102</f>
        <v>7.4381000000000003E-2</v>
      </c>
      <c r="L102" s="360">
        <f>'3M - LGS'!L102</f>
        <v>4.0177999999999998E-2</v>
      </c>
      <c r="M102" s="360">
        <f>'3M - LGS'!M102</f>
        <v>4.0493000000000001E-2</v>
      </c>
      <c r="N102" s="360">
        <f>'3M - LGS'!N102</f>
        <v>3.8906999999999997E-2</v>
      </c>
      <c r="O102" s="360">
        <f>'3M - LGS'!O102</f>
        <v>3.7309000000000002E-2</v>
      </c>
      <c r="P102" s="360">
        <f>'3M - LGS'!P102</f>
        <v>3.7734999999999998E-2</v>
      </c>
      <c r="Q102" s="360">
        <f>'3M - LGS'!Q102</f>
        <v>3.8399999999999997E-2</v>
      </c>
      <c r="R102" s="360">
        <f>'3M - LGS'!R102</f>
        <v>3.9986000000000001E-2</v>
      </c>
      <c r="S102" s="360">
        <f>'3M - LGS'!S102</f>
        <v>4.1888000000000002E-2</v>
      </c>
      <c r="T102" s="360">
        <f>'3M - LGS'!T102</f>
        <v>7.8059000000000003E-2</v>
      </c>
      <c r="U102" s="455">
        <f>'3M - LGS'!U102</f>
        <v>7.9558000000000004E-2</v>
      </c>
      <c r="V102" s="455">
        <f>'3M - LGS'!V102</f>
        <v>7.9958000000000001E-2</v>
      </c>
      <c r="W102" s="455">
        <f>'3M - LGS'!W102</f>
        <v>7.8107999999999997E-2</v>
      </c>
      <c r="X102" s="455">
        <f>'3M - LGS'!X102</f>
        <v>4.1531999999999999E-2</v>
      </c>
      <c r="Y102" s="455">
        <f>'3M - LGS'!Y102</f>
        <v>4.2438999999999998E-2</v>
      </c>
      <c r="Z102" s="455">
        <f>'3M - LGS'!Z102</f>
        <v>4.0814000000000003E-2</v>
      </c>
      <c r="AA102" s="455">
        <f>'3M - LGS'!AA102</f>
        <v>3.9933000000000003E-2</v>
      </c>
      <c r="AB102" s="455">
        <f>'3M - LGS'!AB102</f>
        <v>3.9878999999999998E-2</v>
      </c>
      <c r="AC102" s="455">
        <f>'3M - LGS'!AC102</f>
        <v>4.1041000000000001E-2</v>
      </c>
      <c r="AD102" s="455">
        <f>'3M - LGS'!AD102</f>
        <v>4.1168000000000003E-2</v>
      </c>
      <c r="AE102" s="455">
        <f>'3M - LGS'!AE102</f>
        <v>4.2222999999999997E-2</v>
      </c>
      <c r="AF102" s="455">
        <f>'3M - LGS'!AF102</f>
        <v>8.2789000000000001E-2</v>
      </c>
      <c r="AG102" s="455">
        <f>'3M - LGS'!AG102</f>
        <v>7.9558000000000004E-2</v>
      </c>
      <c r="AH102" s="455">
        <f>'3M - LGS'!AH102</f>
        <v>7.9958000000000001E-2</v>
      </c>
      <c r="AI102" s="455">
        <f>'3M - LGS'!AI102</f>
        <v>7.8107999999999997E-2</v>
      </c>
      <c r="AJ102" s="455">
        <f>'3M - LGS'!AJ102</f>
        <v>4.1531999999999999E-2</v>
      </c>
      <c r="AK102" s="455">
        <f>'3M - LGS'!AK102</f>
        <v>4.2438999999999998E-2</v>
      </c>
      <c r="AL102" s="455">
        <f>'3M - LGS'!AL102</f>
        <v>4.0814000000000003E-2</v>
      </c>
      <c r="AM102" s="455">
        <f>'3M - LGS'!AM102</f>
        <v>3.9933000000000003E-2</v>
      </c>
    </row>
    <row r="103" spans="1:39" x14ac:dyDescent="0.35">
      <c r="A103" s="686"/>
      <c r="B103" s="11" t="s">
        <v>24</v>
      </c>
      <c r="C103" s="290">
        <f>'3M - LGS'!C103</f>
        <v>3.2899999999999999E-2</v>
      </c>
      <c r="D103" s="290">
        <f>'3M - LGS'!D103</f>
        <v>3.3628999999999999E-2</v>
      </c>
      <c r="E103" s="360">
        <f>'3M - LGS'!E103</f>
        <v>3.8399999999999997E-2</v>
      </c>
      <c r="F103" s="360">
        <f>'3M - LGS'!F103</f>
        <v>3.9986000000000001E-2</v>
      </c>
      <c r="G103" s="360">
        <f>'3M - LGS'!G103</f>
        <v>4.1888000000000002E-2</v>
      </c>
      <c r="H103" s="360">
        <f>'3M - LGS'!H103</f>
        <v>7.8059000000000003E-2</v>
      </c>
      <c r="I103" s="360">
        <f>'3M - LGS'!I103</f>
        <v>7.3399000000000006E-2</v>
      </c>
      <c r="J103" s="360">
        <f>'3M - LGS'!J103</f>
        <v>7.5392000000000001E-2</v>
      </c>
      <c r="K103" s="360">
        <f>'3M - LGS'!K103</f>
        <v>7.4381000000000003E-2</v>
      </c>
      <c r="L103" s="360">
        <f>'3M - LGS'!L103</f>
        <v>4.0177999999999998E-2</v>
      </c>
      <c r="M103" s="360">
        <f>'3M - LGS'!M103</f>
        <v>4.0493000000000001E-2</v>
      </c>
      <c r="N103" s="360">
        <f>'3M - LGS'!N103</f>
        <v>3.8906999999999997E-2</v>
      </c>
      <c r="O103" s="360">
        <f>'3M - LGS'!O103</f>
        <v>3.7309000000000002E-2</v>
      </c>
      <c r="P103" s="360">
        <f>'3M - LGS'!P103</f>
        <v>3.7734999999999998E-2</v>
      </c>
      <c r="Q103" s="360">
        <f>'3M - LGS'!Q103</f>
        <v>3.8399999999999997E-2</v>
      </c>
      <c r="R103" s="360">
        <f>'3M - LGS'!R103</f>
        <v>3.9986000000000001E-2</v>
      </c>
      <c r="S103" s="360">
        <f>'3M - LGS'!S103</f>
        <v>4.1888000000000002E-2</v>
      </c>
      <c r="T103" s="360">
        <f>'3M - LGS'!T103</f>
        <v>7.8059000000000003E-2</v>
      </c>
      <c r="U103" s="455">
        <f>'3M - LGS'!U103</f>
        <v>7.9558000000000004E-2</v>
      </c>
      <c r="V103" s="455">
        <f>'3M - LGS'!V103</f>
        <v>7.9958000000000001E-2</v>
      </c>
      <c r="W103" s="455">
        <f>'3M - LGS'!W103</f>
        <v>7.8107999999999997E-2</v>
      </c>
      <c r="X103" s="455">
        <f>'3M - LGS'!X103</f>
        <v>4.1531999999999999E-2</v>
      </c>
      <c r="Y103" s="455">
        <f>'3M - LGS'!Y103</f>
        <v>4.2438999999999998E-2</v>
      </c>
      <c r="Z103" s="455">
        <f>'3M - LGS'!Z103</f>
        <v>4.0814000000000003E-2</v>
      </c>
      <c r="AA103" s="455">
        <f>'3M - LGS'!AA103</f>
        <v>3.9933000000000003E-2</v>
      </c>
      <c r="AB103" s="455">
        <f>'3M - LGS'!AB103</f>
        <v>3.9878999999999998E-2</v>
      </c>
      <c r="AC103" s="455">
        <f>'3M - LGS'!AC103</f>
        <v>4.1041000000000001E-2</v>
      </c>
      <c r="AD103" s="455">
        <f>'3M - LGS'!AD103</f>
        <v>4.1168000000000003E-2</v>
      </c>
      <c r="AE103" s="455">
        <f>'3M - LGS'!AE103</f>
        <v>4.2222999999999997E-2</v>
      </c>
      <c r="AF103" s="455">
        <f>'3M - LGS'!AF103</f>
        <v>8.2789000000000001E-2</v>
      </c>
      <c r="AG103" s="455">
        <f>'3M - LGS'!AG103</f>
        <v>7.9558000000000004E-2</v>
      </c>
      <c r="AH103" s="455">
        <f>'3M - LGS'!AH103</f>
        <v>7.9958000000000001E-2</v>
      </c>
      <c r="AI103" s="455">
        <f>'3M - LGS'!AI103</f>
        <v>7.8107999999999997E-2</v>
      </c>
      <c r="AJ103" s="455">
        <f>'3M - LGS'!AJ103</f>
        <v>4.1531999999999999E-2</v>
      </c>
      <c r="AK103" s="455">
        <f>'3M - LGS'!AK103</f>
        <v>4.2438999999999998E-2</v>
      </c>
      <c r="AL103" s="455">
        <f>'3M - LGS'!AL103</f>
        <v>4.0814000000000003E-2</v>
      </c>
      <c r="AM103" s="455">
        <f>'3M - LGS'!AM103</f>
        <v>3.9933000000000003E-2</v>
      </c>
    </row>
    <row r="104" spans="1:39" x14ac:dyDescent="0.35">
      <c r="A104" s="686"/>
      <c r="B104" s="11" t="s">
        <v>7</v>
      </c>
      <c r="C104" s="290">
        <f>'3M - LGS'!C104</f>
        <v>3.1757000000000001E-2</v>
      </c>
      <c r="D104" s="290">
        <f>'3M - LGS'!D104</f>
        <v>3.2323999999999999E-2</v>
      </c>
      <c r="E104" s="360">
        <f>'3M - LGS'!E104</f>
        <v>3.7088999999999997E-2</v>
      </c>
      <c r="F104" s="360">
        <f>'3M - LGS'!F104</f>
        <v>3.9086999999999997E-2</v>
      </c>
      <c r="G104" s="360">
        <f>'3M - LGS'!G104</f>
        <v>4.0485E-2</v>
      </c>
      <c r="H104" s="360">
        <f>'3M - LGS'!H104</f>
        <v>7.4872999999999995E-2</v>
      </c>
      <c r="I104" s="360">
        <f>'3M - LGS'!I104</f>
        <v>7.0265999999999995E-2</v>
      </c>
      <c r="J104" s="360">
        <f>'3M - LGS'!J104</f>
        <v>7.2264999999999996E-2</v>
      </c>
      <c r="K104" s="360">
        <f>'3M - LGS'!K104</f>
        <v>7.1319999999999995E-2</v>
      </c>
      <c r="L104" s="360">
        <f>'3M - LGS'!L104</f>
        <v>3.8855000000000001E-2</v>
      </c>
      <c r="M104" s="360">
        <f>'3M - LGS'!M104</f>
        <v>3.9156999999999997E-2</v>
      </c>
      <c r="N104" s="360">
        <f>'3M - LGS'!N104</f>
        <v>3.7668E-2</v>
      </c>
      <c r="O104" s="360">
        <f>'3M - LGS'!O104</f>
        <v>3.6126999999999999E-2</v>
      </c>
      <c r="P104" s="360">
        <f>'3M - LGS'!P104</f>
        <v>3.6472999999999998E-2</v>
      </c>
      <c r="Q104" s="360">
        <f>'3M - LGS'!Q104</f>
        <v>3.7088999999999997E-2</v>
      </c>
      <c r="R104" s="360">
        <f>'3M - LGS'!R104</f>
        <v>3.9086999999999997E-2</v>
      </c>
      <c r="S104" s="360">
        <f>'3M - LGS'!S104</f>
        <v>4.0485E-2</v>
      </c>
      <c r="T104" s="360">
        <f>'3M - LGS'!T104</f>
        <v>7.4872999999999995E-2</v>
      </c>
      <c r="U104" s="455">
        <f>'3M - LGS'!U104</f>
        <v>7.5749999999999998E-2</v>
      </c>
      <c r="V104" s="455">
        <f>'3M - LGS'!V104</f>
        <v>7.6244000000000006E-2</v>
      </c>
      <c r="W104" s="455">
        <f>'3M - LGS'!W104</f>
        <v>7.4468999999999994E-2</v>
      </c>
      <c r="X104" s="455">
        <f>'3M - LGS'!X104</f>
        <v>3.9891000000000003E-2</v>
      </c>
      <c r="Y104" s="455">
        <f>'3M - LGS'!Y104</f>
        <v>4.07E-2</v>
      </c>
      <c r="Z104" s="455">
        <f>'3M - LGS'!Z104</f>
        <v>3.9168000000000001E-2</v>
      </c>
      <c r="AA104" s="455">
        <f>'3M - LGS'!AA104</f>
        <v>3.8309999999999997E-2</v>
      </c>
      <c r="AB104" s="455">
        <f>'3M - LGS'!AB104</f>
        <v>3.8170999999999997E-2</v>
      </c>
      <c r="AC104" s="455">
        <f>'3M - LGS'!AC104</f>
        <v>3.925E-2</v>
      </c>
      <c r="AD104" s="455">
        <f>'3M - LGS'!AD104</f>
        <v>3.993E-2</v>
      </c>
      <c r="AE104" s="455">
        <f>'3M - LGS'!AE104</f>
        <v>4.0524999999999999E-2</v>
      </c>
      <c r="AF104" s="455">
        <f>'3M - LGS'!AF104</f>
        <v>7.8927999999999998E-2</v>
      </c>
      <c r="AG104" s="455">
        <f>'3M - LGS'!AG104</f>
        <v>7.5749999999999998E-2</v>
      </c>
      <c r="AH104" s="455">
        <f>'3M - LGS'!AH104</f>
        <v>7.6244000000000006E-2</v>
      </c>
      <c r="AI104" s="455">
        <f>'3M - LGS'!AI104</f>
        <v>7.4468999999999994E-2</v>
      </c>
      <c r="AJ104" s="455">
        <f>'3M - LGS'!AJ104</f>
        <v>3.9891000000000003E-2</v>
      </c>
      <c r="AK104" s="455">
        <f>'3M - LGS'!AK104</f>
        <v>4.07E-2</v>
      </c>
      <c r="AL104" s="455">
        <f>'3M - LGS'!AL104</f>
        <v>3.9168000000000001E-2</v>
      </c>
      <c r="AM104" s="455">
        <f>'3M - LGS'!AM104</f>
        <v>3.8309999999999997E-2</v>
      </c>
    </row>
    <row r="105" spans="1:39" ht="15" thickBot="1" x14ac:dyDescent="0.4">
      <c r="A105" s="687"/>
      <c r="B105" s="15" t="s">
        <v>8</v>
      </c>
      <c r="C105" s="289">
        <f>'3M - LGS'!C105</f>
        <v>3.3896000000000003E-2</v>
      </c>
      <c r="D105" s="289">
        <f>'3M - LGS'!D105</f>
        <v>3.3889000000000002E-2</v>
      </c>
      <c r="E105" s="359">
        <f>'3M - LGS'!E105</f>
        <v>3.8561999999999999E-2</v>
      </c>
      <c r="F105" s="359">
        <f>'3M - LGS'!F105</f>
        <v>4.1709000000000003E-2</v>
      </c>
      <c r="G105" s="359">
        <f>'3M - LGS'!G105</f>
        <v>4.3366000000000002E-2</v>
      </c>
      <c r="H105" s="359">
        <f>'3M - LGS'!H105</f>
        <v>8.3459000000000005E-2</v>
      </c>
      <c r="I105" s="359">
        <f>'3M - LGS'!I105</f>
        <v>7.8425999999999996E-2</v>
      </c>
      <c r="J105" s="359">
        <f>'3M - LGS'!J105</f>
        <v>8.0837000000000006E-2</v>
      </c>
      <c r="K105" s="359">
        <f>'3M - LGS'!K105</f>
        <v>7.7883999999999995E-2</v>
      </c>
      <c r="L105" s="359">
        <f>'3M - LGS'!L105</f>
        <v>4.1547000000000001E-2</v>
      </c>
      <c r="M105" s="359">
        <f>'3M - LGS'!M105</f>
        <v>4.1628999999999999E-2</v>
      </c>
      <c r="N105" s="359">
        <f>'3M - LGS'!N105</f>
        <v>3.9898000000000003E-2</v>
      </c>
      <c r="O105" s="359">
        <f>'3M - LGS'!O105</f>
        <v>3.7960000000000001E-2</v>
      </c>
      <c r="P105" s="359">
        <f>'3M - LGS'!P105</f>
        <v>3.8075999999999999E-2</v>
      </c>
      <c r="Q105" s="359">
        <f>'3M - LGS'!Q105</f>
        <v>3.8561999999999999E-2</v>
      </c>
      <c r="R105" s="359">
        <f>'3M - LGS'!R105</f>
        <v>4.1709000000000003E-2</v>
      </c>
      <c r="S105" s="359">
        <f>'3M - LGS'!S105</f>
        <v>4.3366000000000002E-2</v>
      </c>
      <c r="T105" s="359">
        <f>'3M - LGS'!T105</f>
        <v>8.3459000000000005E-2</v>
      </c>
      <c r="U105" s="454">
        <f>'3M - LGS'!U105</f>
        <v>8.5674E-2</v>
      </c>
      <c r="V105" s="454">
        <f>'3M - LGS'!V105</f>
        <v>8.6429000000000006E-2</v>
      </c>
      <c r="W105" s="454">
        <f>'3M - LGS'!W105</f>
        <v>8.2271999999999998E-2</v>
      </c>
      <c r="X105" s="454">
        <f>'3M - LGS'!X105</f>
        <v>4.3230999999999999E-2</v>
      </c>
      <c r="Y105" s="454">
        <f>'3M - LGS'!Y105</f>
        <v>4.3944999999999998E-2</v>
      </c>
      <c r="Z105" s="454">
        <f>'3M - LGS'!Z105</f>
        <v>4.2141999999999999E-2</v>
      </c>
      <c r="AA105" s="454">
        <f>'3M - LGS'!AA105</f>
        <v>4.0855000000000002E-2</v>
      </c>
      <c r="AB105" s="454">
        <f>'3M - LGS'!AB105</f>
        <v>4.0336999999999998E-2</v>
      </c>
      <c r="AC105" s="454">
        <f>'3M - LGS'!AC105</f>
        <v>4.1315999999999999E-2</v>
      </c>
      <c r="AD105" s="454">
        <f>'3M - LGS'!AD105</f>
        <v>4.3313999999999998E-2</v>
      </c>
      <c r="AE105" s="454">
        <f>'3M - LGS'!AE105</f>
        <v>4.4001999999999999E-2</v>
      </c>
      <c r="AF105" s="454">
        <f>'3M - LGS'!AF105</f>
        <v>8.9335999999999999E-2</v>
      </c>
      <c r="AG105" s="454">
        <f>'3M - LGS'!AG105</f>
        <v>8.5674E-2</v>
      </c>
      <c r="AH105" s="454">
        <f>'3M - LGS'!AH105</f>
        <v>8.6429000000000006E-2</v>
      </c>
      <c r="AI105" s="454">
        <f>'3M - LGS'!AI105</f>
        <v>8.2271999999999998E-2</v>
      </c>
      <c r="AJ105" s="454">
        <f>'3M - LGS'!AJ105</f>
        <v>4.3230999999999999E-2</v>
      </c>
      <c r="AK105" s="454">
        <f>'3M - LGS'!AK105</f>
        <v>4.3944999999999998E-2</v>
      </c>
      <c r="AL105" s="454">
        <f>'3M - LGS'!AL105</f>
        <v>4.2141999999999999E-2</v>
      </c>
      <c r="AM105" s="454">
        <f>'3M - LGS'!AM105</f>
        <v>4.0855000000000002E-2</v>
      </c>
    </row>
    <row r="106" spans="1:39" x14ac:dyDescent="0.35">
      <c r="E106" s="358" t="s">
        <v>232</v>
      </c>
      <c r="U106" s="453" t="s">
        <v>255</v>
      </c>
    </row>
    <row r="107" spans="1:39" ht="15" hidden="1" customHeight="1" x14ac:dyDescent="0.35">
      <c r="A107" s="656" t="s">
        <v>120</v>
      </c>
      <c r="B107" s="124" t="s">
        <v>121</v>
      </c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2" t="s">
        <v>121</v>
      </c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3"/>
      <c r="AA107" s="121" t="s">
        <v>121</v>
      </c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2" t="s">
        <v>121</v>
      </c>
    </row>
    <row r="108" spans="1:39" ht="15" hidden="1" thickBot="1" x14ac:dyDescent="0.4">
      <c r="A108" s="657"/>
      <c r="B108" s="662" t="s">
        <v>234</v>
      </c>
      <c r="C108" s="663"/>
      <c r="D108" s="663"/>
      <c r="E108" s="663"/>
      <c r="F108" s="663"/>
      <c r="G108" s="663"/>
      <c r="H108" s="663"/>
      <c r="I108" s="663"/>
      <c r="J108" s="663"/>
      <c r="K108" s="663"/>
      <c r="L108" s="663"/>
      <c r="M108" s="663"/>
      <c r="N108" s="676"/>
      <c r="O108" s="662" t="s">
        <v>234</v>
      </c>
      <c r="P108" s="663"/>
      <c r="Q108" s="663"/>
      <c r="R108" s="663"/>
      <c r="S108" s="663"/>
      <c r="T108" s="663"/>
      <c r="U108" s="663"/>
      <c r="V108" s="663"/>
      <c r="W108" s="663"/>
      <c r="X108" s="663"/>
      <c r="Y108" s="663"/>
      <c r="Z108" s="663"/>
      <c r="AA108" s="662" t="s">
        <v>234</v>
      </c>
      <c r="AB108" s="663"/>
      <c r="AC108" s="663"/>
      <c r="AD108" s="663"/>
      <c r="AE108" s="663"/>
      <c r="AF108" s="663"/>
      <c r="AG108" s="663"/>
      <c r="AH108" s="663"/>
      <c r="AI108" s="663"/>
      <c r="AJ108" s="663"/>
      <c r="AK108" s="663"/>
      <c r="AL108" s="663"/>
      <c r="AM108" s="533" t="s">
        <v>122</v>
      </c>
    </row>
    <row r="109" spans="1:39" ht="15" hidden="1" thickBot="1" x14ac:dyDescent="0.4">
      <c r="A109" s="658"/>
      <c r="B109" s="261" t="s">
        <v>123</v>
      </c>
      <c r="C109" s="146">
        <f>C$4</f>
        <v>44562</v>
      </c>
      <c r="D109" s="146">
        <f t="shared" ref="D109:AM109" si="56">D$4</f>
        <v>44593</v>
      </c>
      <c r="E109" s="146">
        <f t="shared" si="56"/>
        <v>44621</v>
      </c>
      <c r="F109" s="146">
        <f t="shared" si="56"/>
        <v>44652</v>
      </c>
      <c r="G109" s="146">
        <f t="shared" si="56"/>
        <v>44682</v>
      </c>
      <c r="H109" s="146">
        <f t="shared" si="56"/>
        <v>44713</v>
      </c>
      <c r="I109" s="146">
        <f t="shared" si="56"/>
        <v>44743</v>
      </c>
      <c r="J109" s="146">
        <f t="shared" si="56"/>
        <v>44774</v>
      </c>
      <c r="K109" s="146">
        <f t="shared" si="56"/>
        <v>44805</v>
      </c>
      <c r="L109" s="146">
        <f t="shared" si="56"/>
        <v>44835</v>
      </c>
      <c r="M109" s="146">
        <f t="shared" si="56"/>
        <v>44866</v>
      </c>
      <c r="N109" s="146">
        <f t="shared" si="56"/>
        <v>44896</v>
      </c>
      <c r="O109" s="146">
        <f t="shared" si="56"/>
        <v>44927</v>
      </c>
      <c r="P109" s="146">
        <f t="shared" si="56"/>
        <v>44958</v>
      </c>
      <c r="Q109" s="146">
        <f t="shared" si="56"/>
        <v>44986</v>
      </c>
      <c r="R109" s="146">
        <f t="shared" si="56"/>
        <v>45017</v>
      </c>
      <c r="S109" s="146">
        <f t="shared" si="56"/>
        <v>45047</v>
      </c>
      <c r="T109" s="146">
        <f t="shared" si="56"/>
        <v>45078</v>
      </c>
      <c r="U109" s="146">
        <f t="shared" si="56"/>
        <v>45108</v>
      </c>
      <c r="V109" s="146">
        <f t="shared" si="56"/>
        <v>45139</v>
      </c>
      <c r="W109" s="146">
        <f t="shared" si="56"/>
        <v>45170</v>
      </c>
      <c r="X109" s="146">
        <f t="shared" si="56"/>
        <v>45200</v>
      </c>
      <c r="Y109" s="146">
        <f t="shared" si="56"/>
        <v>45231</v>
      </c>
      <c r="Z109" s="146">
        <f t="shared" si="56"/>
        <v>45261</v>
      </c>
      <c r="AA109" s="146">
        <f t="shared" si="56"/>
        <v>45292</v>
      </c>
      <c r="AB109" s="146">
        <f t="shared" si="56"/>
        <v>45323</v>
      </c>
      <c r="AC109" s="146">
        <f t="shared" si="56"/>
        <v>45352</v>
      </c>
      <c r="AD109" s="146">
        <f t="shared" si="56"/>
        <v>45383</v>
      </c>
      <c r="AE109" s="146">
        <f t="shared" si="56"/>
        <v>45413</v>
      </c>
      <c r="AF109" s="146">
        <f t="shared" si="56"/>
        <v>45444</v>
      </c>
      <c r="AG109" s="146">
        <f t="shared" si="56"/>
        <v>45474</v>
      </c>
      <c r="AH109" s="146">
        <f t="shared" si="56"/>
        <v>45505</v>
      </c>
      <c r="AI109" s="146">
        <f t="shared" si="56"/>
        <v>45536</v>
      </c>
      <c r="AJ109" s="146">
        <f t="shared" si="56"/>
        <v>45566</v>
      </c>
      <c r="AK109" s="146">
        <f t="shared" si="56"/>
        <v>45597</v>
      </c>
      <c r="AL109" s="146">
        <f t="shared" si="56"/>
        <v>45627</v>
      </c>
      <c r="AM109" s="146">
        <f t="shared" si="56"/>
        <v>45658</v>
      </c>
    </row>
    <row r="110" spans="1:39" hidden="1" x14ac:dyDescent="0.35">
      <c r="A110" s="658"/>
      <c r="B110" s="240" t="s">
        <v>20</v>
      </c>
      <c r="C110" s="292">
        <f>'3M - LGS'!C110</f>
        <v>3.0047435906328628E-2</v>
      </c>
      <c r="D110" s="292">
        <f>'3M - LGS'!D110</f>
        <v>3.0682951773254422E-2</v>
      </c>
      <c r="E110" s="361">
        <f>'3M - LGS'!E110</f>
        <v>3.5906635980963289E-2</v>
      </c>
      <c r="F110" s="361">
        <f>'3M - LGS'!F110</f>
        <v>3.7660138895450668E-2</v>
      </c>
      <c r="G110" s="361">
        <f>'3M - LGS'!G110</f>
        <v>3.9158772240397544E-2</v>
      </c>
      <c r="H110" s="361">
        <f>'3M - LGS'!H110</f>
        <v>6.9056840546810022E-2</v>
      </c>
      <c r="I110" s="361">
        <f>'3M - LGS'!I110</f>
        <v>6.5496930490854602E-2</v>
      </c>
      <c r="J110" s="361">
        <f>'3M - LGS'!J110</f>
        <v>6.6832935753978404E-2</v>
      </c>
      <c r="K110" s="361">
        <f>'3M - LGS'!K110</f>
        <v>6.6446179190966334E-2</v>
      </c>
      <c r="L110" s="361">
        <f>'3M - LGS'!L110</f>
        <v>3.7220325784703655E-2</v>
      </c>
      <c r="M110" s="361">
        <f>'3M - LGS'!M110</f>
        <v>3.7524010624888422E-2</v>
      </c>
      <c r="N110" s="361">
        <f>'3M - LGS'!N110</f>
        <v>3.6464323899900848E-2</v>
      </c>
      <c r="O110" s="361">
        <f>'3M - LGS'!O110</f>
        <v>3.5019662668601133E-2</v>
      </c>
      <c r="P110" s="361">
        <f>'3M - LGS'!P110</f>
        <v>3.5403272321110998E-2</v>
      </c>
      <c r="Q110" s="361">
        <f>'3M - LGS'!Q110</f>
        <v>3.5906635980963289E-2</v>
      </c>
      <c r="R110" s="361">
        <f>'3M - LGS'!R110</f>
        <v>3.7660138895450668E-2</v>
      </c>
      <c r="S110" s="361">
        <f>'3M - LGS'!S110</f>
        <v>3.9158772240397544E-2</v>
      </c>
      <c r="T110" s="361">
        <f>'3M - LGS'!T110</f>
        <v>6.9056840546810022E-2</v>
      </c>
      <c r="U110" s="456">
        <f>'3M - LGS'!U110</f>
        <v>7.0945278641579762E-2</v>
      </c>
      <c r="V110" s="456">
        <f>'3M - LGS'!V110</f>
        <v>7.0982747983774006E-2</v>
      </c>
      <c r="W110" s="456">
        <f>'3M - LGS'!W110</f>
        <v>6.9689736519992149E-2</v>
      </c>
      <c r="X110" s="456">
        <f>'3M - LGS'!X110</f>
        <v>3.8465921545063383E-2</v>
      </c>
      <c r="Y110" s="456">
        <f>'3M - LGS'!Y110</f>
        <v>3.936801638570829E-2</v>
      </c>
      <c r="Z110" s="456">
        <f>'3M - LGS'!Z110</f>
        <v>3.8318634945053449E-2</v>
      </c>
      <c r="AA110" s="456">
        <f>'3M - LGS'!AA110</f>
        <v>3.7441349140650192E-2</v>
      </c>
      <c r="AB110" s="456">
        <f>'3M - LGS'!AB110</f>
        <v>3.7429249600920422E-2</v>
      </c>
      <c r="AC110" s="456">
        <f>'3M - LGS'!AC110</f>
        <v>3.8354723959286061E-2</v>
      </c>
      <c r="AD110" s="456">
        <f>'3M - LGS'!AD110</f>
        <v>3.9317515370260341E-2</v>
      </c>
      <c r="AE110" s="456">
        <f>'3M - LGS'!AE110</f>
        <v>3.9956418570678262E-2</v>
      </c>
      <c r="AF110" s="456">
        <f>'3M - LGS'!AF110</f>
        <v>7.3052660356480309E-2</v>
      </c>
      <c r="AG110" s="456">
        <f>'3M - LGS'!AG110</f>
        <v>7.0945278641579762E-2</v>
      </c>
      <c r="AH110" s="456">
        <f>'3M - LGS'!AH110</f>
        <v>7.0982747983774006E-2</v>
      </c>
      <c r="AI110" s="456">
        <f>'3M - LGS'!AI110</f>
        <v>6.9689736519992149E-2</v>
      </c>
      <c r="AJ110" s="456">
        <f>'3M - LGS'!AJ110</f>
        <v>3.8465921545063383E-2</v>
      </c>
      <c r="AK110" s="456">
        <f>'3M - LGS'!AK110</f>
        <v>3.936801638570829E-2</v>
      </c>
      <c r="AL110" s="456">
        <f>'3M - LGS'!AL110</f>
        <v>3.8318634945053449E-2</v>
      </c>
      <c r="AM110" s="456">
        <f>'3M - LGS'!AM110</f>
        <v>3.7441349140650192E-2</v>
      </c>
    </row>
    <row r="111" spans="1:39" hidden="1" x14ac:dyDescent="0.35">
      <c r="A111" s="658"/>
      <c r="B111" s="240" t="s">
        <v>0</v>
      </c>
      <c r="C111" s="292">
        <f>'3M - LGS'!C111</f>
        <v>3.1088718298159661E-2</v>
      </c>
      <c r="D111" s="292">
        <f>'3M - LGS'!D111</f>
        <v>3.2310141385779451E-2</v>
      </c>
      <c r="E111" s="361">
        <f>'3M - LGS'!E111</f>
        <v>3.8639690503277153E-2</v>
      </c>
      <c r="F111" s="361">
        <f>'3M - LGS'!F111</f>
        <v>4.020234994736669E-2</v>
      </c>
      <c r="G111" s="361">
        <f>'3M - LGS'!G111</f>
        <v>4.2431896418072129E-2</v>
      </c>
      <c r="H111" s="361">
        <f>'3M - LGS'!H111</f>
        <v>8.0517978960174888E-2</v>
      </c>
      <c r="I111" s="361">
        <f>'3M - LGS'!I111</f>
        <v>7.5221853230883803E-2</v>
      </c>
      <c r="J111" s="361">
        <f>'3M - LGS'!J111</f>
        <v>7.7823571600405109E-2</v>
      </c>
      <c r="K111" s="361">
        <f>'3M - LGS'!K111</f>
        <v>7.8672130694541126E-2</v>
      </c>
      <c r="L111" s="361">
        <f>'3M - LGS'!L111</f>
        <v>4.0653156764930434E-2</v>
      </c>
      <c r="M111" s="361">
        <f>'3M - LGS'!M111</f>
        <v>4.0517872128990426E-2</v>
      </c>
      <c r="N111" s="361">
        <f>'3M - LGS'!N111</f>
        <v>3.8838582336457171E-2</v>
      </c>
      <c r="O111" s="361">
        <f>'3M - LGS'!O111</f>
        <v>3.7302146763977473E-2</v>
      </c>
      <c r="P111" s="361">
        <f>'3M - LGS'!P111</f>
        <v>3.7923461910284076E-2</v>
      </c>
      <c r="Q111" s="361">
        <f>'3M - LGS'!Q111</f>
        <v>3.8639690503277153E-2</v>
      </c>
      <c r="R111" s="361">
        <f>'3M - LGS'!R111</f>
        <v>4.020234994736669E-2</v>
      </c>
      <c r="S111" s="361">
        <f>'3M - LGS'!S111</f>
        <v>4.2431896418072129E-2</v>
      </c>
      <c r="T111" s="361">
        <f>'3M - LGS'!T111</f>
        <v>8.0517978960174888E-2</v>
      </c>
      <c r="U111" s="456">
        <f>'3M - LGS'!U111</f>
        <v>8.3115482222942821E-2</v>
      </c>
      <c r="V111" s="456">
        <f>'3M - LGS'!V111</f>
        <v>8.4519356113417099E-2</v>
      </c>
      <c r="W111" s="456">
        <f>'3M - LGS'!W111</f>
        <v>8.4685619189997327E-2</v>
      </c>
      <c r="X111" s="456">
        <f>'3M - LGS'!X111</f>
        <v>4.3771535634283605E-2</v>
      </c>
      <c r="Y111" s="456">
        <f>'3M - LGS'!Y111</f>
        <v>4.4072115891515086E-2</v>
      </c>
      <c r="Z111" s="456">
        <f>'3M - LGS'!Z111</f>
        <v>4.2021266117095453E-2</v>
      </c>
      <c r="AA111" s="456">
        <f>'3M - LGS'!AA111</f>
        <v>4.1160476479958422E-2</v>
      </c>
      <c r="AB111" s="456">
        <f>'3M - LGS'!AB111</f>
        <v>4.14017286346514E-2</v>
      </c>
      <c r="AC111" s="456">
        <f>'3M - LGS'!AC111</f>
        <v>4.2874473574818231E-2</v>
      </c>
      <c r="AD111" s="456">
        <f>'3M - LGS'!AD111</f>
        <v>4.3567351875307025E-2</v>
      </c>
      <c r="AE111" s="456">
        <f>'3M - LGS'!AE111</f>
        <v>4.5203207673382241E-2</v>
      </c>
      <c r="AF111" s="456">
        <f>'3M - LGS'!AF111</f>
        <v>8.7375949566271344E-2</v>
      </c>
      <c r="AG111" s="456">
        <f>'3M - LGS'!AG111</f>
        <v>8.3115482222942821E-2</v>
      </c>
      <c r="AH111" s="456">
        <f>'3M - LGS'!AH111</f>
        <v>8.4519356113417099E-2</v>
      </c>
      <c r="AI111" s="456">
        <f>'3M - LGS'!AI111</f>
        <v>8.4685619189997327E-2</v>
      </c>
      <c r="AJ111" s="456">
        <f>'3M - LGS'!AJ111</f>
        <v>4.3771535634283605E-2</v>
      </c>
      <c r="AK111" s="456">
        <f>'3M - LGS'!AK111</f>
        <v>4.4072115891515086E-2</v>
      </c>
      <c r="AL111" s="456">
        <f>'3M - LGS'!AL111</f>
        <v>4.2021266117095453E-2</v>
      </c>
      <c r="AM111" s="456">
        <f>'3M - LGS'!AM111</f>
        <v>4.1160476479958422E-2</v>
      </c>
    </row>
    <row r="112" spans="1:39" hidden="1" x14ac:dyDescent="0.35">
      <c r="A112" s="658"/>
      <c r="B112" s="240" t="s">
        <v>21</v>
      </c>
      <c r="C112" s="292">
        <f>'3M - LGS'!C112</f>
        <v>3.029705946816429E-2</v>
      </c>
      <c r="D112" s="292">
        <f>'3M - LGS'!D112</f>
        <v>3.0692206516073458E-2</v>
      </c>
      <c r="E112" s="361">
        <f>'3M - LGS'!E112</f>
        <v>3.6780597823695457E-2</v>
      </c>
      <c r="F112" s="361">
        <f>'3M - LGS'!F112</f>
        <v>3.899666314606854E-2</v>
      </c>
      <c r="G112" s="361">
        <f>'3M - LGS'!G112</f>
        <v>4.0518006421632537E-2</v>
      </c>
      <c r="H112" s="361">
        <f>'3M - LGS'!H112</f>
        <v>7.2592711079720179E-2</v>
      </c>
      <c r="I112" s="361">
        <f>'3M - LGS'!I112</f>
        <v>6.8856908727372268E-2</v>
      </c>
      <c r="J112" s="361">
        <f>'3M - LGS'!J112</f>
        <v>7.0480555386223664E-2</v>
      </c>
      <c r="K112" s="361">
        <f>'3M - LGS'!K112</f>
        <v>6.9407157099301828E-2</v>
      </c>
      <c r="L112" s="361">
        <f>'3M - LGS'!L112</f>
        <v>3.8410304283112082E-2</v>
      </c>
      <c r="M112" s="361">
        <f>'3M - LGS'!M112</f>
        <v>3.8650065014687034E-2</v>
      </c>
      <c r="N112" s="361">
        <f>'3M - LGS'!N112</f>
        <v>3.7457745221103705E-2</v>
      </c>
      <c r="O112" s="361">
        <f>'3M - LGS'!O112</f>
        <v>3.5883229561628725E-2</v>
      </c>
      <c r="P112" s="361">
        <f>'3M - LGS'!P112</f>
        <v>3.6232421772460818E-2</v>
      </c>
      <c r="Q112" s="361">
        <f>'3M - LGS'!Q112</f>
        <v>3.6780597823695457E-2</v>
      </c>
      <c r="R112" s="361">
        <f>'3M - LGS'!R112</f>
        <v>3.899666314606854E-2</v>
      </c>
      <c r="S112" s="361">
        <f>'3M - LGS'!S112</f>
        <v>4.0518006421632537E-2</v>
      </c>
      <c r="T112" s="361">
        <f>'3M - LGS'!T112</f>
        <v>7.2592711079720179E-2</v>
      </c>
      <c r="U112" s="456">
        <f>'3M - LGS'!U112</f>
        <v>7.5160055010362714E-2</v>
      </c>
      <c r="V112" s="456">
        <f>'3M - LGS'!V112</f>
        <v>7.5489415013257136E-2</v>
      </c>
      <c r="W112" s="456">
        <f>'3M - LGS'!W112</f>
        <v>7.3337364897793161E-2</v>
      </c>
      <c r="X112" s="456">
        <f>'3M - LGS'!X112</f>
        <v>4.0033797585901781E-2</v>
      </c>
      <c r="Y112" s="456">
        <f>'3M - LGS'!Y112</f>
        <v>4.0929944863121244E-2</v>
      </c>
      <c r="Z112" s="456">
        <f>'3M - LGS'!Z112</f>
        <v>3.9712308948747624E-2</v>
      </c>
      <c r="AA112" s="456">
        <f>'3M - LGS'!AA112</f>
        <v>3.8681006913950738E-2</v>
      </c>
      <c r="AB112" s="456">
        <f>'3M - LGS'!AB112</f>
        <v>3.8540231176964271E-2</v>
      </c>
      <c r="AC112" s="456">
        <f>'3M - LGS'!AC112</f>
        <v>3.9571908998964601E-2</v>
      </c>
      <c r="AD112" s="456">
        <f>'3M - LGS'!AD112</f>
        <v>4.1357283311798561E-2</v>
      </c>
      <c r="AE112" s="456">
        <f>'3M - LGS'!AE112</f>
        <v>4.1776210121445938E-2</v>
      </c>
      <c r="AF112" s="456">
        <f>'3M - LGS'!AF112</f>
        <v>7.7489258063776892E-2</v>
      </c>
      <c r="AG112" s="456">
        <f>'3M - LGS'!AG112</f>
        <v>7.5160055010362714E-2</v>
      </c>
      <c r="AH112" s="456">
        <f>'3M - LGS'!AH112</f>
        <v>7.5489415013257136E-2</v>
      </c>
      <c r="AI112" s="456">
        <f>'3M - LGS'!AI112</f>
        <v>7.3337364897793161E-2</v>
      </c>
      <c r="AJ112" s="456">
        <f>'3M - LGS'!AJ112</f>
        <v>4.0033797585901781E-2</v>
      </c>
      <c r="AK112" s="456">
        <f>'3M - LGS'!AK112</f>
        <v>4.0929944863121244E-2</v>
      </c>
      <c r="AL112" s="456">
        <f>'3M - LGS'!AL112</f>
        <v>3.9712308948747624E-2</v>
      </c>
      <c r="AM112" s="456">
        <f>'3M - LGS'!AM112</f>
        <v>3.8681006913950738E-2</v>
      </c>
    </row>
    <row r="113" spans="1:39" hidden="1" x14ac:dyDescent="0.35">
      <c r="A113" s="658"/>
      <c r="B113" s="240" t="s">
        <v>1</v>
      </c>
      <c r="C113" s="292">
        <f>'3M - LGS'!C113</f>
        <v>2.5860572795162531E-2</v>
      </c>
      <c r="D113" s="292">
        <f>'3M - LGS'!D113</f>
        <v>2.652833230827558E-2</v>
      </c>
      <c r="E113" s="361">
        <f>'3M - LGS'!E113</f>
        <v>3.9696816372568701E-2</v>
      </c>
      <c r="F113" s="361">
        <f>'3M - LGS'!F113</f>
        <v>4.3681512217985115E-2</v>
      </c>
      <c r="G113" s="361">
        <f>'3M - LGS'!G113</f>
        <v>4.6404049103856412E-2</v>
      </c>
      <c r="H113" s="361">
        <f>'3M - LGS'!H113</f>
        <v>8.1104985181427364E-2</v>
      </c>
      <c r="I113" s="361">
        <f>'3M - LGS'!I113</f>
        <v>7.5501379793671927E-2</v>
      </c>
      <c r="J113" s="361">
        <f>'3M - LGS'!J113</f>
        <v>7.8196746103962156E-2</v>
      </c>
      <c r="K113" s="361">
        <f>'3M - LGS'!K113</f>
        <v>8.118203560272079E-2</v>
      </c>
      <c r="L113" s="361">
        <f>'3M - LGS'!L113</f>
        <v>4.4554093069508312E-2</v>
      </c>
      <c r="M113" s="361">
        <f>'3M - LGS'!M113</f>
        <v>4.3912185866003588E-2</v>
      </c>
      <c r="N113" s="361">
        <f>'3M - LGS'!N113</f>
        <v>4.0001422883648899E-2</v>
      </c>
      <c r="O113" s="361">
        <f>'3M - LGS'!O113</f>
        <v>3.7988674494240669E-2</v>
      </c>
      <c r="P113" s="361">
        <f>'3M - LGS'!P113</f>
        <v>3.8843753189873799E-2</v>
      </c>
      <c r="Q113" s="361">
        <f>'3M - LGS'!Q113</f>
        <v>3.9696816372568701E-2</v>
      </c>
      <c r="R113" s="361">
        <f>'3M - LGS'!R113</f>
        <v>4.3681512217985115E-2</v>
      </c>
      <c r="S113" s="361">
        <f>'3M - LGS'!S113</f>
        <v>4.6404049103856412E-2</v>
      </c>
      <c r="T113" s="361">
        <f>'3M - LGS'!T113</f>
        <v>8.1104985181427364E-2</v>
      </c>
      <c r="U113" s="456">
        <f>'3M - LGS'!U113</f>
        <v>8.3462932305408757E-2</v>
      </c>
      <c r="V113" s="456">
        <f>'3M - LGS'!V113</f>
        <v>8.4977911619780744E-2</v>
      </c>
      <c r="W113" s="456">
        <f>'3M - LGS'!W113</f>
        <v>8.7747976690638094E-2</v>
      </c>
      <c r="X113" s="456">
        <f>'3M - LGS'!X113</f>
        <v>4.9657375060733117E-2</v>
      </c>
      <c r="Y113" s="456">
        <f>'3M - LGS'!Y113</f>
        <v>4.9379139452495391E-2</v>
      </c>
      <c r="Z113" s="456">
        <f>'3M - LGS'!Z113</f>
        <v>4.3708999999999998E-2</v>
      </c>
      <c r="AA113" s="456">
        <f>'3M - LGS'!AA113</f>
        <v>4.2347000000000003E-2</v>
      </c>
      <c r="AB113" s="456">
        <f>'3M - LGS'!AB113</f>
        <v>4.2303E-2</v>
      </c>
      <c r="AC113" s="456">
        <f>'3M - LGS'!AC113</f>
        <v>4.4350000000000001E-2</v>
      </c>
      <c r="AD113" s="456">
        <f>'3M - LGS'!AD113</f>
        <v>4.9352782874207732E-2</v>
      </c>
      <c r="AE113" s="456">
        <f>'3M - LGS'!AE113</f>
        <v>5.1340815851987277E-2</v>
      </c>
      <c r="AF113" s="456">
        <f>'3M - LGS'!AF113</f>
        <v>8.8104771255734377E-2</v>
      </c>
      <c r="AG113" s="456">
        <f>'3M - LGS'!AG113</f>
        <v>8.3462932305408757E-2</v>
      </c>
      <c r="AH113" s="456">
        <f>'3M - LGS'!AH113</f>
        <v>8.4977911619780744E-2</v>
      </c>
      <c r="AI113" s="456">
        <f>'3M - LGS'!AI113</f>
        <v>8.7747976690638094E-2</v>
      </c>
      <c r="AJ113" s="456">
        <f>'3M - LGS'!AJ113</f>
        <v>4.9657375060733117E-2</v>
      </c>
      <c r="AK113" s="456">
        <f>'3M - LGS'!AK113</f>
        <v>4.9379139452495391E-2</v>
      </c>
      <c r="AL113" s="456">
        <f>'3M - LGS'!AL113</f>
        <v>4.3708999999999998E-2</v>
      </c>
      <c r="AM113" s="456">
        <f>'3M - LGS'!AM113</f>
        <v>4.2347000000000003E-2</v>
      </c>
    </row>
    <row r="114" spans="1:39" hidden="1" x14ac:dyDescent="0.35">
      <c r="A114" s="658"/>
      <c r="B114" s="240" t="s">
        <v>22</v>
      </c>
      <c r="C114" s="292">
        <f>'3M - LGS'!C114</f>
        <v>2.5875926900525859E-2</v>
      </c>
      <c r="D114" s="292">
        <f>'3M - LGS'!D114</f>
        <v>2.6540537748047474E-2</v>
      </c>
      <c r="E114" s="361">
        <f>'3M - LGS'!E114</f>
        <v>3.0319948908436645E-2</v>
      </c>
      <c r="F114" s="361">
        <f>'3M - LGS'!F114</f>
        <v>3.1635349441329765E-2</v>
      </c>
      <c r="G114" s="361">
        <f>'3M - LGS'!G114</f>
        <v>3.2068328289533564E-2</v>
      </c>
      <c r="H114" s="361">
        <f>'3M - LGS'!H114</f>
        <v>5.2784608815079209E-2</v>
      </c>
      <c r="I114" s="361">
        <f>'3M - LGS'!I114</f>
        <v>4.9435090756376747E-2</v>
      </c>
      <c r="J114" s="361">
        <f>'3M - LGS'!J114</f>
        <v>4.9943425283982497E-2</v>
      </c>
      <c r="K114" s="361">
        <f>'3M - LGS'!K114</f>
        <v>5.1209965410206566E-2</v>
      </c>
      <c r="L114" s="361">
        <f>'3M - LGS'!L114</f>
        <v>3.1022648382747212E-2</v>
      </c>
      <c r="M114" s="361">
        <f>'3M - LGS'!M114</f>
        <v>3.1399474329779152E-2</v>
      </c>
      <c r="N114" s="361">
        <f>'3M - LGS'!N114</f>
        <v>3.0592507118538847E-2</v>
      </c>
      <c r="O114" s="361">
        <f>'3M - LGS'!O114</f>
        <v>2.957819256942195E-2</v>
      </c>
      <c r="P114" s="361">
        <f>'3M - LGS'!P114</f>
        <v>2.9938472201453955E-2</v>
      </c>
      <c r="Q114" s="361">
        <f>'3M - LGS'!Q114</f>
        <v>3.0319948908436645E-2</v>
      </c>
      <c r="R114" s="361">
        <f>'3M - LGS'!R114</f>
        <v>3.1635349441329765E-2</v>
      </c>
      <c r="S114" s="361">
        <f>'3M - LGS'!S114</f>
        <v>3.2068328289533564E-2</v>
      </c>
      <c r="T114" s="361">
        <f>'3M - LGS'!T114</f>
        <v>5.2784608815079209E-2</v>
      </c>
      <c r="U114" s="456">
        <f>'3M - LGS'!U114</f>
        <v>5.0489724771027894E-2</v>
      </c>
      <c r="V114" s="456">
        <f>'3M - LGS'!V114</f>
        <v>4.9823722342538804E-2</v>
      </c>
      <c r="W114" s="456">
        <f>'3M - LGS'!W114</f>
        <v>5.0644353965207362E-2</v>
      </c>
      <c r="X114" s="456">
        <f>'3M - LGS'!X114</f>
        <v>3.0122999041826495E-2</v>
      </c>
      <c r="Y114" s="456">
        <f>'3M - LGS'!Y114</f>
        <v>3.0594358925164721E-2</v>
      </c>
      <c r="Z114" s="456">
        <f>'3M - LGS'!Z114</f>
        <v>2.9781145367565039E-2</v>
      </c>
      <c r="AA114" s="456">
        <f>'3M - LGS'!AA114</f>
        <v>2.9295408494876111E-2</v>
      </c>
      <c r="AB114" s="456">
        <f>'3M - LGS'!AB114</f>
        <v>2.9321405491105949E-2</v>
      </c>
      <c r="AC114" s="456">
        <f>'3M - LGS'!AC114</f>
        <v>2.9959589922715364E-2</v>
      </c>
      <c r="AD114" s="456">
        <f>'3M - LGS'!AD114</f>
        <v>3.083146106079096E-2</v>
      </c>
      <c r="AE114" s="456">
        <f>'3M - LGS'!AE114</f>
        <v>3.0354620609130651E-2</v>
      </c>
      <c r="AF114" s="456">
        <f>'3M - LGS'!AF114</f>
        <v>5.2192876606583817E-2</v>
      </c>
      <c r="AG114" s="456">
        <f>'3M - LGS'!AG114</f>
        <v>5.0489724771027894E-2</v>
      </c>
      <c r="AH114" s="456">
        <f>'3M - LGS'!AH114</f>
        <v>4.9823722342538804E-2</v>
      </c>
      <c r="AI114" s="456">
        <f>'3M - LGS'!AI114</f>
        <v>5.0644353965207362E-2</v>
      </c>
      <c r="AJ114" s="456">
        <f>'3M - LGS'!AJ114</f>
        <v>3.0122999041826495E-2</v>
      </c>
      <c r="AK114" s="456">
        <f>'3M - LGS'!AK114</f>
        <v>3.0594358925164721E-2</v>
      </c>
      <c r="AL114" s="456">
        <f>'3M - LGS'!AL114</f>
        <v>2.9781145367565039E-2</v>
      </c>
      <c r="AM114" s="456">
        <f>'3M - LGS'!AM114</f>
        <v>2.9295408494876111E-2</v>
      </c>
    </row>
    <row r="115" spans="1:39" hidden="1" x14ac:dyDescent="0.35">
      <c r="A115" s="658"/>
      <c r="B115" s="77" t="s">
        <v>9</v>
      </c>
      <c r="C115" s="292">
        <f>'3M - LGS'!C115</f>
        <v>3.108900830684997E-2</v>
      </c>
      <c r="D115" s="292">
        <f>'3M - LGS'!D115</f>
        <v>3.2318880451583896E-2</v>
      </c>
      <c r="E115" s="361">
        <f>'3M - LGS'!E115</f>
        <v>3.6400767098975467E-2</v>
      </c>
      <c r="F115" s="361">
        <f>'3M - LGS'!F115</f>
        <v>3.7848285731954548E-2</v>
      </c>
      <c r="G115" s="361">
        <f>'3M - LGS'!G115</f>
        <v>3.8948323804880183E-2</v>
      </c>
      <c r="H115" s="361">
        <f>'3M - LGS'!H115</f>
        <v>5.2466370982798598E-2</v>
      </c>
      <c r="I115" s="361">
        <f>'3M - LGS'!I115</f>
        <v>4.912191546048067E-2</v>
      </c>
      <c r="J115" s="361">
        <f>'3M - LGS'!J115</f>
        <v>4.96108789210708E-2</v>
      </c>
      <c r="K115" s="361">
        <f>'3M - LGS'!K115</f>
        <v>6.7936946255137187E-2</v>
      </c>
      <c r="L115" s="361">
        <f>'3M - LGS'!L115</f>
        <v>3.6755220612435184E-2</v>
      </c>
      <c r="M115" s="361">
        <f>'3M - LGS'!M115</f>
        <v>3.7425420963378073E-2</v>
      </c>
      <c r="N115" s="361">
        <f>'3M - LGS'!N115</f>
        <v>3.6449119197947369E-2</v>
      </c>
      <c r="O115" s="361">
        <f>'3M - LGS'!O115</f>
        <v>3.5192695733945137E-2</v>
      </c>
      <c r="P115" s="361">
        <f>'3M - LGS'!P115</f>
        <v>3.5680635634363397E-2</v>
      </c>
      <c r="Q115" s="361">
        <f>'3M - LGS'!Q115</f>
        <v>3.6400767098975467E-2</v>
      </c>
      <c r="R115" s="361">
        <f>'3M - LGS'!R115</f>
        <v>3.7848285731954548E-2</v>
      </c>
      <c r="S115" s="361">
        <f>'3M - LGS'!S115</f>
        <v>3.8948323804880183E-2</v>
      </c>
      <c r="T115" s="361">
        <f>'3M - LGS'!T115</f>
        <v>5.2466370982798598E-2</v>
      </c>
      <c r="U115" s="456">
        <f>'3M - LGS'!U115</f>
        <v>5.0083999999999997E-2</v>
      </c>
      <c r="V115" s="456">
        <f>'3M - LGS'!V115</f>
        <v>4.9399999999999999E-2</v>
      </c>
      <c r="W115" s="456">
        <f>'3M - LGS'!W115</f>
        <v>7.1527406725958434E-2</v>
      </c>
      <c r="X115" s="456">
        <f>'3M - LGS'!X115</f>
        <v>3.7588976619675196E-2</v>
      </c>
      <c r="Y115" s="456">
        <f>'3M - LGS'!Y115</f>
        <v>3.9162225761818222E-2</v>
      </c>
      <c r="Z115" s="456">
        <f>'3M - LGS'!Z115</f>
        <v>3.8262010655701909E-2</v>
      </c>
      <c r="AA115" s="456">
        <f>'3M - LGS'!AA115</f>
        <v>3.7705982306050004E-2</v>
      </c>
      <c r="AB115" s="456">
        <f>'3M - LGS'!AB115</f>
        <v>3.7997810710593702E-2</v>
      </c>
      <c r="AC115" s="456">
        <f>'3M - LGS'!AC115</f>
        <v>3.9229413066205268E-2</v>
      </c>
      <c r="AD115" s="456">
        <f>'3M - LGS'!AD115</f>
        <v>4.0820550666763995E-2</v>
      </c>
      <c r="AE115" s="456">
        <f>'3M - LGS'!AE115</f>
        <v>3.937743396502278E-2</v>
      </c>
      <c r="AF115" s="456">
        <f>'3M - LGS'!AF115</f>
        <v>5.1774000000000001E-2</v>
      </c>
      <c r="AG115" s="456">
        <f>'3M - LGS'!AG115</f>
        <v>5.0083999999999997E-2</v>
      </c>
      <c r="AH115" s="456">
        <f>'3M - LGS'!AH115</f>
        <v>4.9399999999999999E-2</v>
      </c>
      <c r="AI115" s="456">
        <f>'3M - LGS'!AI115</f>
        <v>7.1527406725958434E-2</v>
      </c>
      <c r="AJ115" s="456">
        <f>'3M - LGS'!AJ115</f>
        <v>3.7588976619675196E-2</v>
      </c>
      <c r="AK115" s="456">
        <f>'3M - LGS'!AK115</f>
        <v>3.9162225761818222E-2</v>
      </c>
      <c r="AL115" s="456">
        <f>'3M - LGS'!AL115</f>
        <v>3.8262010655701909E-2</v>
      </c>
      <c r="AM115" s="456">
        <f>'3M - LGS'!AM115</f>
        <v>3.7705982306050004E-2</v>
      </c>
    </row>
    <row r="116" spans="1:39" hidden="1" x14ac:dyDescent="0.35">
      <c r="A116" s="658"/>
      <c r="B116" s="77" t="s">
        <v>3</v>
      </c>
      <c r="C116" s="292">
        <f>'3M - LGS'!C116</f>
        <v>3.1088718298159661E-2</v>
      </c>
      <c r="D116" s="292">
        <f>'3M - LGS'!D116</f>
        <v>3.2310141385779451E-2</v>
      </c>
      <c r="E116" s="361">
        <f>'3M - LGS'!E116</f>
        <v>3.8639690503277153E-2</v>
      </c>
      <c r="F116" s="361">
        <f>'3M - LGS'!F116</f>
        <v>4.020234994736669E-2</v>
      </c>
      <c r="G116" s="361">
        <f>'3M - LGS'!G116</f>
        <v>4.2431896418072129E-2</v>
      </c>
      <c r="H116" s="361">
        <f>'3M - LGS'!H116</f>
        <v>8.0517978960174888E-2</v>
      </c>
      <c r="I116" s="361">
        <f>'3M - LGS'!I116</f>
        <v>7.5221853230883803E-2</v>
      </c>
      <c r="J116" s="361">
        <f>'3M - LGS'!J116</f>
        <v>7.7823571600405109E-2</v>
      </c>
      <c r="K116" s="361">
        <f>'3M - LGS'!K116</f>
        <v>7.8672130694541126E-2</v>
      </c>
      <c r="L116" s="361">
        <f>'3M - LGS'!L116</f>
        <v>4.0653156764930434E-2</v>
      </c>
      <c r="M116" s="361">
        <f>'3M - LGS'!M116</f>
        <v>4.0517872128990426E-2</v>
      </c>
      <c r="N116" s="361">
        <f>'3M - LGS'!N116</f>
        <v>3.8838582336457171E-2</v>
      </c>
      <c r="O116" s="361">
        <f>'3M - LGS'!O116</f>
        <v>3.7302146763977473E-2</v>
      </c>
      <c r="P116" s="361">
        <f>'3M - LGS'!P116</f>
        <v>3.7923461910284076E-2</v>
      </c>
      <c r="Q116" s="361">
        <f>'3M - LGS'!Q116</f>
        <v>3.8639690503277153E-2</v>
      </c>
      <c r="R116" s="361">
        <f>'3M - LGS'!R116</f>
        <v>4.020234994736669E-2</v>
      </c>
      <c r="S116" s="361">
        <f>'3M - LGS'!S116</f>
        <v>4.2431896418072129E-2</v>
      </c>
      <c r="T116" s="361">
        <f>'3M - LGS'!T116</f>
        <v>8.0517978960174888E-2</v>
      </c>
      <c r="U116" s="456">
        <f>'3M - LGS'!U116</f>
        <v>8.3115482222942821E-2</v>
      </c>
      <c r="V116" s="456">
        <f>'3M - LGS'!V116</f>
        <v>8.4519356113417099E-2</v>
      </c>
      <c r="W116" s="456">
        <f>'3M - LGS'!W116</f>
        <v>8.4685619189997327E-2</v>
      </c>
      <c r="X116" s="456">
        <f>'3M - LGS'!X116</f>
        <v>4.3771535634283605E-2</v>
      </c>
      <c r="Y116" s="456">
        <f>'3M - LGS'!Y116</f>
        <v>4.4072115891515086E-2</v>
      </c>
      <c r="Z116" s="456">
        <f>'3M - LGS'!Z116</f>
        <v>4.2021266117095453E-2</v>
      </c>
      <c r="AA116" s="456">
        <f>'3M - LGS'!AA116</f>
        <v>4.1160476479958422E-2</v>
      </c>
      <c r="AB116" s="456">
        <f>'3M - LGS'!AB116</f>
        <v>4.14017286346514E-2</v>
      </c>
      <c r="AC116" s="456">
        <f>'3M - LGS'!AC116</f>
        <v>4.2874473574818231E-2</v>
      </c>
      <c r="AD116" s="456">
        <f>'3M - LGS'!AD116</f>
        <v>4.3567351875307025E-2</v>
      </c>
      <c r="AE116" s="456">
        <f>'3M - LGS'!AE116</f>
        <v>4.5203207673382241E-2</v>
      </c>
      <c r="AF116" s="456">
        <f>'3M - LGS'!AF116</f>
        <v>8.7375949566271344E-2</v>
      </c>
      <c r="AG116" s="456">
        <f>'3M - LGS'!AG116</f>
        <v>8.3115482222942821E-2</v>
      </c>
      <c r="AH116" s="456">
        <f>'3M - LGS'!AH116</f>
        <v>8.4519356113417099E-2</v>
      </c>
      <c r="AI116" s="456">
        <f>'3M - LGS'!AI116</f>
        <v>8.4685619189997327E-2</v>
      </c>
      <c r="AJ116" s="456">
        <f>'3M - LGS'!AJ116</f>
        <v>4.3771535634283605E-2</v>
      </c>
      <c r="AK116" s="456">
        <f>'3M - LGS'!AK116</f>
        <v>4.4072115891515086E-2</v>
      </c>
      <c r="AL116" s="456">
        <f>'3M - LGS'!AL116</f>
        <v>4.2021266117095453E-2</v>
      </c>
      <c r="AM116" s="456">
        <f>'3M - LGS'!AM116</f>
        <v>4.1160476479958422E-2</v>
      </c>
    </row>
    <row r="117" spans="1:39" hidden="1" x14ac:dyDescent="0.35">
      <c r="A117" s="658"/>
      <c r="B117" s="77" t="s">
        <v>4</v>
      </c>
      <c r="C117" s="292">
        <f>'3M - LGS'!C117</f>
        <v>3.0797422272452961E-2</v>
      </c>
      <c r="D117" s="292">
        <f>'3M - LGS'!D117</f>
        <v>3.1219753394793454E-2</v>
      </c>
      <c r="E117" s="361">
        <f>'3M - LGS'!E117</f>
        <v>3.7049230219279729E-2</v>
      </c>
      <c r="F117" s="361">
        <f>'3M - LGS'!F117</f>
        <v>3.9051866704395241E-2</v>
      </c>
      <c r="G117" s="361">
        <f>'3M - LGS'!G117</f>
        <v>4.0690297123983706E-2</v>
      </c>
      <c r="H117" s="361">
        <f>'3M - LGS'!H117</f>
        <v>7.1899556421210098E-2</v>
      </c>
      <c r="I117" s="361">
        <f>'3M - LGS'!I117</f>
        <v>6.8274761889770774E-2</v>
      </c>
      <c r="J117" s="361">
        <f>'3M - LGS'!J117</f>
        <v>6.9701879474373354E-2</v>
      </c>
      <c r="K117" s="361">
        <f>'3M - LGS'!K117</f>
        <v>6.7801434323069176E-2</v>
      </c>
      <c r="L117" s="361">
        <f>'3M - LGS'!L117</f>
        <v>3.8548708571414597E-2</v>
      </c>
      <c r="M117" s="361">
        <f>'3M - LGS'!M117</f>
        <v>3.8791642320262422E-2</v>
      </c>
      <c r="N117" s="361">
        <f>'3M - LGS'!N117</f>
        <v>3.7502333750820419E-2</v>
      </c>
      <c r="O117" s="361">
        <f>'3M - LGS'!O117</f>
        <v>3.614187145517387E-2</v>
      </c>
      <c r="P117" s="361">
        <f>'3M - LGS'!P117</f>
        <v>3.647828090499923E-2</v>
      </c>
      <c r="Q117" s="361">
        <f>'3M - LGS'!Q117</f>
        <v>3.7049230219279729E-2</v>
      </c>
      <c r="R117" s="361">
        <f>'3M - LGS'!R117</f>
        <v>3.9051866704395241E-2</v>
      </c>
      <c r="S117" s="361">
        <f>'3M - LGS'!S117</f>
        <v>4.0690297123983706E-2</v>
      </c>
      <c r="T117" s="361">
        <f>'3M - LGS'!T117</f>
        <v>7.1899556421210098E-2</v>
      </c>
      <c r="U117" s="456">
        <f>'3M - LGS'!U117</f>
        <v>7.4430286609139598E-2</v>
      </c>
      <c r="V117" s="456">
        <f>'3M - LGS'!V117</f>
        <v>7.4528658888898328E-2</v>
      </c>
      <c r="W117" s="456">
        <f>'3M - LGS'!W117</f>
        <v>7.136095383056372E-2</v>
      </c>
      <c r="X117" s="456">
        <f>'3M - LGS'!X117</f>
        <v>4.0219809439126487E-2</v>
      </c>
      <c r="Y117" s="456">
        <f>'3M - LGS'!Y117</f>
        <v>4.1139074920618877E-2</v>
      </c>
      <c r="Z117" s="456">
        <f>'3M - LGS'!Z117</f>
        <v>3.9768929651506212E-2</v>
      </c>
      <c r="AA117" s="456">
        <f>'3M - LGS'!AA117</f>
        <v>3.9090658161332052E-2</v>
      </c>
      <c r="AB117" s="456">
        <f>'3M - LGS'!AB117</f>
        <v>3.8959385759828123E-2</v>
      </c>
      <c r="AC117" s="456">
        <f>'3M - LGS'!AC117</f>
        <v>4.0025279769655239E-2</v>
      </c>
      <c r="AD117" s="456">
        <f>'3M - LGS'!AD117</f>
        <v>4.1410236318959487E-2</v>
      </c>
      <c r="AE117" s="456">
        <f>'3M - LGS'!AE117</f>
        <v>4.2017312166569717E-2</v>
      </c>
      <c r="AF117" s="456">
        <f>'3M - LGS'!AF117</f>
        <v>7.6621145285147949E-2</v>
      </c>
      <c r="AG117" s="456">
        <f>'3M - LGS'!AG117</f>
        <v>7.4430286609139598E-2</v>
      </c>
      <c r="AH117" s="456">
        <f>'3M - LGS'!AH117</f>
        <v>7.4528658888898328E-2</v>
      </c>
      <c r="AI117" s="456">
        <f>'3M - LGS'!AI117</f>
        <v>7.136095383056372E-2</v>
      </c>
      <c r="AJ117" s="456">
        <f>'3M - LGS'!AJ117</f>
        <v>4.0219809439126487E-2</v>
      </c>
      <c r="AK117" s="456">
        <f>'3M - LGS'!AK117</f>
        <v>4.1139074920618877E-2</v>
      </c>
      <c r="AL117" s="456">
        <f>'3M - LGS'!AL117</f>
        <v>3.9768929651506212E-2</v>
      </c>
      <c r="AM117" s="456">
        <f>'3M - LGS'!AM117</f>
        <v>3.9090658161332052E-2</v>
      </c>
    </row>
    <row r="118" spans="1:39" hidden="1" x14ac:dyDescent="0.35">
      <c r="A118" s="658"/>
      <c r="B118" s="77" t="s">
        <v>5</v>
      </c>
      <c r="C118" s="292">
        <f>'3M - LGS'!C118</f>
        <v>3.0047435906328628E-2</v>
      </c>
      <c r="D118" s="292">
        <f>'3M - LGS'!D118</f>
        <v>3.0682951773254422E-2</v>
      </c>
      <c r="E118" s="361">
        <f>'3M - LGS'!E118</f>
        <v>3.5906635980963289E-2</v>
      </c>
      <c r="F118" s="361">
        <f>'3M - LGS'!F118</f>
        <v>3.7660138895450668E-2</v>
      </c>
      <c r="G118" s="361">
        <f>'3M - LGS'!G118</f>
        <v>3.9158772240397544E-2</v>
      </c>
      <c r="H118" s="361">
        <f>'3M - LGS'!H118</f>
        <v>6.9056840546810022E-2</v>
      </c>
      <c r="I118" s="361">
        <f>'3M - LGS'!I118</f>
        <v>6.5496930490854602E-2</v>
      </c>
      <c r="J118" s="361">
        <f>'3M - LGS'!J118</f>
        <v>6.6832935753978404E-2</v>
      </c>
      <c r="K118" s="361">
        <f>'3M - LGS'!K118</f>
        <v>6.6446179190966334E-2</v>
      </c>
      <c r="L118" s="361">
        <f>'3M - LGS'!L118</f>
        <v>3.7220325784703655E-2</v>
      </c>
      <c r="M118" s="361">
        <f>'3M - LGS'!M118</f>
        <v>3.7524010624888422E-2</v>
      </c>
      <c r="N118" s="361">
        <f>'3M - LGS'!N118</f>
        <v>3.6464323899900848E-2</v>
      </c>
      <c r="O118" s="361">
        <f>'3M - LGS'!O118</f>
        <v>3.5019662668601133E-2</v>
      </c>
      <c r="P118" s="361">
        <f>'3M - LGS'!P118</f>
        <v>3.5403272321110998E-2</v>
      </c>
      <c r="Q118" s="361">
        <f>'3M - LGS'!Q118</f>
        <v>3.5906635980963289E-2</v>
      </c>
      <c r="R118" s="361">
        <f>'3M - LGS'!R118</f>
        <v>3.7660138895450668E-2</v>
      </c>
      <c r="S118" s="361">
        <f>'3M - LGS'!S118</f>
        <v>3.9158772240397544E-2</v>
      </c>
      <c r="T118" s="361">
        <f>'3M - LGS'!T118</f>
        <v>6.9056840546810022E-2</v>
      </c>
      <c r="U118" s="456">
        <f>'3M - LGS'!U118</f>
        <v>7.0945278641579762E-2</v>
      </c>
      <c r="V118" s="456">
        <f>'3M - LGS'!V118</f>
        <v>7.0982747983774006E-2</v>
      </c>
      <c r="W118" s="456">
        <f>'3M - LGS'!W118</f>
        <v>6.9689736519992149E-2</v>
      </c>
      <c r="X118" s="456">
        <f>'3M - LGS'!X118</f>
        <v>3.8465921545063383E-2</v>
      </c>
      <c r="Y118" s="456">
        <f>'3M - LGS'!Y118</f>
        <v>3.936801638570829E-2</v>
      </c>
      <c r="Z118" s="456">
        <f>'3M - LGS'!Z118</f>
        <v>3.8318634945053449E-2</v>
      </c>
      <c r="AA118" s="456">
        <f>'3M - LGS'!AA118</f>
        <v>3.7441349140650192E-2</v>
      </c>
      <c r="AB118" s="456">
        <f>'3M - LGS'!AB118</f>
        <v>3.7429249600920422E-2</v>
      </c>
      <c r="AC118" s="456">
        <f>'3M - LGS'!AC118</f>
        <v>3.8354723959286061E-2</v>
      </c>
      <c r="AD118" s="456">
        <f>'3M - LGS'!AD118</f>
        <v>3.9317515370260341E-2</v>
      </c>
      <c r="AE118" s="456">
        <f>'3M - LGS'!AE118</f>
        <v>3.9956418570678262E-2</v>
      </c>
      <c r="AF118" s="456">
        <f>'3M - LGS'!AF118</f>
        <v>7.3052660356480309E-2</v>
      </c>
      <c r="AG118" s="456">
        <f>'3M - LGS'!AG118</f>
        <v>7.0945278641579762E-2</v>
      </c>
      <c r="AH118" s="456">
        <f>'3M - LGS'!AH118</f>
        <v>7.0982747983774006E-2</v>
      </c>
      <c r="AI118" s="456">
        <f>'3M - LGS'!AI118</f>
        <v>6.9689736519992149E-2</v>
      </c>
      <c r="AJ118" s="456">
        <f>'3M - LGS'!AJ118</f>
        <v>3.8465921545063383E-2</v>
      </c>
      <c r="AK118" s="456">
        <f>'3M - LGS'!AK118</f>
        <v>3.936801638570829E-2</v>
      </c>
      <c r="AL118" s="456">
        <f>'3M - LGS'!AL118</f>
        <v>3.8318634945053449E-2</v>
      </c>
      <c r="AM118" s="456">
        <f>'3M - LGS'!AM118</f>
        <v>3.7441349140650192E-2</v>
      </c>
    </row>
    <row r="119" spans="1:39" hidden="1" x14ac:dyDescent="0.35">
      <c r="A119" s="658"/>
      <c r="B119" s="77" t="s">
        <v>23</v>
      </c>
      <c r="C119" s="292">
        <f>'3M - LGS'!C119</f>
        <v>3.0047435906328628E-2</v>
      </c>
      <c r="D119" s="292">
        <f>'3M - LGS'!D119</f>
        <v>3.0682951773254422E-2</v>
      </c>
      <c r="E119" s="361">
        <f>'3M - LGS'!E119</f>
        <v>3.5906635980963289E-2</v>
      </c>
      <c r="F119" s="361">
        <f>'3M - LGS'!F119</f>
        <v>3.7660138895450668E-2</v>
      </c>
      <c r="G119" s="361">
        <f>'3M - LGS'!G119</f>
        <v>3.9158772240397544E-2</v>
      </c>
      <c r="H119" s="361">
        <f>'3M - LGS'!H119</f>
        <v>6.9056840546810022E-2</v>
      </c>
      <c r="I119" s="361">
        <f>'3M - LGS'!I119</f>
        <v>6.5496930490854602E-2</v>
      </c>
      <c r="J119" s="361">
        <f>'3M - LGS'!J119</f>
        <v>6.6832935753978404E-2</v>
      </c>
      <c r="K119" s="361">
        <f>'3M - LGS'!K119</f>
        <v>6.6446179190966334E-2</v>
      </c>
      <c r="L119" s="361">
        <f>'3M - LGS'!L119</f>
        <v>3.7220325784703655E-2</v>
      </c>
      <c r="M119" s="361">
        <f>'3M - LGS'!M119</f>
        <v>3.7524010624888422E-2</v>
      </c>
      <c r="N119" s="361">
        <f>'3M - LGS'!N119</f>
        <v>3.6464323899900848E-2</v>
      </c>
      <c r="O119" s="361">
        <f>'3M - LGS'!O119</f>
        <v>3.5019662668601133E-2</v>
      </c>
      <c r="P119" s="361">
        <f>'3M - LGS'!P119</f>
        <v>3.5403272321110998E-2</v>
      </c>
      <c r="Q119" s="361">
        <f>'3M - LGS'!Q119</f>
        <v>3.5906635980963289E-2</v>
      </c>
      <c r="R119" s="361">
        <f>'3M - LGS'!R119</f>
        <v>3.7660138895450668E-2</v>
      </c>
      <c r="S119" s="361">
        <f>'3M - LGS'!S119</f>
        <v>3.9158772240397544E-2</v>
      </c>
      <c r="T119" s="361">
        <f>'3M - LGS'!T119</f>
        <v>6.9056840546810022E-2</v>
      </c>
      <c r="U119" s="456">
        <f>'3M - LGS'!U119</f>
        <v>7.0945278641579762E-2</v>
      </c>
      <c r="V119" s="456">
        <f>'3M - LGS'!V119</f>
        <v>7.0982747983774006E-2</v>
      </c>
      <c r="W119" s="456">
        <f>'3M - LGS'!W119</f>
        <v>6.9689736519992149E-2</v>
      </c>
      <c r="X119" s="456">
        <f>'3M - LGS'!X119</f>
        <v>3.8465921545063383E-2</v>
      </c>
      <c r="Y119" s="456">
        <f>'3M - LGS'!Y119</f>
        <v>3.936801638570829E-2</v>
      </c>
      <c r="Z119" s="456">
        <f>'3M - LGS'!Z119</f>
        <v>3.8318634945053449E-2</v>
      </c>
      <c r="AA119" s="456">
        <f>'3M - LGS'!AA119</f>
        <v>3.7441349140650192E-2</v>
      </c>
      <c r="AB119" s="456">
        <f>'3M - LGS'!AB119</f>
        <v>3.7429249600920422E-2</v>
      </c>
      <c r="AC119" s="456">
        <f>'3M - LGS'!AC119</f>
        <v>3.8354723959286061E-2</v>
      </c>
      <c r="AD119" s="456">
        <f>'3M - LGS'!AD119</f>
        <v>3.9317515370260341E-2</v>
      </c>
      <c r="AE119" s="456">
        <f>'3M - LGS'!AE119</f>
        <v>3.9956418570678262E-2</v>
      </c>
      <c r="AF119" s="456">
        <f>'3M - LGS'!AF119</f>
        <v>7.3052660356480309E-2</v>
      </c>
      <c r="AG119" s="456">
        <f>'3M - LGS'!AG119</f>
        <v>7.0945278641579762E-2</v>
      </c>
      <c r="AH119" s="456">
        <f>'3M - LGS'!AH119</f>
        <v>7.0982747983774006E-2</v>
      </c>
      <c r="AI119" s="456">
        <f>'3M - LGS'!AI119</f>
        <v>6.9689736519992149E-2</v>
      </c>
      <c r="AJ119" s="456">
        <f>'3M - LGS'!AJ119</f>
        <v>3.8465921545063383E-2</v>
      </c>
      <c r="AK119" s="456">
        <f>'3M - LGS'!AK119</f>
        <v>3.936801638570829E-2</v>
      </c>
      <c r="AL119" s="456">
        <f>'3M - LGS'!AL119</f>
        <v>3.8318634945053449E-2</v>
      </c>
      <c r="AM119" s="456">
        <f>'3M - LGS'!AM119</f>
        <v>3.7441349140650192E-2</v>
      </c>
    </row>
    <row r="120" spans="1:39" hidden="1" x14ac:dyDescent="0.35">
      <c r="A120" s="658"/>
      <c r="B120" s="77" t="s">
        <v>24</v>
      </c>
      <c r="C120" s="292">
        <f>'3M - LGS'!C120</f>
        <v>3.0047435906328628E-2</v>
      </c>
      <c r="D120" s="292">
        <f>'3M - LGS'!D120</f>
        <v>3.0682951773254422E-2</v>
      </c>
      <c r="E120" s="361">
        <f>'3M - LGS'!E120</f>
        <v>3.5906635980963289E-2</v>
      </c>
      <c r="F120" s="361">
        <f>'3M - LGS'!F120</f>
        <v>3.7660138895450668E-2</v>
      </c>
      <c r="G120" s="361">
        <f>'3M - LGS'!G120</f>
        <v>3.9158772240397544E-2</v>
      </c>
      <c r="H120" s="361">
        <f>'3M - LGS'!H120</f>
        <v>6.9056840546810022E-2</v>
      </c>
      <c r="I120" s="361">
        <f>'3M - LGS'!I120</f>
        <v>6.5496930490854602E-2</v>
      </c>
      <c r="J120" s="361">
        <f>'3M - LGS'!J120</f>
        <v>6.6832935753978404E-2</v>
      </c>
      <c r="K120" s="361">
        <f>'3M - LGS'!K120</f>
        <v>6.6446179190966334E-2</v>
      </c>
      <c r="L120" s="361">
        <f>'3M - LGS'!L120</f>
        <v>3.7220325784703655E-2</v>
      </c>
      <c r="M120" s="361">
        <f>'3M - LGS'!M120</f>
        <v>3.7524010624888422E-2</v>
      </c>
      <c r="N120" s="361">
        <f>'3M - LGS'!N120</f>
        <v>3.6464323899900848E-2</v>
      </c>
      <c r="O120" s="361">
        <f>'3M - LGS'!O120</f>
        <v>3.5019662668601133E-2</v>
      </c>
      <c r="P120" s="361">
        <f>'3M - LGS'!P120</f>
        <v>3.5403272321110998E-2</v>
      </c>
      <c r="Q120" s="361">
        <f>'3M - LGS'!Q120</f>
        <v>3.5906635980963289E-2</v>
      </c>
      <c r="R120" s="361">
        <f>'3M - LGS'!R120</f>
        <v>3.7660138895450668E-2</v>
      </c>
      <c r="S120" s="361">
        <f>'3M - LGS'!S120</f>
        <v>3.9158772240397544E-2</v>
      </c>
      <c r="T120" s="361">
        <f>'3M - LGS'!T120</f>
        <v>6.9056840546810022E-2</v>
      </c>
      <c r="U120" s="456">
        <f>'3M - LGS'!U120</f>
        <v>7.0945278641579762E-2</v>
      </c>
      <c r="V120" s="456">
        <f>'3M - LGS'!V120</f>
        <v>7.0982747983774006E-2</v>
      </c>
      <c r="W120" s="456">
        <f>'3M - LGS'!W120</f>
        <v>6.9689736519992149E-2</v>
      </c>
      <c r="X120" s="456">
        <f>'3M - LGS'!X120</f>
        <v>3.8465921545063383E-2</v>
      </c>
      <c r="Y120" s="456">
        <f>'3M - LGS'!Y120</f>
        <v>3.936801638570829E-2</v>
      </c>
      <c r="Z120" s="456">
        <f>'3M - LGS'!Z120</f>
        <v>3.8318634945053449E-2</v>
      </c>
      <c r="AA120" s="456">
        <f>'3M - LGS'!AA120</f>
        <v>3.7441349140650192E-2</v>
      </c>
      <c r="AB120" s="456">
        <f>'3M - LGS'!AB120</f>
        <v>3.7429249600920422E-2</v>
      </c>
      <c r="AC120" s="456">
        <f>'3M - LGS'!AC120</f>
        <v>3.8354723959286061E-2</v>
      </c>
      <c r="AD120" s="456">
        <f>'3M - LGS'!AD120</f>
        <v>3.9317515370260341E-2</v>
      </c>
      <c r="AE120" s="456">
        <f>'3M - LGS'!AE120</f>
        <v>3.9956418570678262E-2</v>
      </c>
      <c r="AF120" s="456">
        <f>'3M - LGS'!AF120</f>
        <v>7.3052660356480309E-2</v>
      </c>
      <c r="AG120" s="456">
        <f>'3M - LGS'!AG120</f>
        <v>7.0945278641579762E-2</v>
      </c>
      <c r="AH120" s="456">
        <f>'3M - LGS'!AH120</f>
        <v>7.0982747983774006E-2</v>
      </c>
      <c r="AI120" s="456">
        <f>'3M - LGS'!AI120</f>
        <v>6.9689736519992149E-2</v>
      </c>
      <c r="AJ120" s="456">
        <f>'3M - LGS'!AJ120</f>
        <v>3.8465921545063383E-2</v>
      </c>
      <c r="AK120" s="456">
        <f>'3M - LGS'!AK120</f>
        <v>3.936801638570829E-2</v>
      </c>
      <c r="AL120" s="456">
        <f>'3M - LGS'!AL120</f>
        <v>3.8318634945053449E-2</v>
      </c>
      <c r="AM120" s="456">
        <f>'3M - LGS'!AM120</f>
        <v>3.7441349140650192E-2</v>
      </c>
    </row>
    <row r="121" spans="1:39" hidden="1" x14ac:dyDescent="0.35">
      <c r="A121" s="658"/>
      <c r="B121" s="77" t="s">
        <v>7</v>
      </c>
      <c r="C121" s="292">
        <f>'3M - LGS'!C121</f>
        <v>2.9364297074451706E-2</v>
      </c>
      <c r="D121" s="292">
        <f>'3M - LGS'!D121</f>
        <v>2.9913555412812067E-2</v>
      </c>
      <c r="E121" s="361">
        <f>'3M - LGS'!E121</f>
        <v>3.5061431576083546E-2</v>
      </c>
      <c r="F121" s="361">
        <f>'3M - LGS'!F121</f>
        <v>3.6858393115802489E-2</v>
      </c>
      <c r="G121" s="361">
        <f>'3M - LGS'!G121</f>
        <v>3.814043843518504E-2</v>
      </c>
      <c r="H121" s="361">
        <f>'3M - LGS'!H121</f>
        <v>6.7002654059300587E-2</v>
      </c>
      <c r="I121" s="361">
        <f>'3M - LGS'!I121</f>
        <v>6.3398620985951407E-2</v>
      </c>
      <c r="J121" s="361">
        <f>'3M - LGS'!J121</f>
        <v>6.4761982417728445E-2</v>
      </c>
      <c r="K121" s="361">
        <f>'3M - LGS'!K121</f>
        <v>6.4435501508817036E-2</v>
      </c>
      <c r="L121" s="361">
        <f>'3M - LGS'!L121</f>
        <v>3.6336241480288786E-2</v>
      </c>
      <c r="M121" s="361">
        <f>'3M - LGS'!M121</f>
        <v>3.6641736962948618E-2</v>
      </c>
      <c r="N121" s="361">
        <f>'3M - LGS'!N121</f>
        <v>3.5604102049023527E-2</v>
      </c>
      <c r="O121" s="361">
        <f>'3M - LGS'!O121</f>
        <v>3.4212935019954011E-2</v>
      </c>
      <c r="P121" s="361">
        <f>'3M - LGS'!P121</f>
        <v>3.4573174658425673E-2</v>
      </c>
      <c r="Q121" s="361">
        <f>'3M - LGS'!Q121</f>
        <v>3.5061431576083546E-2</v>
      </c>
      <c r="R121" s="361">
        <f>'3M - LGS'!R121</f>
        <v>3.6858393115802489E-2</v>
      </c>
      <c r="S121" s="361">
        <f>'3M - LGS'!S121</f>
        <v>3.814043843518504E-2</v>
      </c>
      <c r="T121" s="361">
        <f>'3M - LGS'!T121</f>
        <v>6.7002654059300587E-2</v>
      </c>
      <c r="U121" s="456">
        <f>'3M - LGS'!U121</f>
        <v>6.8306736324093592E-2</v>
      </c>
      <c r="V121" s="456">
        <f>'3M - LGS'!V121</f>
        <v>6.8416742339354783E-2</v>
      </c>
      <c r="W121" s="456">
        <f>'3M - LGS'!W121</f>
        <v>6.7203767027659775E-2</v>
      </c>
      <c r="X121" s="456">
        <f>'3M - LGS'!X121</f>
        <v>3.7300529860763189E-2</v>
      </c>
      <c r="Y121" s="456">
        <f>'3M - LGS'!Y121</f>
        <v>3.8120776644651931E-2</v>
      </c>
      <c r="Z121" s="456">
        <f>'3M - LGS'!Z121</f>
        <v>3.7079071688786033E-2</v>
      </c>
      <c r="AA121" s="456">
        <f>'3M - LGS'!AA121</f>
        <v>3.6245984750808875E-2</v>
      </c>
      <c r="AB121" s="456">
        <f>'3M - LGS'!AB121</f>
        <v>3.6193703698225145E-2</v>
      </c>
      <c r="AC121" s="456">
        <f>'3M - LGS'!AC121</f>
        <v>3.7086667780013495E-2</v>
      </c>
      <c r="AD121" s="456">
        <f>'3M - LGS'!AD121</f>
        <v>3.8171627509572349E-2</v>
      </c>
      <c r="AE121" s="456">
        <f>'3M - LGS'!AE121</f>
        <v>3.8593958761605734E-2</v>
      </c>
      <c r="AF121" s="456">
        <f>'3M - LGS'!AF121</f>
        <v>7.0463780553378111E-2</v>
      </c>
      <c r="AG121" s="456">
        <f>'3M - LGS'!AG121</f>
        <v>6.8306736324093592E-2</v>
      </c>
      <c r="AH121" s="456">
        <f>'3M - LGS'!AH121</f>
        <v>6.8416742339354783E-2</v>
      </c>
      <c r="AI121" s="456">
        <f>'3M - LGS'!AI121</f>
        <v>6.7203767027659775E-2</v>
      </c>
      <c r="AJ121" s="456">
        <f>'3M - LGS'!AJ121</f>
        <v>3.7300529860763189E-2</v>
      </c>
      <c r="AK121" s="456">
        <f>'3M - LGS'!AK121</f>
        <v>3.8120776644651931E-2</v>
      </c>
      <c r="AL121" s="456">
        <f>'3M - LGS'!AL121</f>
        <v>3.7079071688786033E-2</v>
      </c>
      <c r="AM121" s="456">
        <f>'3M - LGS'!AM121</f>
        <v>3.6245984750808875E-2</v>
      </c>
    </row>
    <row r="122" spans="1:39" ht="15" hidden="1" thickBot="1" x14ac:dyDescent="0.4">
      <c r="A122" s="659"/>
      <c r="B122" s="79" t="s">
        <v>8</v>
      </c>
      <c r="C122" s="292">
        <f>'3M - LGS'!C122</f>
        <v>3.1017221923380616E-2</v>
      </c>
      <c r="D122" s="292">
        <f>'3M - LGS'!D122</f>
        <v>3.1200685692449472E-2</v>
      </c>
      <c r="E122" s="361">
        <f>'3M - LGS'!E122</f>
        <v>3.644375681733069E-2</v>
      </c>
      <c r="F122" s="361">
        <f>'3M - LGS'!F122</f>
        <v>3.8707877456505356E-2</v>
      </c>
      <c r="G122" s="361">
        <f>'3M - LGS'!G122</f>
        <v>4.0230004035839192E-2</v>
      </c>
      <c r="H122" s="361">
        <f>'3M - LGS'!H122</f>
        <v>7.2536866721180329E-2</v>
      </c>
      <c r="I122" s="361">
        <f>'3M - LGS'!I122</f>
        <v>6.8857735898560701E-2</v>
      </c>
      <c r="J122" s="361">
        <f>'3M - LGS'!J122</f>
        <v>7.0433023609080589E-2</v>
      </c>
      <c r="K122" s="361">
        <f>'3M - LGS'!K122</f>
        <v>6.8744197587997838E-2</v>
      </c>
      <c r="L122" s="361">
        <f>'3M - LGS'!L122</f>
        <v>3.8156392815314528E-2</v>
      </c>
      <c r="M122" s="361">
        <f>'3M - LGS'!M122</f>
        <v>3.8411934304495646E-2</v>
      </c>
      <c r="N122" s="361">
        <f>'3M - LGS'!N122</f>
        <v>3.7256320372029528E-2</v>
      </c>
      <c r="O122" s="361">
        <f>'3M - LGS'!O122</f>
        <v>3.5649855515331237E-2</v>
      </c>
      <c r="P122" s="361">
        <f>'3M - LGS'!P122</f>
        <v>3.5953018154389928E-2</v>
      </c>
      <c r="Q122" s="361">
        <f>'3M - LGS'!Q122</f>
        <v>3.644375681733069E-2</v>
      </c>
      <c r="R122" s="361">
        <f>'3M - LGS'!R122</f>
        <v>3.8707877456505356E-2</v>
      </c>
      <c r="S122" s="361">
        <f>'3M - LGS'!S122</f>
        <v>4.0230004035839192E-2</v>
      </c>
      <c r="T122" s="361">
        <f>'3M - LGS'!T122</f>
        <v>7.2536866721180329E-2</v>
      </c>
      <c r="U122" s="456">
        <f>'3M - LGS'!U122</f>
        <v>7.5161523351541415E-2</v>
      </c>
      <c r="V122" s="456">
        <f>'3M - LGS'!V122</f>
        <v>7.5431260863154562E-2</v>
      </c>
      <c r="W122" s="456">
        <f>'3M - LGS'!W122</f>
        <v>7.2522025163075515E-2</v>
      </c>
      <c r="X122" s="456">
        <f>'3M - LGS'!X122</f>
        <v>3.9688777653336546E-2</v>
      </c>
      <c r="Y122" s="456">
        <f>'3M - LGS'!Y122</f>
        <v>4.0591960718796005E-2</v>
      </c>
      <c r="Z122" s="456">
        <f>'3M - LGS'!Z122</f>
        <v>3.9423224025525838E-2</v>
      </c>
      <c r="AA122" s="456">
        <f>'3M - LGS'!AA122</f>
        <v>3.8325519266981398E-2</v>
      </c>
      <c r="AB122" s="456">
        <f>'3M - LGS'!AB122</f>
        <v>3.8097015707161286E-2</v>
      </c>
      <c r="AC122" s="456">
        <f>'3M - LGS'!AC122</f>
        <v>3.9024322120354706E-2</v>
      </c>
      <c r="AD122" s="456">
        <f>'3M - LGS'!AD122</f>
        <v>4.090411042839532E-2</v>
      </c>
      <c r="AE122" s="456">
        <f>'3M - LGS'!AE122</f>
        <v>4.1376731917408906E-2</v>
      </c>
      <c r="AF122" s="456">
        <f>'3M - LGS'!AF122</f>
        <v>7.7419480223343495E-2</v>
      </c>
      <c r="AG122" s="456">
        <f>'3M - LGS'!AG122</f>
        <v>7.5161523351541415E-2</v>
      </c>
      <c r="AH122" s="456">
        <f>'3M - LGS'!AH122</f>
        <v>7.5431260863154562E-2</v>
      </c>
      <c r="AI122" s="456">
        <f>'3M - LGS'!AI122</f>
        <v>7.2522025163075515E-2</v>
      </c>
      <c r="AJ122" s="456">
        <f>'3M - LGS'!AJ122</f>
        <v>3.9688777653336546E-2</v>
      </c>
      <c r="AK122" s="456">
        <f>'3M - LGS'!AK122</f>
        <v>4.0591960718796005E-2</v>
      </c>
      <c r="AL122" s="456">
        <f>'3M - LGS'!AL122</f>
        <v>3.9423224025525838E-2</v>
      </c>
      <c r="AM122" s="456">
        <f>'3M - LGS'!AM122</f>
        <v>3.8325519266981398E-2</v>
      </c>
    </row>
    <row r="123" spans="1:39" hidden="1" x14ac:dyDescent="0.35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1"/>
    </row>
    <row r="124" spans="1:39" ht="15" hidden="1" thickBot="1" x14ac:dyDescent="0.4"/>
    <row r="125" spans="1:39" ht="15" hidden="1" thickBot="1" x14ac:dyDescent="0.4">
      <c r="C125" s="674" t="s">
        <v>124</v>
      </c>
      <c r="D125" s="671"/>
      <c r="E125" s="671"/>
      <c r="F125" s="671"/>
      <c r="G125" s="671"/>
      <c r="H125" s="671"/>
      <c r="I125" s="671"/>
      <c r="J125" s="671"/>
      <c r="K125" s="671"/>
      <c r="L125" s="671"/>
      <c r="M125" s="671"/>
      <c r="N125" s="672"/>
      <c r="O125" s="670" t="s">
        <v>124</v>
      </c>
      <c r="P125" s="671"/>
      <c r="Q125" s="671"/>
      <c r="R125" s="671"/>
      <c r="S125" s="671"/>
      <c r="T125" s="671"/>
      <c r="U125" s="671"/>
      <c r="V125" s="671"/>
      <c r="W125" s="671"/>
      <c r="X125" s="671"/>
      <c r="Y125" s="671"/>
      <c r="Z125" s="672"/>
      <c r="AA125" s="670" t="s">
        <v>124</v>
      </c>
      <c r="AB125" s="671"/>
      <c r="AC125" s="671"/>
      <c r="AD125" s="671"/>
      <c r="AE125" s="671"/>
      <c r="AF125" s="671"/>
      <c r="AG125" s="671"/>
      <c r="AH125" s="671"/>
      <c r="AI125" s="671"/>
      <c r="AJ125" s="671"/>
      <c r="AK125" s="671"/>
      <c r="AL125" s="672"/>
      <c r="AM125" s="535" t="s">
        <v>124</v>
      </c>
    </row>
    <row r="126" spans="1:39" ht="15" hidden="1" customHeight="1" thickBot="1" x14ac:dyDescent="0.4">
      <c r="A126" s="673" t="s">
        <v>125</v>
      </c>
      <c r="B126" s="261" t="s">
        <v>123</v>
      </c>
      <c r="C126" s="146">
        <f>C$4</f>
        <v>44562</v>
      </c>
      <c r="D126" s="146">
        <f t="shared" ref="D126:AM126" si="57">D$4</f>
        <v>44593</v>
      </c>
      <c r="E126" s="146">
        <f t="shared" si="57"/>
        <v>44621</v>
      </c>
      <c r="F126" s="146">
        <f t="shared" si="57"/>
        <v>44652</v>
      </c>
      <c r="G126" s="146">
        <f t="shared" si="57"/>
        <v>44682</v>
      </c>
      <c r="H126" s="146">
        <f t="shared" si="57"/>
        <v>44713</v>
      </c>
      <c r="I126" s="146">
        <f t="shared" si="57"/>
        <v>44743</v>
      </c>
      <c r="J126" s="146">
        <f t="shared" si="57"/>
        <v>44774</v>
      </c>
      <c r="K126" s="146">
        <f t="shared" si="57"/>
        <v>44805</v>
      </c>
      <c r="L126" s="146">
        <f t="shared" si="57"/>
        <v>44835</v>
      </c>
      <c r="M126" s="146">
        <f t="shared" si="57"/>
        <v>44866</v>
      </c>
      <c r="N126" s="146">
        <f t="shared" si="57"/>
        <v>44896</v>
      </c>
      <c r="O126" s="146">
        <f t="shared" si="57"/>
        <v>44927</v>
      </c>
      <c r="P126" s="146">
        <f t="shared" si="57"/>
        <v>44958</v>
      </c>
      <c r="Q126" s="146">
        <f t="shared" si="57"/>
        <v>44986</v>
      </c>
      <c r="R126" s="146">
        <f t="shared" si="57"/>
        <v>45017</v>
      </c>
      <c r="S126" s="146">
        <f t="shared" si="57"/>
        <v>45047</v>
      </c>
      <c r="T126" s="146">
        <f t="shared" si="57"/>
        <v>45078</v>
      </c>
      <c r="U126" s="146">
        <f t="shared" si="57"/>
        <v>45108</v>
      </c>
      <c r="V126" s="146">
        <f t="shared" si="57"/>
        <v>45139</v>
      </c>
      <c r="W126" s="146">
        <f t="shared" si="57"/>
        <v>45170</v>
      </c>
      <c r="X126" s="146">
        <f t="shared" si="57"/>
        <v>45200</v>
      </c>
      <c r="Y126" s="146">
        <f t="shared" si="57"/>
        <v>45231</v>
      </c>
      <c r="Z126" s="146">
        <f t="shared" si="57"/>
        <v>45261</v>
      </c>
      <c r="AA126" s="146">
        <f t="shared" si="57"/>
        <v>45292</v>
      </c>
      <c r="AB126" s="146">
        <f t="shared" si="57"/>
        <v>45323</v>
      </c>
      <c r="AC126" s="146">
        <f t="shared" si="57"/>
        <v>45352</v>
      </c>
      <c r="AD126" s="146">
        <f t="shared" si="57"/>
        <v>45383</v>
      </c>
      <c r="AE126" s="146">
        <f t="shared" si="57"/>
        <v>45413</v>
      </c>
      <c r="AF126" s="146">
        <f t="shared" si="57"/>
        <v>45444</v>
      </c>
      <c r="AG126" s="146">
        <f t="shared" si="57"/>
        <v>45474</v>
      </c>
      <c r="AH126" s="146">
        <f t="shared" si="57"/>
        <v>45505</v>
      </c>
      <c r="AI126" s="146">
        <f t="shared" si="57"/>
        <v>45536</v>
      </c>
      <c r="AJ126" s="146">
        <f t="shared" si="57"/>
        <v>45566</v>
      </c>
      <c r="AK126" s="146">
        <f t="shared" si="57"/>
        <v>45597</v>
      </c>
      <c r="AL126" s="146">
        <f t="shared" si="57"/>
        <v>45627</v>
      </c>
      <c r="AM126" s="146">
        <f t="shared" si="57"/>
        <v>45658</v>
      </c>
    </row>
    <row r="127" spans="1:39" ht="15" hidden="1" customHeight="1" x14ac:dyDescent="0.35">
      <c r="A127" s="658"/>
      <c r="B127" s="240" t="s">
        <v>20</v>
      </c>
      <c r="C127" s="293">
        <f>'3M - LGS'!C127</f>
        <v>2.8530000000000001E-3</v>
      </c>
      <c r="D127" s="293">
        <f>'3M - LGS'!D127</f>
        <v>2.9459999999999998E-3</v>
      </c>
      <c r="E127" s="362">
        <f>'3M - LGS'!E127</f>
        <v>2.4937084889108847E-3</v>
      </c>
      <c r="F127" s="362">
        <f>'3M - LGS'!F127</f>
        <v>2.3263396193519705E-3</v>
      </c>
      <c r="G127" s="362">
        <f>'3M - LGS'!G127</f>
        <v>2.7292106283252683E-3</v>
      </c>
      <c r="H127" s="362">
        <f>'3M - LGS'!H127</f>
        <v>9.0022160385136961E-3</v>
      </c>
      <c r="I127" s="362">
        <f>'3M - LGS'!I127</f>
        <v>7.9021149655229689E-3</v>
      </c>
      <c r="J127" s="362">
        <f>'3M - LGS'!J127</f>
        <v>8.5585964070573946E-3</v>
      </c>
      <c r="K127" s="362">
        <f>'3M - LGS'!K127</f>
        <v>7.9350353764870221E-3</v>
      </c>
      <c r="L127" s="362">
        <f>'3M - LGS'!L127</f>
        <v>2.9576356673282674E-3</v>
      </c>
      <c r="M127" s="362">
        <f>'3M - LGS'!M127</f>
        <v>2.9694455142294466E-3</v>
      </c>
      <c r="N127" s="362">
        <f>'3M - LGS'!N127</f>
        <v>2.4429561249258167E-3</v>
      </c>
      <c r="O127" s="362">
        <f>'3M - LGS'!O127</f>
        <v>2.2895204991968425E-3</v>
      </c>
      <c r="P127" s="362">
        <f>'3M - LGS'!P127</f>
        <v>2.3319409027314202E-3</v>
      </c>
      <c r="Q127" s="362">
        <f>'3M - LGS'!Q127</f>
        <v>2.4937084889108847E-3</v>
      </c>
      <c r="R127" s="362">
        <f>'3M - LGS'!R127</f>
        <v>2.3263396193519705E-3</v>
      </c>
      <c r="S127" s="362">
        <f>'3M - LGS'!S127</f>
        <v>2.7292106283252683E-3</v>
      </c>
      <c r="T127" s="362">
        <f>'3M - LGS'!T127</f>
        <v>9.0022160385136961E-3</v>
      </c>
      <c r="U127" s="457">
        <f>'3M - LGS'!U127</f>
        <v>8.6127213584202469E-3</v>
      </c>
      <c r="V127" s="457">
        <f>'3M - LGS'!V127</f>
        <v>8.975252016225994E-3</v>
      </c>
      <c r="W127" s="457">
        <f>'3M - LGS'!W127</f>
        <v>8.4182634800078395E-3</v>
      </c>
      <c r="X127" s="457">
        <f>'3M - LGS'!X127</f>
        <v>3.0660784549366164E-3</v>
      </c>
      <c r="Y127" s="457">
        <f>'3M - LGS'!Y127</f>
        <v>3.0709836142917028E-3</v>
      </c>
      <c r="Z127" s="457">
        <f>'3M - LGS'!Z127</f>
        <v>2.4953650549465562E-3</v>
      </c>
      <c r="AA127" s="457">
        <f>'3M - LGS'!AA127</f>
        <v>2.4916508593498094E-3</v>
      </c>
      <c r="AB127" s="457">
        <f>'3M - LGS'!AB127</f>
        <v>2.4497503990795811E-3</v>
      </c>
      <c r="AC127" s="457">
        <f>'3M - LGS'!AC127</f>
        <v>2.6862760407139388E-3</v>
      </c>
      <c r="AD127" s="457">
        <f>'3M - LGS'!AD127</f>
        <v>1.850484629739667E-3</v>
      </c>
      <c r="AE127" s="457">
        <f>'3M - LGS'!AE127</f>
        <v>2.2665814293217354E-3</v>
      </c>
      <c r="AF127" s="457">
        <f>'3M - LGS'!AF127</f>
        <v>9.736339643519696E-3</v>
      </c>
      <c r="AG127" s="457">
        <f>'3M - LGS'!AG127</f>
        <v>8.6127213584202469E-3</v>
      </c>
      <c r="AH127" s="457">
        <f>'3M - LGS'!AH127</f>
        <v>8.975252016225994E-3</v>
      </c>
      <c r="AI127" s="457">
        <f>'3M - LGS'!AI127</f>
        <v>8.4182634800078395E-3</v>
      </c>
      <c r="AJ127" s="457">
        <f>'3M - LGS'!AJ127</f>
        <v>3.0660784549366164E-3</v>
      </c>
      <c r="AK127" s="457">
        <f>'3M - LGS'!AK127</f>
        <v>3.0709836142917028E-3</v>
      </c>
      <c r="AL127" s="457">
        <f>'3M - LGS'!AL127</f>
        <v>2.4953650549465562E-3</v>
      </c>
      <c r="AM127" s="457">
        <f>'3M - LGS'!AM127</f>
        <v>2.4916508593498094E-3</v>
      </c>
    </row>
    <row r="128" spans="1:39" hidden="1" x14ac:dyDescent="0.35">
      <c r="A128" s="658"/>
      <c r="B128" s="240" t="s">
        <v>0</v>
      </c>
      <c r="C128" s="293">
        <f>'3M - LGS'!C128</f>
        <v>3.5509999999999999E-3</v>
      </c>
      <c r="D128" s="293">
        <f>'3M - LGS'!D128</f>
        <v>4.0660000000000002E-3</v>
      </c>
      <c r="E128" s="362">
        <f>'3M - LGS'!E128</f>
        <v>3.8872256628422518E-3</v>
      </c>
      <c r="F128" s="362">
        <f>'3M - LGS'!F128</f>
        <v>2.4374638015569718E-3</v>
      </c>
      <c r="G128" s="362">
        <f>'3M - LGS'!G128</f>
        <v>4.5808133635177606E-3</v>
      </c>
      <c r="H128" s="362">
        <f>'3M - LGS'!H128</f>
        <v>1.5338752045311651E-2</v>
      </c>
      <c r="I128" s="362">
        <f>'3M - LGS'!I128</f>
        <v>1.2740034051078104E-2</v>
      </c>
      <c r="J128" s="362">
        <f>'3M - LGS'!J128</f>
        <v>1.4218161013998256E-2</v>
      </c>
      <c r="K128" s="362">
        <f>'3M - LGS'!K128</f>
        <v>1.4383372468360071E-2</v>
      </c>
      <c r="L128" s="362">
        <f>'3M - LGS'!L128</f>
        <v>3.0119549910011655E-3</v>
      </c>
      <c r="M128" s="362">
        <f>'3M - LGS'!M128</f>
        <v>3.6705853580568494E-3</v>
      </c>
      <c r="N128" s="362">
        <f>'3M - LGS'!N128</f>
        <v>2.7404201043578114E-3</v>
      </c>
      <c r="O128" s="362">
        <f>'3M - LGS'!O128</f>
        <v>2.8581349608312488E-3</v>
      </c>
      <c r="P128" s="362">
        <f>'3M - LGS'!P128</f>
        <v>3.238503512038369E-3</v>
      </c>
      <c r="Q128" s="362">
        <f>'3M - LGS'!Q128</f>
        <v>3.8872256628422518E-3</v>
      </c>
      <c r="R128" s="362">
        <f>'3M - LGS'!R128</f>
        <v>2.4374638015569718E-3</v>
      </c>
      <c r="S128" s="362">
        <f>'3M - LGS'!S128</f>
        <v>4.5808133635177606E-3</v>
      </c>
      <c r="T128" s="362">
        <f>'3M - LGS'!T128</f>
        <v>1.5338752045311651E-2</v>
      </c>
      <c r="U128" s="457">
        <f>'3M - LGS'!U128</f>
        <v>1.4180517777057172E-2</v>
      </c>
      <c r="V128" s="457">
        <f>'3M - LGS'!V128</f>
        <v>1.5232643886582896E-2</v>
      </c>
      <c r="W128" s="457">
        <f>'3M - LGS'!W128</f>
        <v>1.5647380810002672E-2</v>
      </c>
      <c r="X128" s="457">
        <f>'3M - LGS'!X128</f>
        <v>3.2264643657163943E-3</v>
      </c>
      <c r="Y128" s="457">
        <f>'3M - LGS'!Y128</f>
        <v>3.9058841084849108E-3</v>
      </c>
      <c r="Z128" s="457">
        <f>'3M - LGS'!Z128</f>
        <v>2.8687338829045507E-3</v>
      </c>
      <c r="AA128" s="457">
        <f>'3M - LGS'!AA128</f>
        <v>3.1925235200415754E-3</v>
      </c>
      <c r="AB128" s="457">
        <f>'3M - LGS'!AB128</f>
        <v>3.4962713653485982E-3</v>
      </c>
      <c r="AC128" s="457">
        <f>'3M - LGS'!AC128</f>
        <v>4.3145264251817734E-3</v>
      </c>
      <c r="AD128" s="457">
        <f>'3M - LGS'!AD128</f>
        <v>1.9926481246929804E-3</v>
      </c>
      <c r="AE128" s="457">
        <f>'3M - LGS'!AE128</f>
        <v>3.9087923266177584E-3</v>
      </c>
      <c r="AF128" s="457">
        <f>'3M - LGS'!AF128</f>
        <v>1.7017050433728656E-2</v>
      </c>
      <c r="AG128" s="457">
        <f>'3M - LGS'!AG128</f>
        <v>1.4180517777057172E-2</v>
      </c>
      <c r="AH128" s="457">
        <f>'3M - LGS'!AH128</f>
        <v>1.5232643886582896E-2</v>
      </c>
      <c r="AI128" s="457">
        <f>'3M - LGS'!AI128</f>
        <v>1.5647380810002672E-2</v>
      </c>
      <c r="AJ128" s="457">
        <f>'3M - LGS'!AJ128</f>
        <v>3.2264643657163943E-3</v>
      </c>
      <c r="AK128" s="457">
        <f>'3M - LGS'!AK128</f>
        <v>3.9058841084849108E-3</v>
      </c>
      <c r="AL128" s="457">
        <f>'3M - LGS'!AL128</f>
        <v>2.8687338829045507E-3</v>
      </c>
      <c r="AM128" s="457">
        <f>'3M - LGS'!AM128</f>
        <v>3.1925235200415754E-3</v>
      </c>
    </row>
    <row r="129" spans="1:39" hidden="1" x14ac:dyDescent="0.35">
      <c r="A129" s="658"/>
      <c r="B129" s="240" t="s">
        <v>21</v>
      </c>
      <c r="C129" s="293">
        <f>'3M - LGS'!C129</f>
        <v>3.0200000000000001E-3</v>
      </c>
      <c r="D129" s="293">
        <f>'3M - LGS'!D129</f>
        <v>2.9520000000000002E-3</v>
      </c>
      <c r="E129" s="362">
        <f>'3M - LGS'!E129</f>
        <v>2.4889826392645057E-3</v>
      </c>
      <c r="F129" s="362">
        <f>'3M - LGS'!F129</f>
        <v>3.2043945289116057E-3</v>
      </c>
      <c r="G129" s="362">
        <f>'3M - LGS'!G129</f>
        <v>3.2521697680947589E-3</v>
      </c>
      <c r="H129" s="362">
        <f>'3M - LGS'!H129</f>
        <v>1.0953175795951181E-2</v>
      </c>
      <c r="I129" s="362">
        <f>'3M - LGS'!I129</f>
        <v>9.5674094075090654E-3</v>
      </c>
      <c r="J129" s="362">
        <f>'3M - LGS'!J129</f>
        <v>1.0428210253259023E-2</v>
      </c>
      <c r="K129" s="362">
        <f>'3M - LGS'!K129</f>
        <v>9.4882233109658352E-3</v>
      </c>
      <c r="L129" s="362">
        <f>'3M - LGS'!L129</f>
        <v>3.5132231836595474E-3</v>
      </c>
      <c r="M129" s="362">
        <f>'3M - LGS'!M129</f>
        <v>3.2593384697514956E-3</v>
      </c>
      <c r="N129" s="362">
        <f>'3M - LGS'!N129</f>
        <v>2.6745383492443862E-3</v>
      </c>
      <c r="O129" s="362">
        <f>'3M - LGS'!O129</f>
        <v>2.4254096490937396E-3</v>
      </c>
      <c r="P129" s="362">
        <f>'3M - LGS'!P129</f>
        <v>2.335590655240821E-3</v>
      </c>
      <c r="Q129" s="362">
        <f>'3M - LGS'!Q129</f>
        <v>2.4889826392645057E-3</v>
      </c>
      <c r="R129" s="362">
        <f>'3M - LGS'!R129</f>
        <v>3.2043945289116057E-3</v>
      </c>
      <c r="S129" s="362">
        <f>'3M - LGS'!S129</f>
        <v>3.2521697680947589E-3</v>
      </c>
      <c r="T129" s="362">
        <f>'3M - LGS'!T129</f>
        <v>1.0953175795951181E-2</v>
      </c>
      <c r="U129" s="457">
        <f>'3M - LGS'!U129</f>
        <v>1.0511944989637284E-2</v>
      </c>
      <c r="V129" s="457">
        <f>'3M - LGS'!V129</f>
        <v>1.1024584986742849E-2</v>
      </c>
      <c r="W129" s="457">
        <f>'3M - LGS'!W129</f>
        <v>1.013663510220685E-2</v>
      </c>
      <c r="X129" s="457">
        <f>'3M - LGS'!X129</f>
        <v>3.6782024140982151E-3</v>
      </c>
      <c r="Y129" s="457">
        <f>'3M - LGS'!Y129</f>
        <v>3.4040551368787527E-3</v>
      </c>
      <c r="Z129" s="457">
        <f>'3M - LGS'!Z129</f>
        <v>2.7576910512523787E-3</v>
      </c>
      <c r="AA129" s="457">
        <f>'3M - LGS'!AA129</f>
        <v>2.6629930860492526E-3</v>
      </c>
      <c r="AB129" s="457">
        <f>'3M - LGS'!AB129</f>
        <v>2.4727688230357296E-3</v>
      </c>
      <c r="AC129" s="457">
        <f>'3M - LGS'!AC129</f>
        <v>2.7030910010354013E-3</v>
      </c>
      <c r="AD129" s="457">
        <f>'3M - LGS'!AD129</f>
        <v>2.5797166882014369E-3</v>
      </c>
      <c r="AE129" s="457">
        <f>'3M - LGS'!AE129</f>
        <v>2.728789878554066E-3</v>
      </c>
      <c r="AF129" s="457">
        <f>'3M - LGS'!AF129</f>
        <v>1.195174193622311E-2</v>
      </c>
      <c r="AG129" s="457">
        <f>'3M - LGS'!AG129</f>
        <v>1.0511944989637284E-2</v>
      </c>
      <c r="AH129" s="457">
        <f>'3M - LGS'!AH129</f>
        <v>1.1024584986742849E-2</v>
      </c>
      <c r="AI129" s="457">
        <f>'3M - LGS'!AI129</f>
        <v>1.013663510220685E-2</v>
      </c>
      <c r="AJ129" s="457">
        <f>'3M - LGS'!AJ129</f>
        <v>3.6782024140982151E-3</v>
      </c>
      <c r="AK129" s="457">
        <f>'3M - LGS'!AK129</f>
        <v>3.4040551368787527E-3</v>
      </c>
      <c r="AL129" s="457">
        <f>'3M - LGS'!AL129</f>
        <v>2.7576910512523787E-3</v>
      </c>
      <c r="AM129" s="457">
        <f>'3M - LGS'!AM129</f>
        <v>2.6629930860492526E-3</v>
      </c>
    </row>
    <row r="130" spans="1:39" hidden="1" x14ac:dyDescent="0.35">
      <c r="A130" s="658"/>
      <c r="B130" s="240" t="s">
        <v>1</v>
      </c>
      <c r="C130" s="293">
        <f>'3M - LGS'!C130</f>
        <v>0</v>
      </c>
      <c r="D130" s="293">
        <f>'3M - LGS'!D130</f>
        <v>0</v>
      </c>
      <c r="E130" s="362">
        <f>'3M - LGS'!E130</f>
        <v>0</v>
      </c>
      <c r="F130" s="362">
        <f>'3M - LGS'!F130</f>
        <v>3.7121961233341559E-3</v>
      </c>
      <c r="G130" s="362">
        <f>'3M - LGS'!G130</f>
        <v>6.6525280147505441E-3</v>
      </c>
      <c r="H130" s="362">
        <f>'3M - LGS'!H130</f>
        <v>1.5663939535639215E-2</v>
      </c>
      <c r="I130" s="362">
        <f>'3M - LGS'!I130</f>
        <v>1.2879685250626445E-2</v>
      </c>
      <c r="J130" s="362">
        <f>'3M - LGS'!J130</f>
        <v>1.4411587463585831E-2</v>
      </c>
      <c r="K130" s="362">
        <f>'3M - LGS'!K130</f>
        <v>1.5716144929236502E-2</v>
      </c>
      <c r="L130" s="362">
        <f>'3M - LGS'!L130</f>
        <v>3.7938479514232695E-3</v>
      </c>
      <c r="M130" s="362">
        <f>'3M - LGS'!M130</f>
        <v>3.8830961132263809E-3</v>
      </c>
      <c r="N130" s="362">
        <f>'3M - LGS'!N130</f>
        <v>0</v>
      </c>
      <c r="O130" s="362">
        <f>'3M - LGS'!O130</f>
        <v>0</v>
      </c>
      <c r="P130" s="362">
        <f>'3M - LGS'!P130</f>
        <v>0</v>
      </c>
      <c r="Q130" s="362">
        <f>'3M - LGS'!Q130</f>
        <v>0</v>
      </c>
      <c r="R130" s="362">
        <f>'3M - LGS'!R130</f>
        <v>3.7121961233341559E-3</v>
      </c>
      <c r="S130" s="362">
        <f>'3M - LGS'!S130</f>
        <v>6.6525280147505441E-3</v>
      </c>
      <c r="T130" s="362">
        <f>'3M - LGS'!T130</f>
        <v>1.5663939535639215E-2</v>
      </c>
      <c r="U130" s="457">
        <f>'3M - LGS'!U130</f>
        <v>1.4343067694591259E-2</v>
      </c>
      <c r="V130" s="457">
        <f>'3M - LGS'!V130</f>
        <v>1.544908838021926E-2</v>
      </c>
      <c r="W130" s="457">
        <f>'3M - LGS'!W130</f>
        <v>1.7167023309361904E-2</v>
      </c>
      <c r="X130" s="457">
        <f>'3M - LGS'!X130</f>
        <v>4.1826249392668815E-3</v>
      </c>
      <c r="Y130" s="457">
        <f>'3M - LGS'!Y130</f>
        <v>4.2448605475046029E-3</v>
      </c>
      <c r="Z130" s="457">
        <f>'3M - LGS'!Z130</f>
        <v>0</v>
      </c>
      <c r="AA130" s="457">
        <f>'3M - LGS'!AA130</f>
        <v>0</v>
      </c>
      <c r="AB130" s="457">
        <f>'3M - LGS'!AB130</f>
        <v>0</v>
      </c>
      <c r="AC130" s="457">
        <f>'3M - LGS'!AC130</f>
        <v>0</v>
      </c>
      <c r="AD130" s="457">
        <f>'3M - LGS'!AD130</f>
        <v>3.1222171257922686E-3</v>
      </c>
      <c r="AE130" s="457">
        <f>'3M - LGS'!AE130</f>
        <v>5.8221841480127247E-3</v>
      </c>
      <c r="AF130" s="457">
        <f>'3M - LGS'!AF130</f>
        <v>1.7396228744265621E-2</v>
      </c>
      <c r="AG130" s="457">
        <f>'3M - LGS'!AG130</f>
        <v>1.4343067694591259E-2</v>
      </c>
      <c r="AH130" s="457">
        <f>'3M - LGS'!AH130</f>
        <v>1.544908838021926E-2</v>
      </c>
      <c r="AI130" s="457">
        <f>'3M - LGS'!AI130</f>
        <v>1.7167023309361904E-2</v>
      </c>
      <c r="AJ130" s="457">
        <f>'3M - LGS'!AJ130</f>
        <v>4.1826249392668815E-3</v>
      </c>
      <c r="AK130" s="457">
        <f>'3M - LGS'!AK130</f>
        <v>4.2448605475046029E-3</v>
      </c>
      <c r="AL130" s="457">
        <f>'3M - LGS'!AL130</f>
        <v>0</v>
      </c>
      <c r="AM130" s="457">
        <f>'3M - LGS'!AM130</f>
        <v>0</v>
      </c>
    </row>
    <row r="131" spans="1:39" hidden="1" x14ac:dyDescent="0.35">
      <c r="A131" s="658"/>
      <c r="B131" s="240" t="s">
        <v>22</v>
      </c>
      <c r="C131" s="293">
        <f>'3M - LGS'!C131</f>
        <v>5.0000000000000004E-6</v>
      </c>
      <c r="D131" s="293">
        <f>'3M - LGS'!D131</f>
        <v>3.0000000000000001E-6</v>
      </c>
      <c r="E131" s="362">
        <f>'3M - LGS'!E131</f>
        <v>6.4300362502044274E-6</v>
      </c>
      <c r="F131" s="362">
        <f>'3M - LGS'!F131</f>
        <v>3.4981372087169321E-4</v>
      </c>
      <c r="G131" s="362">
        <f>'3M - LGS'!G131</f>
        <v>5.7529221975944493E-5</v>
      </c>
      <c r="H131" s="362">
        <f>'3M - LGS'!H131</f>
        <v>1.6797345300068443E-4</v>
      </c>
      <c r="I131" s="362">
        <f>'3M - LGS'!I131</f>
        <v>1.456585808437995E-4</v>
      </c>
      <c r="J131" s="362">
        <f>'3M - LGS'!J131</f>
        <v>1.5839798197961761E-4</v>
      </c>
      <c r="K131" s="362">
        <f>'3M - LGS'!K131</f>
        <v>1.5927628574746299E-4</v>
      </c>
      <c r="L131" s="362">
        <f>'3M - LGS'!L131</f>
        <v>5.0773236076413819E-5</v>
      </c>
      <c r="M131" s="362">
        <f>'3M - LGS'!M131</f>
        <v>5.2730735337253414E-5</v>
      </c>
      <c r="N131" s="362">
        <f>'3M - LGS'!N131</f>
        <v>5.0586779217760316E-5</v>
      </c>
      <c r="O131" s="362">
        <f>'3M - LGS'!O131</f>
        <v>6.548948096212812E-6</v>
      </c>
      <c r="P131" s="362">
        <f>'3M - LGS'!P131</f>
        <v>4.7248638626438694E-6</v>
      </c>
      <c r="Q131" s="362">
        <f>'3M - LGS'!Q131</f>
        <v>6.4300362502044274E-6</v>
      </c>
      <c r="R131" s="362">
        <f>'3M - LGS'!R131</f>
        <v>3.4981372087169321E-4</v>
      </c>
      <c r="S131" s="362">
        <f>'3M - LGS'!S131</f>
        <v>5.7529221975944493E-5</v>
      </c>
      <c r="T131" s="362">
        <f>'3M - LGS'!T131</f>
        <v>1.6797345300068443E-4</v>
      </c>
      <c r="U131" s="457">
        <f>'3M - LGS'!U131</f>
        <v>1.4927522897211339E-4</v>
      </c>
      <c r="V131" s="457">
        <f>'3M - LGS'!V131</f>
        <v>1.5627765746119139E-4</v>
      </c>
      <c r="W131" s="457">
        <f>'3M - LGS'!W131</f>
        <v>1.5964603479263941E-4</v>
      </c>
      <c r="X131" s="457">
        <f>'3M - LGS'!X131</f>
        <v>4.9000958173505205E-5</v>
      </c>
      <c r="Y131" s="457">
        <f>'3M - LGS'!Y131</f>
        <v>5.0641074835279817E-5</v>
      </c>
      <c r="Z131" s="457">
        <f>'3M - LGS'!Z131</f>
        <v>4.7854632434960921E-5</v>
      </c>
      <c r="AA131" s="457">
        <f>'3M - LGS'!AA131</f>
        <v>6.5915051238926173E-6</v>
      </c>
      <c r="AB131" s="457">
        <f>'3M - LGS'!AB131</f>
        <v>4.5945088940509152E-6</v>
      </c>
      <c r="AC131" s="457">
        <f>'3M - LGS'!AC131</f>
        <v>6.4100772846335112E-6</v>
      </c>
      <c r="AD131" s="457">
        <f>'3M - LGS'!AD131</f>
        <v>2.5953893920904227E-4</v>
      </c>
      <c r="AE131" s="457">
        <f>'3M - LGS'!AE131</f>
        <v>4.4379390869346773E-5</v>
      </c>
      <c r="AF131" s="457">
        <f>'3M - LGS'!AF131</f>
        <v>1.7012339341618805E-4</v>
      </c>
      <c r="AG131" s="457">
        <f>'3M - LGS'!AG131</f>
        <v>1.4927522897211339E-4</v>
      </c>
      <c r="AH131" s="457">
        <f>'3M - LGS'!AH131</f>
        <v>1.5627765746119139E-4</v>
      </c>
      <c r="AI131" s="457">
        <f>'3M - LGS'!AI131</f>
        <v>1.5964603479263941E-4</v>
      </c>
      <c r="AJ131" s="457">
        <f>'3M - LGS'!AJ131</f>
        <v>4.9000958173505205E-5</v>
      </c>
      <c r="AK131" s="457">
        <f>'3M - LGS'!AK131</f>
        <v>5.0641074835279817E-5</v>
      </c>
      <c r="AL131" s="457">
        <f>'3M - LGS'!AL131</f>
        <v>4.7854632434960921E-5</v>
      </c>
      <c r="AM131" s="457">
        <f>'3M - LGS'!AM131</f>
        <v>6.5915051238926173E-6</v>
      </c>
    </row>
    <row r="132" spans="1:39" hidden="1" x14ac:dyDescent="0.35">
      <c r="A132" s="658"/>
      <c r="B132" s="77" t="s">
        <v>9</v>
      </c>
      <c r="C132" s="293">
        <f>'3M - LGS'!C132</f>
        <v>3.5509999999999999E-3</v>
      </c>
      <c r="D132" s="293">
        <f>'3M - LGS'!D132</f>
        <v>4.0720000000000001E-3</v>
      </c>
      <c r="E132" s="362">
        <f>'3M - LGS'!E132</f>
        <v>4.0479264074774228E-3</v>
      </c>
      <c r="F132" s="362">
        <f>'3M - LGS'!F132</f>
        <v>3.2763926886748389E-3</v>
      </c>
      <c r="G132" s="362">
        <f>'3M - LGS'!G132</f>
        <v>2.3830788706400438E-3</v>
      </c>
      <c r="H132" s="362">
        <f>'3M - LGS'!H132</f>
        <v>0</v>
      </c>
      <c r="I132" s="362">
        <f>'3M - LGS'!I132</f>
        <v>0</v>
      </c>
      <c r="J132" s="362">
        <f>'3M - LGS'!J132</f>
        <v>0</v>
      </c>
      <c r="K132" s="362">
        <f>'3M - LGS'!K132</f>
        <v>8.716273735003794E-3</v>
      </c>
      <c r="L132" s="362">
        <f>'3M - LGS'!L132</f>
        <v>3.6396129133216448E-3</v>
      </c>
      <c r="M132" s="362">
        <f>'3M - LGS'!M132</f>
        <v>3.8729109332737589E-3</v>
      </c>
      <c r="N132" s="362">
        <f>'3M - LGS'!N132</f>
        <v>2.750310209172907E-3</v>
      </c>
      <c r="O132" s="362">
        <f>'3M - LGS'!O132</f>
        <v>2.8681416006613313E-3</v>
      </c>
      <c r="P132" s="362">
        <f>'3M - LGS'!P132</f>
        <v>3.253303885691962E-3</v>
      </c>
      <c r="Q132" s="362">
        <f>'3M - LGS'!Q132</f>
        <v>4.0479264074774228E-3</v>
      </c>
      <c r="R132" s="362">
        <f>'3M - LGS'!R132</f>
        <v>3.2763926886748389E-3</v>
      </c>
      <c r="S132" s="362">
        <f>'3M - LGS'!S132</f>
        <v>2.3830788706400438E-3</v>
      </c>
      <c r="T132" s="362">
        <f>'3M - LGS'!T132</f>
        <v>0</v>
      </c>
      <c r="U132" s="457">
        <f>'3M - LGS'!U132</f>
        <v>0</v>
      </c>
      <c r="V132" s="457">
        <f>'3M - LGS'!V132</f>
        <v>0</v>
      </c>
      <c r="W132" s="457">
        <f>'3M - LGS'!W132</f>
        <v>9.2805932740415778E-3</v>
      </c>
      <c r="X132" s="457">
        <f>'3M - LGS'!X132</f>
        <v>3.750023380324805E-3</v>
      </c>
      <c r="Y132" s="457">
        <f>'3M - LGS'!Y132</f>
        <v>3.998774238181773E-3</v>
      </c>
      <c r="Z132" s="457">
        <f>'3M - LGS'!Z132</f>
        <v>2.8079893442980912E-3</v>
      </c>
      <c r="AA132" s="457">
        <f>'3M - LGS'!AA132</f>
        <v>3.1280176939500006E-3</v>
      </c>
      <c r="AB132" s="457">
        <f>'3M - LGS'!AB132</f>
        <v>3.4331892894063059E-3</v>
      </c>
      <c r="AC132" s="457">
        <f>'3M - LGS'!AC132</f>
        <v>4.3915869337947371E-3</v>
      </c>
      <c r="AD132" s="457">
        <f>'3M - LGS'!AD132</f>
        <v>2.6264493332360116E-3</v>
      </c>
      <c r="AE132" s="457">
        <f>'3M - LGS'!AE132</f>
        <v>1.9735660349772199E-3</v>
      </c>
      <c r="AF132" s="457">
        <f>'3M - LGS'!AF132</f>
        <v>0</v>
      </c>
      <c r="AG132" s="457">
        <f>'3M - LGS'!AG132</f>
        <v>0</v>
      </c>
      <c r="AH132" s="457">
        <f>'3M - LGS'!AH132</f>
        <v>0</v>
      </c>
      <c r="AI132" s="457">
        <f>'3M - LGS'!AI132</f>
        <v>9.2805932740415778E-3</v>
      </c>
      <c r="AJ132" s="457">
        <f>'3M - LGS'!AJ132</f>
        <v>3.750023380324805E-3</v>
      </c>
      <c r="AK132" s="457">
        <f>'3M - LGS'!AK132</f>
        <v>3.998774238181773E-3</v>
      </c>
      <c r="AL132" s="457">
        <f>'3M - LGS'!AL132</f>
        <v>2.8079893442980912E-3</v>
      </c>
      <c r="AM132" s="457">
        <f>'3M - LGS'!AM132</f>
        <v>3.1280176939500006E-3</v>
      </c>
    </row>
    <row r="133" spans="1:39" hidden="1" x14ac:dyDescent="0.35">
      <c r="A133" s="658"/>
      <c r="B133" s="77" t="s">
        <v>3</v>
      </c>
      <c r="C133" s="293">
        <f>'3M - LGS'!C133</f>
        <v>3.5509999999999999E-3</v>
      </c>
      <c r="D133" s="293">
        <f>'3M - LGS'!D133</f>
        <v>4.0660000000000002E-3</v>
      </c>
      <c r="E133" s="362">
        <f>'3M - LGS'!E133</f>
        <v>3.8872256628422518E-3</v>
      </c>
      <c r="F133" s="362">
        <f>'3M - LGS'!F133</f>
        <v>2.4374638015569718E-3</v>
      </c>
      <c r="G133" s="362">
        <f>'3M - LGS'!G133</f>
        <v>4.5808133635177606E-3</v>
      </c>
      <c r="H133" s="362">
        <f>'3M - LGS'!H133</f>
        <v>1.5338752045311651E-2</v>
      </c>
      <c r="I133" s="362">
        <f>'3M - LGS'!I133</f>
        <v>1.2740034051078104E-2</v>
      </c>
      <c r="J133" s="362">
        <f>'3M - LGS'!J133</f>
        <v>1.4218161013998256E-2</v>
      </c>
      <c r="K133" s="362">
        <f>'3M - LGS'!K133</f>
        <v>1.4383372468360071E-2</v>
      </c>
      <c r="L133" s="362">
        <f>'3M - LGS'!L133</f>
        <v>3.0119549910011655E-3</v>
      </c>
      <c r="M133" s="362">
        <f>'3M - LGS'!M133</f>
        <v>3.6705853580568494E-3</v>
      </c>
      <c r="N133" s="362">
        <f>'3M - LGS'!N133</f>
        <v>2.7404201043578114E-3</v>
      </c>
      <c r="O133" s="362">
        <f>'3M - LGS'!O133</f>
        <v>2.8581349608312488E-3</v>
      </c>
      <c r="P133" s="362">
        <f>'3M - LGS'!P133</f>
        <v>3.238503512038369E-3</v>
      </c>
      <c r="Q133" s="362">
        <f>'3M - LGS'!Q133</f>
        <v>3.8872256628422518E-3</v>
      </c>
      <c r="R133" s="362">
        <f>'3M - LGS'!R133</f>
        <v>2.4374638015569718E-3</v>
      </c>
      <c r="S133" s="362">
        <f>'3M - LGS'!S133</f>
        <v>4.5808133635177606E-3</v>
      </c>
      <c r="T133" s="362">
        <f>'3M - LGS'!T133</f>
        <v>1.5338752045311651E-2</v>
      </c>
      <c r="U133" s="457">
        <f>'3M - LGS'!U133</f>
        <v>1.4180517777057172E-2</v>
      </c>
      <c r="V133" s="457">
        <f>'3M - LGS'!V133</f>
        <v>1.5232643886582896E-2</v>
      </c>
      <c r="W133" s="457">
        <f>'3M - LGS'!W133</f>
        <v>1.5647380810002672E-2</v>
      </c>
      <c r="X133" s="457">
        <f>'3M - LGS'!X133</f>
        <v>3.2264643657163943E-3</v>
      </c>
      <c r="Y133" s="457">
        <f>'3M - LGS'!Y133</f>
        <v>3.9058841084849108E-3</v>
      </c>
      <c r="Z133" s="457">
        <f>'3M - LGS'!Z133</f>
        <v>2.8687338829045507E-3</v>
      </c>
      <c r="AA133" s="457">
        <f>'3M - LGS'!AA133</f>
        <v>3.1925235200415754E-3</v>
      </c>
      <c r="AB133" s="457">
        <f>'3M - LGS'!AB133</f>
        <v>3.4962713653485982E-3</v>
      </c>
      <c r="AC133" s="457">
        <f>'3M - LGS'!AC133</f>
        <v>4.3145264251817734E-3</v>
      </c>
      <c r="AD133" s="457">
        <f>'3M - LGS'!AD133</f>
        <v>1.9926481246929804E-3</v>
      </c>
      <c r="AE133" s="457">
        <f>'3M - LGS'!AE133</f>
        <v>3.9087923266177584E-3</v>
      </c>
      <c r="AF133" s="457">
        <f>'3M - LGS'!AF133</f>
        <v>1.7017050433728656E-2</v>
      </c>
      <c r="AG133" s="457">
        <f>'3M - LGS'!AG133</f>
        <v>1.4180517777057172E-2</v>
      </c>
      <c r="AH133" s="457">
        <f>'3M - LGS'!AH133</f>
        <v>1.5232643886582896E-2</v>
      </c>
      <c r="AI133" s="457">
        <f>'3M - LGS'!AI133</f>
        <v>1.5647380810002672E-2</v>
      </c>
      <c r="AJ133" s="457">
        <f>'3M - LGS'!AJ133</f>
        <v>3.2264643657163943E-3</v>
      </c>
      <c r="AK133" s="457">
        <f>'3M - LGS'!AK133</f>
        <v>3.9058841084849108E-3</v>
      </c>
      <c r="AL133" s="457">
        <f>'3M - LGS'!AL133</f>
        <v>2.8687338829045507E-3</v>
      </c>
      <c r="AM133" s="457">
        <f>'3M - LGS'!AM133</f>
        <v>3.1925235200415754E-3</v>
      </c>
    </row>
    <row r="134" spans="1:39" hidden="1" x14ac:dyDescent="0.35">
      <c r="A134" s="658"/>
      <c r="B134" s="77" t="s">
        <v>4</v>
      </c>
      <c r="C134" s="293">
        <f>'3M - LGS'!C134</f>
        <v>3.3570000000000002E-3</v>
      </c>
      <c r="D134" s="293">
        <f>'3M - LGS'!D134</f>
        <v>3.3170000000000001E-3</v>
      </c>
      <c r="E134" s="362">
        <f>'3M - LGS'!E134</f>
        <v>2.8835863812814028E-3</v>
      </c>
      <c r="F134" s="362">
        <f>'3M - LGS'!F134</f>
        <v>2.9973339596464739E-3</v>
      </c>
      <c r="G134" s="362">
        <f>'3M - LGS'!G134</f>
        <v>3.3165822104796704E-3</v>
      </c>
      <c r="H134" s="362">
        <f>'3M - LGS'!H134</f>
        <v>1.0570096160853885E-2</v>
      </c>
      <c r="I134" s="362">
        <f>'3M - LGS'!I134</f>
        <v>9.278246917583912E-3</v>
      </c>
      <c r="J134" s="362">
        <f>'3M - LGS'!J134</f>
        <v>1.0028151184528716E-2</v>
      </c>
      <c r="K134" s="362">
        <f>'3M - LGS'!K134</f>
        <v>8.6452137534532743E-3</v>
      </c>
      <c r="L134" s="362">
        <f>'3M - LGS'!L134</f>
        <v>3.6245298628937543E-3</v>
      </c>
      <c r="M134" s="362">
        <f>'3M - LGS'!M134</f>
        <v>3.3199860824998846E-3</v>
      </c>
      <c r="N134" s="362">
        <f>'3M - LGS'!N134</f>
        <v>2.5710051829142032E-3</v>
      </c>
      <c r="O134" s="362">
        <f>'3M - LGS'!O134</f>
        <v>2.7028351497593935E-3</v>
      </c>
      <c r="P134" s="362">
        <f>'3M - LGS'!P134</f>
        <v>2.6314931671341099E-3</v>
      </c>
      <c r="Q134" s="362">
        <f>'3M - LGS'!Q134</f>
        <v>2.8835863812814028E-3</v>
      </c>
      <c r="R134" s="362">
        <f>'3M - LGS'!R134</f>
        <v>2.9973339596464739E-3</v>
      </c>
      <c r="S134" s="362">
        <f>'3M - LGS'!S134</f>
        <v>3.3165822104796704E-3</v>
      </c>
      <c r="T134" s="362">
        <f>'3M - LGS'!T134</f>
        <v>1.0570096160853885E-2</v>
      </c>
      <c r="U134" s="457">
        <f>'3M - LGS'!U134</f>
        <v>1.0180713390860409E-2</v>
      </c>
      <c r="V134" s="457">
        <f>'3M - LGS'!V134</f>
        <v>1.058434111110167E-2</v>
      </c>
      <c r="W134" s="457">
        <f>'3M - LGS'!W134</f>
        <v>9.2020461694362725E-3</v>
      </c>
      <c r="X134" s="457">
        <f>'3M - LGS'!X134</f>
        <v>3.7991905608735104E-3</v>
      </c>
      <c r="Y134" s="457">
        <f>'3M - LGS'!Y134</f>
        <v>3.4719250793811213E-3</v>
      </c>
      <c r="Z134" s="457">
        <f>'3M - LGS'!Z134</f>
        <v>2.6520703484937858E-3</v>
      </c>
      <c r="AA134" s="457">
        <f>'3M - LGS'!AA134</f>
        <v>2.9763418386679493E-3</v>
      </c>
      <c r="AB134" s="457">
        <f>'3M - LGS'!AB134</f>
        <v>2.7946142401718789E-3</v>
      </c>
      <c r="AC134" s="457">
        <f>'3M - LGS'!AC134</f>
        <v>3.1417202303447573E-3</v>
      </c>
      <c r="AD134" s="457">
        <f>'3M - LGS'!AD134</f>
        <v>2.4147636810405203E-3</v>
      </c>
      <c r="AE134" s="457">
        <f>'3M - LGS'!AE134</f>
        <v>2.7866878334302752E-3</v>
      </c>
      <c r="AF134" s="457">
        <f>'3M - LGS'!AF134</f>
        <v>1.1514854714852061E-2</v>
      </c>
      <c r="AG134" s="457">
        <f>'3M - LGS'!AG134</f>
        <v>1.0180713390860409E-2</v>
      </c>
      <c r="AH134" s="457">
        <f>'3M - LGS'!AH134</f>
        <v>1.058434111110167E-2</v>
      </c>
      <c r="AI134" s="457">
        <f>'3M - LGS'!AI134</f>
        <v>9.2020461694362725E-3</v>
      </c>
      <c r="AJ134" s="457">
        <f>'3M - LGS'!AJ134</f>
        <v>3.7991905608735104E-3</v>
      </c>
      <c r="AK134" s="457">
        <f>'3M - LGS'!AK134</f>
        <v>3.4719250793811213E-3</v>
      </c>
      <c r="AL134" s="457">
        <f>'3M - LGS'!AL134</f>
        <v>2.6520703484937858E-3</v>
      </c>
      <c r="AM134" s="457">
        <f>'3M - LGS'!AM134</f>
        <v>2.9763418386679493E-3</v>
      </c>
    </row>
    <row r="135" spans="1:39" hidden="1" x14ac:dyDescent="0.35">
      <c r="A135" s="658"/>
      <c r="B135" s="77" t="s">
        <v>5</v>
      </c>
      <c r="C135" s="293">
        <f>'3M - LGS'!C135</f>
        <v>2.8530000000000001E-3</v>
      </c>
      <c r="D135" s="293">
        <f>'3M - LGS'!D135</f>
        <v>2.9459999999999998E-3</v>
      </c>
      <c r="E135" s="362">
        <f>'3M - LGS'!E135</f>
        <v>2.4937084889108847E-3</v>
      </c>
      <c r="F135" s="362">
        <f>'3M - LGS'!F135</f>
        <v>2.3263396193519705E-3</v>
      </c>
      <c r="G135" s="362">
        <f>'3M - LGS'!G135</f>
        <v>2.7292106283252683E-3</v>
      </c>
      <c r="H135" s="362">
        <f>'3M - LGS'!H135</f>
        <v>9.0022160385136961E-3</v>
      </c>
      <c r="I135" s="362">
        <f>'3M - LGS'!I135</f>
        <v>7.9021149655229689E-3</v>
      </c>
      <c r="J135" s="362">
        <f>'3M - LGS'!J135</f>
        <v>8.5585964070573946E-3</v>
      </c>
      <c r="K135" s="362">
        <f>'3M - LGS'!K135</f>
        <v>7.9350353764870221E-3</v>
      </c>
      <c r="L135" s="362">
        <f>'3M - LGS'!L135</f>
        <v>2.9576356673282674E-3</v>
      </c>
      <c r="M135" s="362">
        <f>'3M - LGS'!M135</f>
        <v>2.9694455142294466E-3</v>
      </c>
      <c r="N135" s="362">
        <f>'3M - LGS'!N135</f>
        <v>2.4429561249258167E-3</v>
      </c>
      <c r="O135" s="362">
        <f>'3M - LGS'!O135</f>
        <v>2.2895204991968425E-3</v>
      </c>
      <c r="P135" s="362">
        <f>'3M - LGS'!P135</f>
        <v>2.3319409027314202E-3</v>
      </c>
      <c r="Q135" s="362">
        <f>'3M - LGS'!Q135</f>
        <v>2.4937084889108847E-3</v>
      </c>
      <c r="R135" s="362">
        <f>'3M - LGS'!R135</f>
        <v>2.3263396193519705E-3</v>
      </c>
      <c r="S135" s="362">
        <f>'3M - LGS'!S135</f>
        <v>2.7292106283252683E-3</v>
      </c>
      <c r="T135" s="362">
        <f>'3M - LGS'!T135</f>
        <v>9.0022160385136961E-3</v>
      </c>
      <c r="U135" s="457">
        <f>'3M - LGS'!U135</f>
        <v>8.6127213584202469E-3</v>
      </c>
      <c r="V135" s="457">
        <f>'3M - LGS'!V135</f>
        <v>8.975252016225994E-3</v>
      </c>
      <c r="W135" s="457">
        <f>'3M - LGS'!W135</f>
        <v>8.4182634800078395E-3</v>
      </c>
      <c r="X135" s="457">
        <f>'3M - LGS'!X135</f>
        <v>3.0660784549366164E-3</v>
      </c>
      <c r="Y135" s="457">
        <f>'3M - LGS'!Y135</f>
        <v>3.0709836142917028E-3</v>
      </c>
      <c r="Z135" s="457">
        <f>'3M - LGS'!Z135</f>
        <v>2.4953650549465562E-3</v>
      </c>
      <c r="AA135" s="457">
        <f>'3M - LGS'!AA135</f>
        <v>2.4916508593498094E-3</v>
      </c>
      <c r="AB135" s="457">
        <f>'3M - LGS'!AB135</f>
        <v>2.4497503990795811E-3</v>
      </c>
      <c r="AC135" s="457">
        <f>'3M - LGS'!AC135</f>
        <v>2.6862760407139388E-3</v>
      </c>
      <c r="AD135" s="457">
        <f>'3M - LGS'!AD135</f>
        <v>1.850484629739667E-3</v>
      </c>
      <c r="AE135" s="457">
        <f>'3M - LGS'!AE135</f>
        <v>2.2665814293217354E-3</v>
      </c>
      <c r="AF135" s="457">
        <f>'3M - LGS'!AF135</f>
        <v>9.736339643519696E-3</v>
      </c>
      <c r="AG135" s="457">
        <f>'3M - LGS'!AG135</f>
        <v>8.6127213584202469E-3</v>
      </c>
      <c r="AH135" s="457">
        <f>'3M - LGS'!AH135</f>
        <v>8.975252016225994E-3</v>
      </c>
      <c r="AI135" s="457">
        <f>'3M - LGS'!AI135</f>
        <v>8.4182634800078395E-3</v>
      </c>
      <c r="AJ135" s="457">
        <f>'3M - LGS'!AJ135</f>
        <v>3.0660784549366164E-3</v>
      </c>
      <c r="AK135" s="457">
        <f>'3M - LGS'!AK135</f>
        <v>3.0709836142917028E-3</v>
      </c>
      <c r="AL135" s="457">
        <f>'3M - LGS'!AL135</f>
        <v>2.4953650549465562E-3</v>
      </c>
      <c r="AM135" s="457">
        <f>'3M - LGS'!AM135</f>
        <v>2.4916508593498094E-3</v>
      </c>
    </row>
    <row r="136" spans="1:39" hidden="1" x14ac:dyDescent="0.35">
      <c r="A136" s="658"/>
      <c r="B136" s="77" t="s">
        <v>23</v>
      </c>
      <c r="C136" s="293">
        <f>'3M - LGS'!C136</f>
        <v>2.8530000000000001E-3</v>
      </c>
      <c r="D136" s="293">
        <f>'3M - LGS'!D136</f>
        <v>2.9459999999999998E-3</v>
      </c>
      <c r="E136" s="362">
        <f>'3M - LGS'!E136</f>
        <v>2.4937084889108847E-3</v>
      </c>
      <c r="F136" s="362">
        <f>'3M - LGS'!F136</f>
        <v>2.3263396193519705E-3</v>
      </c>
      <c r="G136" s="362">
        <f>'3M - LGS'!G136</f>
        <v>2.7292106283252683E-3</v>
      </c>
      <c r="H136" s="362">
        <f>'3M - LGS'!H136</f>
        <v>9.0022160385136961E-3</v>
      </c>
      <c r="I136" s="362">
        <f>'3M - LGS'!I136</f>
        <v>7.9021149655229689E-3</v>
      </c>
      <c r="J136" s="362">
        <f>'3M - LGS'!J136</f>
        <v>8.5585964070573946E-3</v>
      </c>
      <c r="K136" s="362">
        <f>'3M - LGS'!K136</f>
        <v>7.9350353764870221E-3</v>
      </c>
      <c r="L136" s="362">
        <f>'3M - LGS'!L136</f>
        <v>2.9576356673282674E-3</v>
      </c>
      <c r="M136" s="362">
        <f>'3M - LGS'!M136</f>
        <v>2.9694455142294466E-3</v>
      </c>
      <c r="N136" s="362">
        <f>'3M - LGS'!N136</f>
        <v>2.4429561249258167E-3</v>
      </c>
      <c r="O136" s="362">
        <f>'3M - LGS'!O136</f>
        <v>2.2895204991968425E-3</v>
      </c>
      <c r="P136" s="362">
        <f>'3M - LGS'!P136</f>
        <v>2.3319409027314202E-3</v>
      </c>
      <c r="Q136" s="362">
        <f>'3M - LGS'!Q136</f>
        <v>2.4937084889108847E-3</v>
      </c>
      <c r="R136" s="362">
        <f>'3M - LGS'!R136</f>
        <v>2.3263396193519705E-3</v>
      </c>
      <c r="S136" s="362">
        <f>'3M - LGS'!S136</f>
        <v>2.7292106283252683E-3</v>
      </c>
      <c r="T136" s="362">
        <f>'3M - LGS'!T136</f>
        <v>9.0022160385136961E-3</v>
      </c>
      <c r="U136" s="457">
        <f>'3M - LGS'!U136</f>
        <v>8.6127213584202469E-3</v>
      </c>
      <c r="V136" s="457">
        <f>'3M - LGS'!V136</f>
        <v>8.975252016225994E-3</v>
      </c>
      <c r="W136" s="457">
        <f>'3M - LGS'!W136</f>
        <v>8.4182634800078395E-3</v>
      </c>
      <c r="X136" s="457">
        <f>'3M - LGS'!X136</f>
        <v>3.0660784549366164E-3</v>
      </c>
      <c r="Y136" s="457">
        <f>'3M - LGS'!Y136</f>
        <v>3.0709836142917028E-3</v>
      </c>
      <c r="Z136" s="457">
        <f>'3M - LGS'!Z136</f>
        <v>2.4953650549465562E-3</v>
      </c>
      <c r="AA136" s="457">
        <f>'3M - LGS'!AA136</f>
        <v>2.4916508593498094E-3</v>
      </c>
      <c r="AB136" s="457">
        <f>'3M - LGS'!AB136</f>
        <v>2.4497503990795811E-3</v>
      </c>
      <c r="AC136" s="457">
        <f>'3M - LGS'!AC136</f>
        <v>2.6862760407139388E-3</v>
      </c>
      <c r="AD136" s="457">
        <f>'3M - LGS'!AD136</f>
        <v>1.850484629739667E-3</v>
      </c>
      <c r="AE136" s="457">
        <f>'3M - LGS'!AE136</f>
        <v>2.2665814293217354E-3</v>
      </c>
      <c r="AF136" s="457">
        <f>'3M - LGS'!AF136</f>
        <v>9.736339643519696E-3</v>
      </c>
      <c r="AG136" s="457">
        <f>'3M - LGS'!AG136</f>
        <v>8.6127213584202469E-3</v>
      </c>
      <c r="AH136" s="457">
        <f>'3M - LGS'!AH136</f>
        <v>8.975252016225994E-3</v>
      </c>
      <c r="AI136" s="457">
        <f>'3M - LGS'!AI136</f>
        <v>8.4182634800078395E-3</v>
      </c>
      <c r="AJ136" s="457">
        <f>'3M - LGS'!AJ136</f>
        <v>3.0660784549366164E-3</v>
      </c>
      <c r="AK136" s="457">
        <f>'3M - LGS'!AK136</f>
        <v>3.0709836142917028E-3</v>
      </c>
      <c r="AL136" s="457">
        <f>'3M - LGS'!AL136</f>
        <v>2.4953650549465562E-3</v>
      </c>
      <c r="AM136" s="457">
        <f>'3M - LGS'!AM136</f>
        <v>2.4916508593498094E-3</v>
      </c>
    </row>
    <row r="137" spans="1:39" hidden="1" x14ac:dyDescent="0.35">
      <c r="A137" s="658"/>
      <c r="B137" s="77" t="s">
        <v>24</v>
      </c>
      <c r="C137" s="293">
        <f>'3M - LGS'!C137</f>
        <v>2.8530000000000001E-3</v>
      </c>
      <c r="D137" s="293">
        <f>'3M - LGS'!D137</f>
        <v>2.9459999999999998E-3</v>
      </c>
      <c r="E137" s="362">
        <f>'3M - LGS'!E137</f>
        <v>2.4937084889108847E-3</v>
      </c>
      <c r="F137" s="362">
        <f>'3M - LGS'!F137</f>
        <v>2.3263396193519705E-3</v>
      </c>
      <c r="G137" s="362">
        <f>'3M - LGS'!G137</f>
        <v>2.7292106283252683E-3</v>
      </c>
      <c r="H137" s="362">
        <f>'3M - LGS'!H137</f>
        <v>9.0022160385136961E-3</v>
      </c>
      <c r="I137" s="362">
        <f>'3M - LGS'!I137</f>
        <v>7.9021149655229689E-3</v>
      </c>
      <c r="J137" s="362">
        <f>'3M - LGS'!J137</f>
        <v>8.5585964070573946E-3</v>
      </c>
      <c r="K137" s="362">
        <f>'3M - LGS'!K137</f>
        <v>7.9350353764870221E-3</v>
      </c>
      <c r="L137" s="362">
        <f>'3M - LGS'!L137</f>
        <v>2.9576356673282674E-3</v>
      </c>
      <c r="M137" s="362">
        <f>'3M - LGS'!M137</f>
        <v>2.9694455142294466E-3</v>
      </c>
      <c r="N137" s="362">
        <f>'3M - LGS'!N137</f>
        <v>2.4429561249258167E-3</v>
      </c>
      <c r="O137" s="362">
        <f>'3M - LGS'!O137</f>
        <v>2.2895204991968425E-3</v>
      </c>
      <c r="P137" s="362">
        <f>'3M - LGS'!P137</f>
        <v>2.3319409027314202E-3</v>
      </c>
      <c r="Q137" s="362">
        <f>'3M - LGS'!Q137</f>
        <v>2.4937084889108847E-3</v>
      </c>
      <c r="R137" s="362">
        <f>'3M - LGS'!R137</f>
        <v>2.3263396193519705E-3</v>
      </c>
      <c r="S137" s="362">
        <f>'3M - LGS'!S137</f>
        <v>2.7292106283252683E-3</v>
      </c>
      <c r="T137" s="362">
        <f>'3M - LGS'!T137</f>
        <v>9.0022160385136961E-3</v>
      </c>
      <c r="U137" s="457">
        <f>'3M - LGS'!U137</f>
        <v>8.6127213584202469E-3</v>
      </c>
      <c r="V137" s="457">
        <f>'3M - LGS'!V137</f>
        <v>8.975252016225994E-3</v>
      </c>
      <c r="W137" s="457">
        <f>'3M - LGS'!W137</f>
        <v>8.4182634800078395E-3</v>
      </c>
      <c r="X137" s="457">
        <f>'3M - LGS'!X137</f>
        <v>3.0660784549366164E-3</v>
      </c>
      <c r="Y137" s="457">
        <f>'3M - LGS'!Y137</f>
        <v>3.0709836142917028E-3</v>
      </c>
      <c r="Z137" s="457">
        <f>'3M - LGS'!Z137</f>
        <v>2.4953650549465562E-3</v>
      </c>
      <c r="AA137" s="457">
        <f>'3M - LGS'!AA137</f>
        <v>2.4916508593498094E-3</v>
      </c>
      <c r="AB137" s="457">
        <f>'3M - LGS'!AB137</f>
        <v>2.4497503990795811E-3</v>
      </c>
      <c r="AC137" s="457">
        <f>'3M - LGS'!AC137</f>
        <v>2.6862760407139388E-3</v>
      </c>
      <c r="AD137" s="457">
        <f>'3M - LGS'!AD137</f>
        <v>1.850484629739667E-3</v>
      </c>
      <c r="AE137" s="457">
        <f>'3M - LGS'!AE137</f>
        <v>2.2665814293217354E-3</v>
      </c>
      <c r="AF137" s="457">
        <f>'3M - LGS'!AF137</f>
        <v>9.736339643519696E-3</v>
      </c>
      <c r="AG137" s="457">
        <f>'3M - LGS'!AG137</f>
        <v>8.6127213584202469E-3</v>
      </c>
      <c r="AH137" s="457">
        <f>'3M - LGS'!AH137</f>
        <v>8.975252016225994E-3</v>
      </c>
      <c r="AI137" s="457">
        <f>'3M - LGS'!AI137</f>
        <v>8.4182634800078395E-3</v>
      </c>
      <c r="AJ137" s="457">
        <f>'3M - LGS'!AJ137</f>
        <v>3.0660784549366164E-3</v>
      </c>
      <c r="AK137" s="457">
        <f>'3M - LGS'!AK137</f>
        <v>3.0709836142917028E-3</v>
      </c>
      <c r="AL137" s="457">
        <f>'3M - LGS'!AL137</f>
        <v>2.4953650549465562E-3</v>
      </c>
      <c r="AM137" s="457">
        <f>'3M - LGS'!AM137</f>
        <v>2.4916508593498094E-3</v>
      </c>
    </row>
    <row r="138" spans="1:39" hidden="1" x14ac:dyDescent="0.35">
      <c r="A138" s="658"/>
      <c r="B138" s="77" t="s">
        <v>7</v>
      </c>
      <c r="C138" s="293">
        <f>'3M - LGS'!C138</f>
        <v>2.3930000000000002E-3</v>
      </c>
      <c r="D138" s="293">
        <f>'3M - LGS'!D138</f>
        <v>2.4099999999999998E-3</v>
      </c>
      <c r="E138" s="362">
        <f>'3M - LGS'!E138</f>
        <v>2.0273070353288526E-3</v>
      </c>
      <c r="F138" s="362">
        <f>'3M - LGS'!F138</f>
        <v>2.2281441422365936E-3</v>
      </c>
      <c r="G138" s="362">
        <f>'3M - LGS'!G138</f>
        <v>2.3447255262917339E-3</v>
      </c>
      <c r="H138" s="362">
        <f>'3M - LGS'!H138</f>
        <v>7.8707889548047666E-3</v>
      </c>
      <c r="I138" s="362">
        <f>'3M - LGS'!I138</f>
        <v>6.8671439860714424E-3</v>
      </c>
      <c r="J138" s="362">
        <f>'3M - LGS'!J138</f>
        <v>7.502684330694928E-3</v>
      </c>
      <c r="K138" s="362">
        <f>'3M - LGS'!K138</f>
        <v>6.8844350801616173E-3</v>
      </c>
      <c r="L138" s="362">
        <f>'3M - LGS'!L138</f>
        <v>2.5187241279940055E-3</v>
      </c>
      <c r="M138" s="362">
        <f>'3M - LGS'!M138</f>
        <v>2.5149200997384505E-3</v>
      </c>
      <c r="N138" s="362">
        <f>'3M - LGS'!N138</f>
        <v>2.0634691535176687E-3</v>
      </c>
      <c r="O138" s="362">
        <f>'3M - LGS'!O138</f>
        <v>1.9141851187442899E-3</v>
      </c>
      <c r="P138" s="362">
        <f>'3M - LGS'!P138</f>
        <v>1.9002909201414838E-3</v>
      </c>
      <c r="Q138" s="362">
        <f>'3M - LGS'!Q138</f>
        <v>2.0273070353288526E-3</v>
      </c>
      <c r="R138" s="362">
        <f>'3M - LGS'!R138</f>
        <v>2.2281441422365936E-3</v>
      </c>
      <c r="S138" s="362">
        <f>'3M - LGS'!S138</f>
        <v>2.3447255262917339E-3</v>
      </c>
      <c r="T138" s="362">
        <f>'3M - LGS'!T138</f>
        <v>7.8707889548047666E-3</v>
      </c>
      <c r="U138" s="457">
        <f>'3M - LGS'!U138</f>
        <v>7.4432636759063971E-3</v>
      </c>
      <c r="V138" s="457">
        <f>'3M - LGS'!V138</f>
        <v>7.8272576606452163E-3</v>
      </c>
      <c r="W138" s="457">
        <f>'3M - LGS'!W138</f>
        <v>7.2652329723402239E-3</v>
      </c>
      <c r="X138" s="457">
        <f>'3M - LGS'!X138</f>
        <v>2.5904701392368166E-3</v>
      </c>
      <c r="Y138" s="457">
        <f>'3M - LGS'!Y138</f>
        <v>2.5792233553480733E-3</v>
      </c>
      <c r="Z138" s="457">
        <f>'3M - LGS'!Z138</f>
        <v>2.0889283112139703E-3</v>
      </c>
      <c r="AA138" s="457">
        <f>'3M - LGS'!AA138</f>
        <v>2.0640152491911267E-3</v>
      </c>
      <c r="AB138" s="457">
        <f>'3M - LGS'!AB138</f>
        <v>1.9772963017748563E-3</v>
      </c>
      <c r="AC138" s="457">
        <f>'3M - LGS'!AC138</f>
        <v>2.1633322199865043E-3</v>
      </c>
      <c r="AD138" s="457">
        <f>'3M - LGS'!AD138</f>
        <v>1.7583724904276549E-3</v>
      </c>
      <c r="AE138" s="457">
        <f>'3M - LGS'!AE138</f>
        <v>1.9310412383942623E-3</v>
      </c>
      <c r="AF138" s="457">
        <f>'3M - LGS'!AF138</f>
        <v>8.4642194466218838E-3</v>
      </c>
      <c r="AG138" s="457">
        <f>'3M - LGS'!AG138</f>
        <v>7.4432636759063971E-3</v>
      </c>
      <c r="AH138" s="457">
        <f>'3M - LGS'!AH138</f>
        <v>7.8272576606452163E-3</v>
      </c>
      <c r="AI138" s="457">
        <f>'3M - LGS'!AI138</f>
        <v>7.2652329723402239E-3</v>
      </c>
      <c r="AJ138" s="457">
        <f>'3M - LGS'!AJ138</f>
        <v>2.5904701392368166E-3</v>
      </c>
      <c r="AK138" s="457">
        <f>'3M - LGS'!AK138</f>
        <v>2.5792233553480733E-3</v>
      </c>
      <c r="AL138" s="457">
        <f>'3M - LGS'!AL138</f>
        <v>2.0889283112139703E-3</v>
      </c>
      <c r="AM138" s="457">
        <f>'3M - LGS'!AM138</f>
        <v>2.0640152491911267E-3</v>
      </c>
    </row>
    <row r="139" spans="1:39" ht="15" hidden="1" thickBot="1" x14ac:dyDescent="0.4">
      <c r="A139" s="659"/>
      <c r="B139" s="79" t="s">
        <v>8</v>
      </c>
      <c r="C139" s="294">
        <f>'3M - LGS'!C139</f>
        <v>2.879E-3</v>
      </c>
      <c r="D139" s="294">
        <f>'3M - LGS'!D139</f>
        <v>2.6879999999999999E-3</v>
      </c>
      <c r="E139" s="363">
        <f>'3M - LGS'!E139</f>
        <v>2.1184912436104288E-3</v>
      </c>
      <c r="F139" s="363">
        <f>'3M - LGS'!F139</f>
        <v>3.0011893781293516E-3</v>
      </c>
      <c r="G139" s="363">
        <f>'3M - LGS'!G139</f>
        <v>3.1357061881645172E-3</v>
      </c>
      <c r="H139" s="363">
        <f>'3M - LGS'!H139</f>
        <v>1.0922302047442696E-2</v>
      </c>
      <c r="I139" s="363">
        <f>'3M - LGS'!I139</f>
        <v>9.5678204754123634E-3</v>
      </c>
      <c r="J139" s="363">
        <f>'3M - LGS'!J139</f>
        <v>1.0403775921909914E-2</v>
      </c>
      <c r="K139" s="363">
        <f>'3M - LGS'!K139</f>
        <v>9.1399041701621594E-3</v>
      </c>
      <c r="L139" s="363">
        <f>'3M - LGS'!L139</f>
        <v>3.3905878296422057E-3</v>
      </c>
      <c r="M139" s="363">
        <f>'3M - LGS'!M139</f>
        <v>3.2172176266673821E-3</v>
      </c>
      <c r="N139" s="363">
        <f>'3M - LGS'!N139</f>
        <v>2.6418521983131915E-3</v>
      </c>
      <c r="O139" s="363">
        <f>'3M - LGS'!O139</f>
        <v>2.3096965625590206E-3</v>
      </c>
      <c r="P139" s="363">
        <f>'3M - LGS'!P139</f>
        <v>2.1226196682628123E-3</v>
      </c>
      <c r="Q139" s="363">
        <f>'3M - LGS'!Q139</f>
        <v>2.1184912436104288E-3</v>
      </c>
      <c r="R139" s="363">
        <f>'3M - LGS'!R139</f>
        <v>3.0011893781293516E-3</v>
      </c>
      <c r="S139" s="363">
        <f>'3M - LGS'!S139</f>
        <v>3.1357061881645172E-3</v>
      </c>
      <c r="T139" s="363">
        <f>'3M - LGS'!T139</f>
        <v>1.0922302047442696E-2</v>
      </c>
      <c r="U139" s="458">
        <f>'3M - LGS'!U139</f>
        <v>1.0512476648458587E-2</v>
      </c>
      <c r="V139" s="458">
        <f>'3M - LGS'!V139</f>
        <v>1.0997739136845456E-2</v>
      </c>
      <c r="W139" s="458">
        <f>'3M - LGS'!W139</f>
        <v>9.7499748369244844E-3</v>
      </c>
      <c r="X139" s="458">
        <f>'3M - LGS'!X139</f>
        <v>3.5422223466634517E-3</v>
      </c>
      <c r="Y139" s="458">
        <f>'3M - LGS'!Y139</f>
        <v>3.3530392812039923E-3</v>
      </c>
      <c r="Z139" s="458">
        <f>'3M - LGS'!Z139</f>
        <v>2.7187759744741616E-3</v>
      </c>
      <c r="AA139" s="458">
        <f>'3M - LGS'!AA139</f>
        <v>2.5294807330186069E-3</v>
      </c>
      <c r="AB139" s="458">
        <f>'3M - LGS'!AB139</f>
        <v>2.2399842928387112E-3</v>
      </c>
      <c r="AC139" s="458">
        <f>'3M - LGS'!AC139</f>
        <v>2.2916778796452913E-3</v>
      </c>
      <c r="AD139" s="458">
        <f>'3M - LGS'!AD139</f>
        <v>2.4098895716046765E-3</v>
      </c>
      <c r="AE139" s="458">
        <f>'3M - LGS'!AE139</f>
        <v>2.6252680825910963E-3</v>
      </c>
      <c r="AF139" s="458">
        <f>'3M - LGS'!AF139</f>
        <v>1.1916519776656496E-2</v>
      </c>
      <c r="AG139" s="458">
        <f>'3M - LGS'!AG139</f>
        <v>1.0512476648458587E-2</v>
      </c>
      <c r="AH139" s="458">
        <f>'3M - LGS'!AH139</f>
        <v>1.0997739136845456E-2</v>
      </c>
      <c r="AI139" s="458">
        <f>'3M - LGS'!AI139</f>
        <v>9.7499748369244844E-3</v>
      </c>
      <c r="AJ139" s="458">
        <f>'3M - LGS'!AJ139</f>
        <v>3.5422223466634517E-3</v>
      </c>
      <c r="AK139" s="458">
        <f>'3M - LGS'!AK139</f>
        <v>3.3530392812039923E-3</v>
      </c>
      <c r="AL139" s="458">
        <f>'3M - LGS'!AL139</f>
        <v>2.7187759744741616E-3</v>
      </c>
      <c r="AM139" s="458">
        <f>'3M - LGS'!AM139</f>
        <v>2.5294807330186069E-3</v>
      </c>
    </row>
    <row r="140" spans="1:39" hidden="1" x14ac:dyDescent="0.35">
      <c r="A140" s="99"/>
      <c r="B140" s="99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</row>
    <row r="141" spans="1:39" ht="15" hidden="1" thickBot="1" x14ac:dyDescent="0.4">
      <c r="A141" s="170" t="s">
        <v>179</v>
      </c>
      <c r="B141" s="99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2" spans="1:39" ht="15.75" hidden="1" customHeight="1" thickBot="1" x14ac:dyDescent="0.4">
      <c r="A142" s="647" t="s">
        <v>126</v>
      </c>
      <c r="B142" s="262" t="s">
        <v>123</v>
      </c>
      <c r="C142" s="146">
        <f>C$4</f>
        <v>44562</v>
      </c>
      <c r="D142" s="146">
        <f t="shared" ref="D142:AM142" si="58">D$4</f>
        <v>44593</v>
      </c>
      <c r="E142" s="146">
        <f t="shared" si="58"/>
        <v>44621</v>
      </c>
      <c r="F142" s="146">
        <f t="shared" si="58"/>
        <v>44652</v>
      </c>
      <c r="G142" s="146">
        <f t="shared" si="58"/>
        <v>44682</v>
      </c>
      <c r="H142" s="146">
        <f t="shared" si="58"/>
        <v>44713</v>
      </c>
      <c r="I142" s="146">
        <f t="shared" si="58"/>
        <v>44743</v>
      </c>
      <c r="J142" s="146">
        <f t="shared" si="58"/>
        <v>44774</v>
      </c>
      <c r="K142" s="146">
        <f t="shared" si="58"/>
        <v>44805</v>
      </c>
      <c r="L142" s="146">
        <f t="shared" si="58"/>
        <v>44835</v>
      </c>
      <c r="M142" s="146">
        <f t="shared" si="58"/>
        <v>44866</v>
      </c>
      <c r="N142" s="146">
        <f t="shared" si="58"/>
        <v>44896</v>
      </c>
      <c r="O142" s="146">
        <f t="shared" si="58"/>
        <v>44927</v>
      </c>
      <c r="P142" s="146">
        <f t="shared" si="58"/>
        <v>44958</v>
      </c>
      <c r="Q142" s="146">
        <f t="shared" si="58"/>
        <v>44986</v>
      </c>
      <c r="R142" s="146">
        <f t="shared" si="58"/>
        <v>45017</v>
      </c>
      <c r="S142" s="146">
        <f t="shared" si="58"/>
        <v>45047</v>
      </c>
      <c r="T142" s="146">
        <f t="shared" si="58"/>
        <v>45078</v>
      </c>
      <c r="U142" s="146">
        <f t="shared" si="58"/>
        <v>45108</v>
      </c>
      <c r="V142" s="146">
        <f t="shared" si="58"/>
        <v>45139</v>
      </c>
      <c r="W142" s="146">
        <f t="shared" si="58"/>
        <v>45170</v>
      </c>
      <c r="X142" s="146">
        <f t="shared" si="58"/>
        <v>45200</v>
      </c>
      <c r="Y142" s="146">
        <f t="shared" si="58"/>
        <v>45231</v>
      </c>
      <c r="Z142" s="146">
        <f t="shared" si="58"/>
        <v>45261</v>
      </c>
      <c r="AA142" s="146">
        <f t="shared" si="58"/>
        <v>45292</v>
      </c>
      <c r="AB142" s="146">
        <f t="shared" si="58"/>
        <v>45323</v>
      </c>
      <c r="AC142" s="146">
        <f t="shared" si="58"/>
        <v>45352</v>
      </c>
      <c r="AD142" s="146">
        <f t="shared" si="58"/>
        <v>45383</v>
      </c>
      <c r="AE142" s="146">
        <f t="shared" si="58"/>
        <v>45413</v>
      </c>
      <c r="AF142" s="146">
        <f t="shared" si="58"/>
        <v>45444</v>
      </c>
      <c r="AG142" s="146">
        <f t="shared" si="58"/>
        <v>45474</v>
      </c>
      <c r="AH142" s="146">
        <f t="shared" si="58"/>
        <v>45505</v>
      </c>
      <c r="AI142" s="146">
        <f t="shared" si="58"/>
        <v>45536</v>
      </c>
      <c r="AJ142" s="146">
        <f t="shared" si="58"/>
        <v>45566</v>
      </c>
      <c r="AK142" s="146">
        <f t="shared" si="58"/>
        <v>45597</v>
      </c>
      <c r="AL142" s="146">
        <f t="shared" si="58"/>
        <v>45627</v>
      </c>
      <c r="AM142" s="146">
        <f t="shared" si="58"/>
        <v>45658</v>
      </c>
    </row>
    <row r="143" spans="1:39" hidden="1" x14ac:dyDescent="0.35">
      <c r="A143" s="648"/>
      <c r="B143" s="240" t="s">
        <v>20</v>
      </c>
      <c r="C143" s="26">
        <f t="shared" ref="C143:C155" si="59">IF(C23=0,0,((C5*0.5)-C41)*C78*C110*C$2)</f>
        <v>0</v>
      </c>
      <c r="D143" s="26">
        <f t="shared" ref="D143:AI143" si="60">IF(D23=0,0,((D5*0.5)+C23-D41)*D78*D110*D$2)</f>
        <v>0</v>
      </c>
      <c r="E143" s="26">
        <f t="shared" si="60"/>
        <v>0</v>
      </c>
      <c r="F143" s="26">
        <f t="shared" si="60"/>
        <v>0</v>
      </c>
      <c r="G143" s="26">
        <f t="shared" si="60"/>
        <v>0</v>
      </c>
      <c r="H143" s="26">
        <f t="shared" si="60"/>
        <v>0</v>
      </c>
      <c r="I143" s="26">
        <f t="shared" si="60"/>
        <v>0</v>
      </c>
      <c r="J143" s="26">
        <f t="shared" si="60"/>
        <v>0</v>
      </c>
      <c r="K143" s="26">
        <f t="shared" si="60"/>
        <v>0</v>
      </c>
      <c r="L143" s="26">
        <f t="shared" si="60"/>
        <v>0</v>
      </c>
      <c r="M143" s="26">
        <f t="shared" si="60"/>
        <v>0</v>
      </c>
      <c r="N143" s="26">
        <f t="shared" si="60"/>
        <v>0</v>
      </c>
      <c r="O143" s="26">
        <f t="shared" si="60"/>
        <v>0</v>
      </c>
      <c r="P143" s="26">
        <f t="shared" si="60"/>
        <v>0</v>
      </c>
      <c r="Q143" s="26">
        <f t="shared" si="60"/>
        <v>0</v>
      </c>
      <c r="R143" s="26">
        <f t="shared" si="60"/>
        <v>0</v>
      </c>
      <c r="S143" s="26">
        <f t="shared" si="60"/>
        <v>0</v>
      </c>
      <c r="T143" s="26">
        <f t="shared" si="60"/>
        <v>0</v>
      </c>
      <c r="U143" s="26">
        <f t="shared" si="60"/>
        <v>0</v>
      </c>
      <c r="V143" s="26">
        <f t="shared" si="60"/>
        <v>0</v>
      </c>
      <c r="W143" s="26">
        <f t="shared" si="60"/>
        <v>0</v>
      </c>
      <c r="X143" s="26">
        <f t="shared" si="60"/>
        <v>0</v>
      </c>
      <c r="Y143" s="26">
        <f t="shared" si="60"/>
        <v>0</v>
      </c>
      <c r="Z143" s="26">
        <f t="shared" si="60"/>
        <v>0</v>
      </c>
      <c r="AA143" s="26">
        <f t="shared" si="60"/>
        <v>0</v>
      </c>
      <c r="AB143" s="26">
        <f t="shared" si="60"/>
        <v>0</v>
      </c>
      <c r="AC143" s="26">
        <f t="shared" si="60"/>
        <v>0</v>
      </c>
      <c r="AD143" s="26">
        <f t="shared" si="60"/>
        <v>0</v>
      </c>
      <c r="AE143" s="26">
        <f t="shared" si="60"/>
        <v>0</v>
      </c>
      <c r="AF143" s="26">
        <f t="shared" si="60"/>
        <v>0</v>
      </c>
      <c r="AG143" s="26">
        <f t="shared" si="60"/>
        <v>0</v>
      </c>
      <c r="AH143" s="26">
        <f t="shared" si="60"/>
        <v>0</v>
      </c>
      <c r="AI143" s="26">
        <f t="shared" si="60"/>
        <v>0</v>
      </c>
      <c r="AJ143" s="26">
        <f t="shared" ref="AJ143:AM143" si="61">IF(AJ23=0,0,((AJ5*0.5)+AI23-AJ41)*AJ78*AJ110*AJ$2)</f>
        <v>0</v>
      </c>
      <c r="AK143" s="26">
        <f t="shared" si="61"/>
        <v>0</v>
      </c>
      <c r="AL143" s="26">
        <f t="shared" si="61"/>
        <v>0</v>
      </c>
      <c r="AM143" s="26">
        <f t="shared" si="61"/>
        <v>0</v>
      </c>
    </row>
    <row r="144" spans="1:39" hidden="1" x14ac:dyDescent="0.35">
      <c r="A144" s="648"/>
      <c r="B144" s="240" t="s">
        <v>0</v>
      </c>
      <c r="C144" s="26">
        <f t="shared" si="59"/>
        <v>0</v>
      </c>
      <c r="D144" s="26">
        <f t="shared" ref="D144:AI144" si="62">IF(D24=0,0,((D6*0.5)+C24-D42)*D79*D111*D$2)</f>
        <v>0</v>
      </c>
      <c r="E144" s="26">
        <f t="shared" si="62"/>
        <v>0</v>
      </c>
      <c r="F144" s="26">
        <f t="shared" si="62"/>
        <v>0</v>
      </c>
      <c r="G144" s="26">
        <f t="shared" si="62"/>
        <v>0</v>
      </c>
      <c r="H144" s="26">
        <f t="shared" si="62"/>
        <v>0</v>
      </c>
      <c r="I144" s="26">
        <f t="shared" si="62"/>
        <v>0</v>
      </c>
      <c r="J144" s="26">
        <f t="shared" si="62"/>
        <v>0</v>
      </c>
      <c r="K144" s="26">
        <f t="shared" si="62"/>
        <v>0</v>
      </c>
      <c r="L144" s="26">
        <f t="shared" si="62"/>
        <v>0</v>
      </c>
      <c r="M144" s="26">
        <f t="shared" si="62"/>
        <v>0</v>
      </c>
      <c r="N144" s="26">
        <f t="shared" si="62"/>
        <v>0</v>
      </c>
      <c r="O144" s="26">
        <f t="shared" si="62"/>
        <v>0</v>
      </c>
      <c r="P144" s="26">
        <f t="shared" si="62"/>
        <v>0</v>
      </c>
      <c r="Q144" s="26">
        <f t="shared" si="62"/>
        <v>0</v>
      </c>
      <c r="R144" s="26">
        <f t="shared" si="62"/>
        <v>0</v>
      </c>
      <c r="S144" s="26">
        <f t="shared" si="62"/>
        <v>0</v>
      </c>
      <c r="T144" s="26">
        <f t="shared" si="62"/>
        <v>0</v>
      </c>
      <c r="U144" s="26">
        <f t="shared" si="62"/>
        <v>0</v>
      </c>
      <c r="V144" s="26">
        <f t="shared" si="62"/>
        <v>0</v>
      </c>
      <c r="W144" s="26">
        <f t="shared" si="62"/>
        <v>0</v>
      </c>
      <c r="X144" s="26">
        <f t="shared" si="62"/>
        <v>0</v>
      </c>
      <c r="Y144" s="26">
        <f t="shared" si="62"/>
        <v>0</v>
      </c>
      <c r="Z144" s="26">
        <f t="shared" si="62"/>
        <v>0</v>
      </c>
      <c r="AA144" s="26">
        <f t="shared" si="62"/>
        <v>0</v>
      </c>
      <c r="AB144" s="26">
        <f t="shared" si="62"/>
        <v>0</v>
      </c>
      <c r="AC144" s="26">
        <f t="shared" si="62"/>
        <v>0</v>
      </c>
      <c r="AD144" s="26">
        <f t="shared" si="62"/>
        <v>0</v>
      </c>
      <c r="AE144" s="26">
        <f t="shared" si="62"/>
        <v>0</v>
      </c>
      <c r="AF144" s="26">
        <f t="shared" si="62"/>
        <v>0</v>
      </c>
      <c r="AG144" s="26">
        <f t="shared" si="62"/>
        <v>0</v>
      </c>
      <c r="AH144" s="26">
        <f t="shared" si="62"/>
        <v>0</v>
      </c>
      <c r="AI144" s="26">
        <f t="shared" si="62"/>
        <v>0</v>
      </c>
      <c r="AJ144" s="26">
        <f t="shared" ref="AJ144:AM144" si="63">IF(AJ24=0,0,((AJ6*0.5)+AI24-AJ42)*AJ79*AJ111*AJ$2)</f>
        <v>0</v>
      </c>
      <c r="AK144" s="26">
        <f t="shared" si="63"/>
        <v>0</v>
      </c>
      <c r="AL144" s="26">
        <f t="shared" si="63"/>
        <v>0</v>
      </c>
      <c r="AM144" s="26">
        <f t="shared" si="63"/>
        <v>0</v>
      </c>
    </row>
    <row r="145" spans="1:39" hidden="1" x14ac:dyDescent="0.35">
      <c r="A145" s="648"/>
      <c r="B145" s="240" t="s">
        <v>21</v>
      </c>
      <c r="C145" s="26">
        <f t="shared" si="59"/>
        <v>0</v>
      </c>
      <c r="D145" s="26">
        <f t="shared" ref="D145:AI145" si="64">IF(D25=0,0,((D7*0.5)+C25-D43)*D80*D112*D$2)</f>
        <v>0</v>
      </c>
      <c r="E145" s="26">
        <f t="shared" si="64"/>
        <v>0</v>
      </c>
      <c r="F145" s="26">
        <f t="shared" si="64"/>
        <v>0</v>
      </c>
      <c r="G145" s="26">
        <f t="shared" si="64"/>
        <v>0</v>
      </c>
      <c r="H145" s="26">
        <f t="shared" si="64"/>
        <v>0</v>
      </c>
      <c r="I145" s="26">
        <f t="shared" si="64"/>
        <v>0</v>
      </c>
      <c r="J145" s="26">
        <f t="shared" si="64"/>
        <v>0</v>
      </c>
      <c r="K145" s="26">
        <f t="shared" si="64"/>
        <v>0</v>
      </c>
      <c r="L145" s="26">
        <f t="shared" si="64"/>
        <v>0</v>
      </c>
      <c r="M145" s="26">
        <f t="shared" si="64"/>
        <v>0</v>
      </c>
      <c r="N145" s="26">
        <f t="shared" si="64"/>
        <v>0</v>
      </c>
      <c r="O145" s="26">
        <f t="shared" si="64"/>
        <v>0</v>
      </c>
      <c r="P145" s="26">
        <f t="shared" si="64"/>
        <v>0</v>
      </c>
      <c r="Q145" s="26">
        <f t="shared" si="64"/>
        <v>0</v>
      </c>
      <c r="R145" s="26">
        <f t="shared" si="64"/>
        <v>0</v>
      </c>
      <c r="S145" s="26">
        <f t="shared" si="64"/>
        <v>0</v>
      </c>
      <c r="T145" s="26">
        <f t="shared" si="64"/>
        <v>0</v>
      </c>
      <c r="U145" s="26">
        <f t="shared" si="64"/>
        <v>0</v>
      </c>
      <c r="V145" s="26">
        <f t="shared" si="64"/>
        <v>0</v>
      </c>
      <c r="W145" s="26">
        <f t="shared" si="64"/>
        <v>0</v>
      </c>
      <c r="X145" s="26">
        <f t="shared" si="64"/>
        <v>0</v>
      </c>
      <c r="Y145" s="26">
        <f t="shared" si="64"/>
        <v>0</v>
      </c>
      <c r="Z145" s="26">
        <f t="shared" si="64"/>
        <v>0</v>
      </c>
      <c r="AA145" s="26">
        <f t="shared" si="64"/>
        <v>0</v>
      </c>
      <c r="AB145" s="26">
        <f t="shared" si="64"/>
        <v>0</v>
      </c>
      <c r="AC145" s="26">
        <f t="shared" si="64"/>
        <v>0</v>
      </c>
      <c r="AD145" s="26">
        <f t="shared" si="64"/>
        <v>0</v>
      </c>
      <c r="AE145" s="26">
        <f t="shared" si="64"/>
        <v>0</v>
      </c>
      <c r="AF145" s="26">
        <f t="shared" si="64"/>
        <v>0</v>
      </c>
      <c r="AG145" s="26">
        <f t="shared" si="64"/>
        <v>0</v>
      </c>
      <c r="AH145" s="26">
        <f t="shared" si="64"/>
        <v>0</v>
      </c>
      <c r="AI145" s="26">
        <f t="shared" si="64"/>
        <v>0</v>
      </c>
      <c r="AJ145" s="26">
        <f t="shared" ref="AJ145:AM145" si="65">IF(AJ25=0,0,((AJ7*0.5)+AI25-AJ43)*AJ80*AJ112*AJ$2)</f>
        <v>0</v>
      </c>
      <c r="AK145" s="26">
        <f t="shared" si="65"/>
        <v>0</v>
      </c>
      <c r="AL145" s="26">
        <f t="shared" si="65"/>
        <v>0</v>
      </c>
      <c r="AM145" s="26">
        <f t="shared" si="65"/>
        <v>0</v>
      </c>
    </row>
    <row r="146" spans="1:39" hidden="1" x14ac:dyDescent="0.35">
      <c r="A146" s="648"/>
      <c r="B146" s="240" t="s">
        <v>1</v>
      </c>
      <c r="C146" s="26">
        <f t="shared" si="59"/>
        <v>0</v>
      </c>
      <c r="D146" s="26">
        <f t="shared" ref="D146:AI146" si="66">IF(D26=0,0,((D8*0.5)+C26-D44)*D81*D113*D$2)</f>
        <v>0</v>
      </c>
      <c r="E146" s="26">
        <f t="shared" si="66"/>
        <v>0</v>
      </c>
      <c r="F146" s="26">
        <f t="shared" si="66"/>
        <v>0</v>
      </c>
      <c r="G146" s="26">
        <f t="shared" si="66"/>
        <v>0</v>
      </c>
      <c r="H146" s="26">
        <f t="shared" si="66"/>
        <v>0</v>
      </c>
      <c r="I146" s="26">
        <f t="shared" si="66"/>
        <v>0</v>
      </c>
      <c r="J146" s="26">
        <f t="shared" si="66"/>
        <v>0</v>
      </c>
      <c r="K146" s="26">
        <f t="shared" si="66"/>
        <v>0</v>
      </c>
      <c r="L146" s="26">
        <f t="shared" si="66"/>
        <v>0</v>
      </c>
      <c r="M146" s="26">
        <f t="shared" si="66"/>
        <v>0</v>
      </c>
      <c r="N146" s="26">
        <f t="shared" si="66"/>
        <v>0</v>
      </c>
      <c r="O146" s="26">
        <f t="shared" si="66"/>
        <v>0</v>
      </c>
      <c r="P146" s="26">
        <f t="shared" si="66"/>
        <v>0</v>
      </c>
      <c r="Q146" s="26">
        <f t="shared" si="66"/>
        <v>0</v>
      </c>
      <c r="R146" s="26">
        <f t="shared" si="66"/>
        <v>0</v>
      </c>
      <c r="S146" s="26">
        <f t="shared" si="66"/>
        <v>0</v>
      </c>
      <c r="T146" s="26">
        <f t="shared" si="66"/>
        <v>0</v>
      </c>
      <c r="U146" s="26">
        <f t="shared" si="66"/>
        <v>0</v>
      </c>
      <c r="V146" s="26">
        <f t="shared" si="66"/>
        <v>0</v>
      </c>
      <c r="W146" s="26">
        <f t="shared" si="66"/>
        <v>0</v>
      </c>
      <c r="X146" s="26">
        <f t="shared" si="66"/>
        <v>0</v>
      </c>
      <c r="Y146" s="26">
        <f t="shared" si="66"/>
        <v>0</v>
      </c>
      <c r="Z146" s="26">
        <f t="shared" si="66"/>
        <v>0</v>
      </c>
      <c r="AA146" s="26">
        <f t="shared" si="66"/>
        <v>0</v>
      </c>
      <c r="AB146" s="26">
        <f t="shared" si="66"/>
        <v>0</v>
      </c>
      <c r="AC146" s="26">
        <f t="shared" si="66"/>
        <v>0</v>
      </c>
      <c r="AD146" s="26">
        <f t="shared" si="66"/>
        <v>0</v>
      </c>
      <c r="AE146" s="26">
        <f t="shared" si="66"/>
        <v>0</v>
      </c>
      <c r="AF146" s="26">
        <f t="shared" si="66"/>
        <v>0</v>
      </c>
      <c r="AG146" s="26">
        <f t="shared" si="66"/>
        <v>0</v>
      </c>
      <c r="AH146" s="26">
        <f t="shared" si="66"/>
        <v>0</v>
      </c>
      <c r="AI146" s="26">
        <f t="shared" si="66"/>
        <v>0</v>
      </c>
      <c r="AJ146" s="26">
        <f t="shared" ref="AJ146:AM146" si="67">IF(AJ26=0,0,((AJ8*0.5)+AI26-AJ44)*AJ81*AJ113*AJ$2)</f>
        <v>0</v>
      </c>
      <c r="AK146" s="26">
        <f t="shared" si="67"/>
        <v>0</v>
      </c>
      <c r="AL146" s="26">
        <f t="shared" si="67"/>
        <v>0</v>
      </c>
      <c r="AM146" s="26">
        <f t="shared" si="67"/>
        <v>0</v>
      </c>
    </row>
    <row r="147" spans="1:39" hidden="1" x14ac:dyDescent="0.35">
      <c r="A147" s="648"/>
      <c r="B147" s="240" t="s">
        <v>22</v>
      </c>
      <c r="C147" s="26">
        <f t="shared" si="59"/>
        <v>0</v>
      </c>
      <c r="D147" s="26">
        <f t="shared" ref="D147:AI147" si="68">IF(D27=0,0,((D9*0.5)+C27-D45)*D82*D114*D$2)</f>
        <v>0</v>
      </c>
      <c r="E147" s="26">
        <f t="shared" si="68"/>
        <v>0</v>
      </c>
      <c r="F147" s="26">
        <f t="shared" si="68"/>
        <v>0</v>
      </c>
      <c r="G147" s="26">
        <f t="shared" si="68"/>
        <v>0</v>
      </c>
      <c r="H147" s="26">
        <f t="shared" si="68"/>
        <v>0</v>
      </c>
      <c r="I147" s="26">
        <f t="shared" si="68"/>
        <v>0</v>
      </c>
      <c r="J147" s="26">
        <f t="shared" si="68"/>
        <v>92.408530425227696</v>
      </c>
      <c r="K147" s="26">
        <f t="shared" si="68"/>
        <v>226.38566739567887</v>
      </c>
      <c r="L147" s="26">
        <f t="shared" si="68"/>
        <v>166.25441506888953</v>
      </c>
      <c r="M147" s="26">
        <f t="shared" si="68"/>
        <v>146.08168675802651</v>
      </c>
      <c r="N147" s="26">
        <f t="shared" si="68"/>
        <v>157.74569462674893</v>
      </c>
      <c r="O147" s="26">
        <f t="shared" si="68"/>
        <v>167.59454755767248</v>
      </c>
      <c r="P147" s="26">
        <f t="shared" si="68"/>
        <v>131.15916498003938</v>
      </c>
      <c r="Q147" s="26">
        <f t="shared" si="68"/>
        <v>114.60223010901315</v>
      </c>
      <c r="R147" s="26">
        <f t="shared" si="68"/>
        <v>114.95053890718441</v>
      </c>
      <c r="S147" s="26">
        <f t="shared" si="68"/>
        <v>139.96160981950507</v>
      </c>
      <c r="T147" s="26">
        <f t="shared" si="68"/>
        <v>189.03203113622206</v>
      </c>
      <c r="U147" s="26">
        <f t="shared" si="68"/>
        <v>3.7702376690396515</v>
      </c>
      <c r="V147" s="26">
        <f t="shared" si="68"/>
        <v>2.9763782890415533</v>
      </c>
      <c r="W147" s="26">
        <f t="shared" si="68"/>
        <v>3.6142126637192797</v>
      </c>
      <c r="X147" s="26">
        <f t="shared" si="68"/>
        <v>2.6060380179427303</v>
      </c>
      <c r="Y147" s="26">
        <f t="shared" si="68"/>
        <v>2.2977510706536552</v>
      </c>
      <c r="Z147" s="26">
        <f t="shared" si="68"/>
        <v>2.4789745252419388</v>
      </c>
      <c r="AA147" s="26">
        <f t="shared" si="68"/>
        <v>2.6796374192318964</v>
      </c>
      <c r="AB147" s="26">
        <f t="shared" si="68"/>
        <v>2.0736813192008277</v>
      </c>
      <c r="AC147" s="26">
        <f t="shared" si="68"/>
        <v>1.8280526116215299</v>
      </c>
      <c r="AD147" s="26">
        <f t="shared" si="68"/>
        <v>1.8085091225507657</v>
      </c>
      <c r="AE147" s="26">
        <f t="shared" si="68"/>
        <v>2.1386791700908265</v>
      </c>
      <c r="AF147" s="26">
        <f t="shared" si="68"/>
        <v>3.0173629223546024</v>
      </c>
      <c r="AG147" s="26">
        <f t="shared" si="68"/>
        <v>3.7702376690396515</v>
      </c>
      <c r="AH147" s="26">
        <f t="shared" si="68"/>
        <v>2.9763782890415533</v>
      </c>
      <c r="AI147" s="26">
        <f t="shared" si="68"/>
        <v>3.6142126637192797</v>
      </c>
      <c r="AJ147" s="26">
        <f t="shared" ref="AJ147:AM147" si="69">IF(AJ27=0,0,((AJ9*0.5)+AI27-AJ45)*AJ82*AJ114*AJ$2)</f>
        <v>2.6060380179427303</v>
      </c>
      <c r="AK147" s="26">
        <f t="shared" si="69"/>
        <v>2.2977510706536552</v>
      </c>
      <c r="AL147" s="26">
        <f t="shared" si="69"/>
        <v>2.4789745252419388</v>
      </c>
      <c r="AM147" s="26">
        <f t="shared" si="69"/>
        <v>2.6796374192318964</v>
      </c>
    </row>
    <row r="148" spans="1:39" hidden="1" x14ac:dyDescent="0.35">
      <c r="A148" s="648"/>
      <c r="B148" s="77" t="s">
        <v>9</v>
      </c>
      <c r="C148" s="26">
        <f t="shared" si="59"/>
        <v>0</v>
      </c>
      <c r="D148" s="26">
        <f t="shared" ref="D148:AI148" si="70">IF(D28=0,0,((D10*0.5)+C28-D46)*D83*D115*D$2)</f>
        <v>0</v>
      </c>
      <c r="E148" s="26">
        <f t="shared" si="70"/>
        <v>0</v>
      </c>
      <c r="F148" s="26">
        <f t="shared" si="70"/>
        <v>0</v>
      </c>
      <c r="G148" s="26">
        <f t="shared" si="70"/>
        <v>0</v>
      </c>
      <c r="H148" s="26">
        <f t="shared" si="70"/>
        <v>0</v>
      </c>
      <c r="I148" s="26">
        <f t="shared" si="70"/>
        <v>0</v>
      </c>
      <c r="J148" s="26">
        <f t="shared" si="70"/>
        <v>0</v>
      </c>
      <c r="K148" s="26">
        <f t="shared" si="70"/>
        <v>0</v>
      </c>
      <c r="L148" s="26">
        <f t="shared" si="70"/>
        <v>0</v>
      </c>
      <c r="M148" s="26">
        <f t="shared" si="70"/>
        <v>0</v>
      </c>
      <c r="N148" s="26">
        <f t="shared" si="70"/>
        <v>0</v>
      </c>
      <c r="O148" s="26">
        <f t="shared" si="70"/>
        <v>0</v>
      </c>
      <c r="P148" s="26">
        <f t="shared" si="70"/>
        <v>0</v>
      </c>
      <c r="Q148" s="26">
        <f t="shared" si="70"/>
        <v>0</v>
      </c>
      <c r="R148" s="26">
        <f t="shared" si="70"/>
        <v>0</v>
      </c>
      <c r="S148" s="26">
        <f t="shared" si="70"/>
        <v>0</v>
      </c>
      <c r="T148" s="26">
        <f t="shared" si="70"/>
        <v>0</v>
      </c>
      <c r="U148" s="26">
        <f t="shared" si="70"/>
        <v>0</v>
      </c>
      <c r="V148" s="26">
        <f t="shared" si="70"/>
        <v>0</v>
      </c>
      <c r="W148" s="26">
        <f t="shared" si="70"/>
        <v>0</v>
      </c>
      <c r="X148" s="26">
        <f t="shared" si="70"/>
        <v>0</v>
      </c>
      <c r="Y148" s="26">
        <f t="shared" si="70"/>
        <v>0</v>
      </c>
      <c r="Z148" s="26">
        <f t="shared" si="70"/>
        <v>0</v>
      </c>
      <c r="AA148" s="26">
        <f t="shared" si="70"/>
        <v>0</v>
      </c>
      <c r="AB148" s="26">
        <f t="shared" si="70"/>
        <v>0</v>
      </c>
      <c r="AC148" s="26">
        <f t="shared" si="70"/>
        <v>0</v>
      </c>
      <c r="AD148" s="26">
        <f t="shared" si="70"/>
        <v>0</v>
      </c>
      <c r="AE148" s="26">
        <f t="shared" si="70"/>
        <v>0</v>
      </c>
      <c r="AF148" s="26">
        <f t="shared" si="70"/>
        <v>0</v>
      </c>
      <c r="AG148" s="26">
        <f t="shared" si="70"/>
        <v>0</v>
      </c>
      <c r="AH148" s="26">
        <f t="shared" si="70"/>
        <v>0</v>
      </c>
      <c r="AI148" s="26">
        <f t="shared" si="70"/>
        <v>0</v>
      </c>
      <c r="AJ148" s="26">
        <f t="shared" ref="AJ148:AM148" si="71">IF(AJ28=0,0,((AJ10*0.5)+AI28-AJ46)*AJ83*AJ115*AJ$2)</f>
        <v>0</v>
      </c>
      <c r="AK148" s="26">
        <f t="shared" si="71"/>
        <v>0</v>
      </c>
      <c r="AL148" s="26">
        <f t="shared" si="71"/>
        <v>0</v>
      </c>
      <c r="AM148" s="26">
        <f t="shared" si="71"/>
        <v>0</v>
      </c>
    </row>
    <row r="149" spans="1:39" hidden="1" x14ac:dyDescent="0.35">
      <c r="A149" s="648"/>
      <c r="B149" s="77" t="s">
        <v>3</v>
      </c>
      <c r="C149" s="26">
        <f t="shared" si="59"/>
        <v>0</v>
      </c>
      <c r="D149" s="26">
        <f t="shared" ref="D149:AI149" si="72">IF(D29=0,0,((D11*0.5)+C29-D47)*D84*D116*D$2)</f>
        <v>0</v>
      </c>
      <c r="E149" s="26">
        <f t="shared" si="72"/>
        <v>0</v>
      </c>
      <c r="F149" s="26">
        <f t="shared" si="72"/>
        <v>0</v>
      </c>
      <c r="G149" s="26">
        <f t="shared" si="72"/>
        <v>0</v>
      </c>
      <c r="H149" s="26">
        <f t="shared" si="72"/>
        <v>0</v>
      </c>
      <c r="I149" s="26">
        <f t="shared" si="72"/>
        <v>0</v>
      </c>
      <c r="J149" s="26">
        <f t="shared" si="72"/>
        <v>0</v>
      </c>
      <c r="K149" s="26">
        <f t="shared" si="72"/>
        <v>0</v>
      </c>
      <c r="L149" s="26">
        <f t="shared" si="72"/>
        <v>0</v>
      </c>
      <c r="M149" s="26">
        <f t="shared" si="72"/>
        <v>0</v>
      </c>
      <c r="N149" s="26">
        <f t="shared" si="72"/>
        <v>0</v>
      </c>
      <c r="O149" s="26">
        <f t="shared" si="72"/>
        <v>0</v>
      </c>
      <c r="P149" s="26">
        <f t="shared" si="72"/>
        <v>0</v>
      </c>
      <c r="Q149" s="26">
        <f t="shared" si="72"/>
        <v>0</v>
      </c>
      <c r="R149" s="26">
        <f t="shared" si="72"/>
        <v>0</v>
      </c>
      <c r="S149" s="26">
        <f t="shared" si="72"/>
        <v>0</v>
      </c>
      <c r="T149" s="26">
        <f t="shared" si="72"/>
        <v>0</v>
      </c>
      <c r="U149" s="26">
        <f t="shared" si="72"/>
        <v>0</v>
      </c>
      <c r="V149" s="26">
        <f t="shared" si="72"/>
        <v>0</v>
      </c>
      <c r="W149" s="26">
        <f t="shared" si="72"/>
        <v>0</v>
      </c>
      <c r="X149" s="26">
        <f t="shared" si="72"/>
        <v>0</v>
      </c>
      <c r="Y149" s="26">
        <f t="shared" si="72"/>
        <v>0</v>
      </c>
      <c r="Z149" s="26">
        <f t="shared" si="72"/>
        <v>0</v>
      </c>
      <c r="AA149" s="26">
        <f t="shared" si="72"/>
        <v>0</v>
      </c>
      <c r="AB149" s="26">
        <f t="shared" si="72"/>
        <v>0</v>
      </c>
      <c r="AC149" s="26">
        <f t="shared" si="72"/>
        <v>0</v>
      </c>
      <c r="AD149" s="26">
        <f t="shared" si="72"/>
        <v>0</v>
      </c>
      <c r="AE149" s="26">
        <f t="shared" si="72"/>
        <v>0</v>
      </c>
      <c r="AF149" s="26">
        <f t="shared" si="72"/>
        <v>0</v>
      </c>
      <c r="AG149" s="26">
        <f t="shared" si="72"/>
        <v>0</v>
      </c>
      <c r="AH149" s="26">
        <f t="shared" si="72"/>
        <v>0</v>
      </c>
      <c r="AI149" s="26">
        <f t="shared" si="72"/>
        <v>0</v>
      </c>
      <c r="AJ149" s="26">
        <f t="shared" ref="AJ149:AM149" si="73">IF(AJ29=0,0,((AJ11*0.5)+AI29-AJ47)*AJ84*AJ116*AJ$2)</f>
        <v>0</v>
      </c>
      <c r="AK149" s="26">
        <f t="shared" si="73"/>
        <v>0</v>
      </c>
      <c r="AL149" s="26">
        <f t="shared" si="73"/>
        <v>0</v>
      </c>
      <c r="AM149" s="26">
        <f t="shared" si="73"/>
        <v>0</v>
      </c>
    </row>
    <row r="150" spans="1:39" ht="15.75" hidden="1" customHeight="1" x14ac:dyDescent="0.35">
      <c r="A150" s="648"/>
      <c r="B150" s="77" t="s">
        <v>4</v>
      </c>
      <c r="C150" s="26">
        <f t="shared" si="59"/>
        <v>0</v>
      </c>
      <c r="D150" s="26">
        <f t="shared" ref="D150:AI150" si="74">IF(D30=0,0,((D12*0.5)+C30-D48)*D85*D117*D$2)</f>
        <v>0</v>
      </c>
      <c r="E150" s="26">
        <f t="shared" si="74"/>
        <v>0</v>
      </c>
      <c r="F150" s="26">
        <f t="shared" si="74"/>
        <v>0</v>
      </c>
      <c r="G150" s="26">
        <f t="shared" si="74"/>
        <v>0</v>
      </c>
      <c r="H150" s="26">
        <f t="shared" si="74"/>
        <v>184.11632458368064</v>
      </c>
      <c r="I150" s="26">
        <f t="shared" si="74"/>
        <v>848.0424563261879</v>
      </c>
      <c r="J150" s="26">
        <f t="shared" si="74"/>
        <v>1415.0856340553812</v>
      </c>
      <c r="K150" s="26">
        <f t="shared" si="74"/>
        <v>2096.5239289195365</v>
      </c>
      <c r="L150" s="26">
        <f t="shared" si="74"/>
        <v>1599.3050662094197</v>
      </c>
      <c r="M150" s="26">
        <f t="shared" si="74"/>
        <v>1565.4634788757817</v>
      </c>
      <c r="N150" s="26">
        <f t="shared" si="74"/>
        <v>2641.2738979484052</v>
      </c>
      <c r="O150" s="26">
        <f t="shared" si="74"/>
        <v>3656.362774516665</v>
      </c>
      <c r="P150" s="26">
        <f t="shared" si="74"/>
        <v>2846.2483131755935</v>
      </c>
      <c r="Q150" s="26">
        <f t="shared" si="74"/>
        <v>3139.6086845989867</v>
      </c>
      <c r="R150" s="26">
        <f t="shared" si="74"/>
        <v>3231.6630439604633</v>
      </c>
      <c r="S150" s="26">
        <f t="shared" si="74"/>
        <v>4146.5628995996667</v>
      </c>
      <c r="T150" s="26">
        <f t="shared" si="74"/>
        <v>5877.222376294596</v>
      </c>
      <c r="U150" s="26">
        <f t="shared" si="74"/>
        <v>3179.8554352461474</v>
      </c>
      <c r="V150" s="26">
        <f t="shared" si="74"/>
        <v>2551.1521253999977</v>
      </c>
      <c r="W150" s="26">
        <f t="shared" si="74"/>
        <v>2578.8668749330213</v>
      </c>
      <c r="X150" s="26">
        <f t="shared" si="74"/>
        <v>1680.2851871742337</v>
      </c>
      <c r="Y150" s="26">
        <f t="shared" si="74"/>
        <v>1401.432330883689</v>
      </c>
      <c r="Z150" s="26">
        <f t="shared" si="74"/>
        <v>1485.1518748107792</v>
      </c>
      <c r="AA150" s="26">
        <f t="shared" si="74"/>
        <v>1624.2930114638511</v>
      </c>
      <c r="AB150" s="26">
        <f t="shared" si="74"/>
        <v>1248.5423422699464</v>
      </c>
      <c r="AC150" s="26">
        <f t="shared" si="74"/>
        <v>1393.1037469909468</v>
      </c>
      <c r="AD150" s="26">
        <f t="shared" si="74"/>
        <v>1407.4881070225822</v>
      </c>
      <c r="AE150" s="26">
        <f t="shared" si="74"/>
        <v>1758.6459454396415</v>
      </c>
      <c r="AF150" s="26">
        <f t="shared" si="74"/>
        <v>2572.4521365296441</v>
      </c>
      <c r="AG150" s="26">
        <f t="shared" si="74"/>
        <v>3179.8554352461474</v>
      </c>
      <c r="AH150" s="26">
        <f t="shared" si="74"/>
        <v>2551.1521253999977</v>
      </c>
      <c r="AI150" s="26">
        <f t="shared" si="74"/>
        <v>2578.8668749330213</v>
      </c>
      <c r="AJ150" s="26">
        <f t="shared" ref="AJ150:AM150" si="75">IF(AJ30=0,0,((AJ12*0.5)+AI30-AJ48)*AJ85*AJ117*AJ$2)</f>
        <v>1680.2851871742337</v>
      </c>
      <c r="AK150" s="26">
        <f t="shared" si="75"/>
        <v>1401.432330883689</v>
      </c>
      <c r="AL150" s="26">
        <f t="shared" si="75"/>
        <v>1485.1518748107792</v>
      </c>
      <c r="AM150" s="26">
        <f t="shared" si="75"/>
        <v>1624.2930114638511</v>
      </c>
    </row>
    <row r="151" spans="1:39" hidden="1" x14ac:dyDescent="0.35">
      <c r="A151" s="648"/>
      <c r="B151" s="77" t="s">
        <v>5</v>
      </c>
      <c r="C151" s="26">
        <f t="shared" si="59"/>
        <v>0</v>
      </c>
      <c r="D151" s="26">
        <f t="shared" ref="D151:AI151" si="76">IF(D31=0,0,((D13*0.5)+C31-D49)*D86*D118*D$2)</f>
        <v>0</v>
      </c>
      <c r="E151" s="26">
        <f t="shared" si="76"/>
        <v>0</v>
      </c>
      <c r="F151" s="26">
        <f t="shared" si="76"/>
        <v>0</v>
      </c>
      <c r="G151" s="26">
        <f t="shared" si="76"/>
        <v>0</v>
      </c>
      <c r="H151" s="26">
        <f t="shared" si="76"/>
        <v>28.008503061560543</v>
      </c>
      <c r="I151" s="26">
        <f t="shared" si="76"/>
        <v>54.492608531549983</v>
      </c>
      <c r="J151" s="26">
        <f t="shared" si="76"/>
        <v>55.670265314259211</v>
      </c>
      <c r="K151" s="26">
        <f t="shared" si="76"/>
        <v>54.239158866849195</v>
      </c>
      <c r="L151" s="26">
        <f t="shared" si="76"/>
        <v>31.400596821036821</v>
      </c>
      <c r="M151" s="26">
        <f t="shared" si="76"/>
        <v>30.658949968243544</v>
      </c>
      <c r="N151" s="26">
        <f t="shared" si="76"/>
        <v>59.986473124448146</v>
      </c>
      <c r="O151" s="26">
        <f t="shared" si="76"/>
        <v>85.559601532844269</v>
      </c>
      <c r="P151" s="26">
        <f t="shared" si="76"/>
        <v>78.982261406334857</v>
      </c>
      <c r="Q151" s="26">
        <f t="shared" si="76"/>
        <v>88.785230417208595</v>
      </c>
      <c r="R151" s="26">
        <f t="shared" si="76"/>
        <v>86.266930654671015</v>
      </c>
      <c r="S151" s="26">
        <f t="shared" si="76"/>
        <v>95.926272008503958</v>
      </c>
      <c r="T151" s="26">
        <f t="shared" si="76"/>
        <v>162.54566150222607</v>
      </c>
      <c r="U151" s="26">
        <f t="shared" si="76"/>
        <v>171.27565526143084</v>
      </c>
      <c r="V151" s="26">
        <f t="shared" si="76"/>
        <v>171.5698806407415</v>
      </c>
      <c r="W151" s="26">
        <f t="shared" si="76"/>
        <v>165.06965508513585</v>
      </c>
      <c r="X151" s="26">
        <f t="shared" si="76"/>
        <v>94.16496783297049</v>
      </c>
      <c r="Y151" s="26">
        <f t="shared" si="76"/>
        <v>93.335540680586334</v>
      </c>
      <c r="Z151" s="26">
        <f t="shared" si="76"/>
        <v>93.76150886879573</v>
      </c>
      <c r="AA151" s="26">
        <f t="shared" si="76"/>
        <v>91.47623561201182</v>
      </c>
      <c r="AB151" s="26">
        <f t="shared" si="76"/>
        <v>83.502077135961216</v>
      </c>
      <c r="AC151" s="26">
        <f t="shared" si="76"/>
        <v>94.838541993158529</v>
      </c>
      <c r="AD151" s="26">
        <f t="shared" si="76"/>
        <v>90.063432356855671</v>
      </c>
      <c r="AE151" s="26">
        <f t="shared" si="76"/>
        <v>97.880246417491108</v>
      </c>
      <c r="AF151" s="26">
        <f t="shared" si="76"/>
        <v>171.95100308842694</v>
      </c>
      <c r="AG151" s="26">
        <f t="shared" si="76"/>
        <v>171.27565526143084</v>
      </c>
      <c r="AH151" s="26">
        <f t="shared" si="76"/>
        <v>171.5698806407415</v>
      </c>
      <c r="AI151" s="26">
        <f t="shared" si="76"/>
        <v>165.06965508513585</v>
      </c>
      <c r="AJ151" s="26">
        <f t="shared" ref="AJ151:AM151" si="77">IF(AJ31=0,0,((AJ13*0.5)+AI31-AJ49)*AJ86*AJ118*AJ$2)</f>
        <v>94.16496783297049</v>
      </c>
      <c r="AK151" s="26">
        <f t="shared" si="77"/>
        <v>93.335540680586334</v>
      </c>
      <c r="AL151" s="26">
        <f t="shared" si="77"/>
        <v>93.76150886879573</v>
      </c>
      <c r="AM151" s="26">
        <f t="shared" si="77"/>
        <v>91.47623561201182</v>
      </c>
    </row>
    <row r="152" spans="1:39" hidden="1" x14ac:dyDescent="0.35">
      <c r="A152" s="648"/>
      <c r="B152" s="77" t="s">
        <v>23</v>
      </c>
      <c r="C152" s="26">
        <f t="shared" si="59"/>
        <v>0</v>
      </c>
      <c r="D152" s="26">
        <f t="shared" ref="D152:AI152" si="78">IF(D32=0,0,((D14*0.5)+C32-D50)*D87*D119*D$2)</f>
        <v>0</v>
      </c>
      <c r="E152" s="26">
        <f t="shared" si="78"/>
        <v>0</v>
      </c>
      <c r="F152" s="26">
        <f t="shared" si="78"/>
        <v>0</v>
      </c>
      <c r="G152" s="26">
        <f t="shared" si="78"/>
        <v>0</v>
      </c>
      <c r="H152" s="26">
        <f t="shared" si="78"/>
        <v>0</v>
      </c>
      <c r="I152" s="26">
        <f t="shared" si="78"/>
        <v>0</v>
      </c>
      <c r="J152" s="26">
        <f t="shared" si="78"/>
        <v>0</v>
      </c>
      <c r="K152" s="26">
        <f t="shared" si="78"/>
        <v>0</v>
      </c>
      <c r="L152" s="26">
        <f t="shared" si="78"/>
        <v>0</v>
      </c>
      <c r="M152" s="26">
        <f t="shared" si="78"/>
        <v>0</v>
      </c>
      <c r="N152" s="26">
        <f t="shared" si="78"/>
        <v>0</v>
      </c>
      <c r="O152" s="26">
        <f t="shared" si="78"/>
        <v>0</v>
      </c>
      <c r="P152" s="26">
        <f t="shared" si="78"/>
        <v>0</v>
      </c>
      <c r="Q152" s="26">
        <f t="shared" si="78"/>
        <v>0</v>
      </c>
      <c r="R152" s="26">
        <f t="shared" si="78"/>
        <v>0</v>
      </c>
      <c r="S152" s="26">
        <f t="shared" si="78"/>
        <v>0</v>
      </c>
      <c r="T152" s="26">
        <f t="shared" si="78"/>
        <v>0</v>
      </c>
      <c r="U152" s="26">
        <f t="shared" si="78"/>
        <v>0</v>
      </c>
      <c r="V152" s="26">
        <f t="shared" si="78"/>
        <v>0</v>
      </c>
      <c r="W152" s="26">
        <f t="shared" si="78"/>
        <v>0</v>
      </c>
      <c r="X152" s="26">
        <f t="shared" si="78"/>
        <v>0</v>
      </c>
      <c r="Y152" s="26">
        <f t="shared" si="78"/>
        <v>0</v>
      </c>
      <c r="Z152" s="26">
        <f t="shared" si="78"/>
        <v>0</v>
      </c>
      <c r="AA152" s="26">
        <f t="shared" si="78"/>
        <v>0</v>
      </c>
      <c r="AB152" s="26">
        <f t="shared" si="78"/>
        <v>0</v>
      </c>
      <c r="AC152" s="26">
        <f t="shared" si="78"/>
        <v>0</v>
      </c>
      <c r="AD152" s="26">
        <f t="shared" si="78"/>
        <v>0</v>
      </c>
      <c r="AE152" s="26">
        <f t="shared" si="78"/>
        <v>0</v>
      </c>
      <c r="AF152" s="26">
        <f t="shared" si="78"/>
        <v>0</v>
      </c>
      <c r="AG152" s="26">
        <f t="shared" si="78"/>
        <v>0</v>
      </c>
      <c r="AH152" s="26">
        <f t="shared" si="78"/>
        <v>0</v>
      </c>
      <c r="AI152" s="26">
        <f t="shared" si="78"/>
        <v>0</v>
      </c>
      <c r="AJ152" s="26">
        <f t="shared" ref="AJ152:AM152" si="79">IF(AJ32=0,0,((AJ14*0.5)+AI32-AJ50)*AJ87*AJ119*AJ$2)</f>
        <v>0</v>
      </c>
      <c r="AK152" s="26">
        <f t="shared" si="79"/>
        <v>0</v>
      </c>
      <c r="AL152" s="26">
        <f t="shared" si="79"/>
        <v>0</v>
      </c>
      <c r="AM152" s="26">
        <f t="shared" si="79"/>
        <v>0</v>
      </c>
    </row>
    <row r="153" spans="1:39" hidden="1" x14ac:dyDescent="0.35">
      <c r="A153" s="648"/>
      <c r="B153" s="77" t="s">
        <v>24</v>
      </c>
      <c r="C153" s="26">
        <f t="shared" si="59"/>
        <v>0</v>
      </c>
      <c r="D153" s="26">
        <f t="shared" ref="D153:AI153" si="80">IF(D33=0,0,((D15*0.5)+C33-D51)*D88*D120*D$2)</f>
        <v>0</v>
      </c>
      <c r="E153" s="26">
        <f t="shared" si="80"/>
        <v>0</v>
      </c>
      <c r="F153" s="26">
        <f t="shared" si="80"/>
        <v>0</v>
      </c>
      <c r="G153" s="26">
        <f t="shared" si="80"/>
        <v>0</v>
      </c>
      <c r="H153" s="26">
        <f t="shared" si="80"/>
        <v>0</v>
      </c>
      <c r="I153" s="26">
        <f t="shared" si="80"/>
        <v>0</v>
      </c>
      <c r="J153" s="26">
        <f t="shared" si="80"/>
        <v>0</v>
      </c>
      <c r="K153" s="26">
        <f t="shared" si="80"/>
        <v>0</v>
      </c>
      <c r="L153" s="26">
        <f t="shared" si="80"/>
        <v>0</v>
      </c>
      <c r="M153" s="26">
        <f t="shared" si="80"/>
        <v>0</v>
      </c>
      <c r="N153" s="26">
        <f t="shared" si="80"/>
        <v>0</v>
      </c>
      <c r="O153" s="26">
        <f t="shared" si="80"/>
        <v>0</v>
      </c>
      <c r="P153" s="26">
        <f t="shared" si="80"/>
        <v>0</v>
      </c>
      <c r="Q153" s="26">
        <f t="shared" si="80"/>
        <v>0</v>
      </c>
      <c r="R153" s="26">
        <f t="shared" si="80"/>
        <v>0</v>
      </c>
      <c r="S153" s="26">
        <f t="shared" si="80"/>
        <v>0</v>
      </c>
      <c r="T153" s="26">
        <f t="shared" si="80"/>
        <v>0</v>
      </c>
      <c r="U153" s="26">
        <f t="shared" si="80"/>
        <v>0</v>
      </c>
      <c r="V153" s="26">
        <f t="shared" si="80"/>
        <v>0</v>
      </c>
      <c r="W153" s="26">
        <f t="shared" si="80"/>
        <v>0</v>
      </c>
      <c r="X153" s="26">
        <f t="shared" si="80"/>
        <v>0</v>
      </c>
      <c r="Y153" s="26">
        <f t="shared" si="80"/>
        <v>0</v>
      </c>
      <c r="Z153" s="26">
        <f t="shared" si="80"/>
        <v>0</v>
      </c>
      <c r="AA153" s="26">
        <f t="shared" si="80"/>
        <v>0</v>
      </c>
      <c r="AB153" s="26">
        <f t="shared" si="80"/>
        <v>0</v>
      </c>
      <c r="AC153" s="26">
        <f t="shared" si="80"/>
        <v>0</v>
      </c>
      <c r="AD153" s="26">
        <f t="shared" si="80"/>
        <v>0</v>
      </c>
      <c r="AE153" s="26">
        <f t="shared" si="80"/>
        <v>0</v>
      </c>
      <c r="AF153" s="26">
        <f t="shared" si="80"/>
        <v>0</v>
      </c>
      <c r="AG153" s="26">
        <f t="shared" si="80"/>
        <v>0</v>
      </c>
      <c r="AH153" s="26">
        <f t="shared" si="80"/>
        <v>0</v>
      </c>
      <c r="AI153" s="26">
        <f t="shared" si="80"/>
        <v>0</v>
      </c>
      <c r="AJ153" s="26">
        <f t="shared" ref="AJ153:AM153" si="81">IF(AJ33=0,0,((AJ15*0.5)+AI33-AJ51)*AJ88*AJ120*AJ$2)</f>
        <v>0</v>
      </c>
      <c r="AK153" s="26">
        <f t="shared" si="81"/>
        <v>0</v>
      </c>
      <c r="AL153" s="26">
        <f t="shared" si="81"/>
        <v>0</v>
      </c>
      <c r="AM153" s="26">
        <f t="shared" si="81"/>
        <v>0</v>
      </c>
    </row>
    <row r="154" spans="1:39" ht="15.75" hidden="1" customHeight="1" x14ac:dyDescent="0.35">
      <c r="A154" s="648"/>
      <c r="B154" s="77" t="s">
        <v>7</v>
      </c>
      <c r="C154" s="26">
        <f t="shared" si="59"/>
        <v>0</v>
      </c>
      <c r="D154" s="26">
        <f t="shared" ref="D154:AI154" si="82">IF(D34=0,0,((D16*0.5)+C34-D52)*D89*D121*D$2)</f>
        <v>0</v>
      </c>
      <c r="E154" s="26">
        <f t="shared" si="82"/>
        <v>0</v>
      </c>
      <c r="F154" s="26">
        <f t="shared" si="82"/>
        <v>0</v>
      </c>
      <c r="G154" s="26">
        <f t="shared" si="82"/>
        <v>0</v>
      </c>
      <c r="H154" s="26">
        <f t="shared" si="82"/>
        <v>0</v>
      </c>
      <c r="I154" s="26">
        <f t="shared" si="82"/>
        <v>0</v>
      </c>
      <c r="J154" s="26">
        <f t="shared" si="82"/>
        <v>0</v>
      </c>
      <c r="K154" s="26">
        <f t="shared" si="82"/>
        <v>0</v>
      </c>
      <c r="L154" s="26">
        <f t="shared" si="82"/>
        <v>0</v>
      </c>
      <c r="M154" s="26">
        <f t="shared" si="82"/>
        <v>0</v>
      </c>
      <c r="N154" s="26">
        <f t="shared" si="82"/>
        <v>0</v>
      </c>
      <c r="O154" s="26">
        <f t="shared" si="82"/>
        <v>0</v>
      </c>
      <c r="P154" s="26">
        <f t="shared" si="82"/>
        <v>0</v>
      </c>
      <c r="Q154" s="26">
        <f t="shared" si="82"/>
        <v>0</v>
      </c>
      <c r="R154" s="26">
        <f t="shared" si="82"/>
        <v>0</v>
      </c>
      <c r="S154" s="26">
        <f t="shared" si="82"/>
        <v>0</v>
      </c>
      <c r="T154" s="26">
        <f t="shared" si="82"/>
        <v>0</v>
      </c>
      <c r="U154" s="26">
        <f t="shared" si="82"/>
        <v>0</v>
      </c>
      <c r="V154" s="26">
        <f t="shared" si="82"/>
        <v>0</v>
      </c>
      <c r="W154" s="26">
        <f t="shared" si="82"/>
        <v>0</v>
      </c>
      <c r="X154" s="26">
        <f t="shared" si="82"/>
        <v>0</v>
      </c>
      <c r="Y154" s="26">
        <f t="shared" si="82"/>
        <v>0</v>
      </c>
      <c r="Z154" s="26">
        <f t="shared" si="82"/>
        <v>0</v>
      </c>
      <c r="AA154" s="26">
        <f t="shared" si="82"/>
        <v>0</v>
      </c>
      <c r="AB154" s="26">
        <f t="shared" si="82"/>
        <v>0</v>
      </c>
      <c r="AC154" s="26">
        <f t="shared" si="82"/>
        <v>0</v>
      </c>
      <c r="AD154" s="26">
        <f t="shared" si="82"/>
        <v>0</v>
      </c>
      <c r="AE154" s="26">
        <f t="shared" si="82"/>
        <v>0</v>
      </c>
      <c r="AF154" s="26">
        <f t="shared" si="82"/>
        <v>0</v>
      </c>
      <c r="AG154" s="26">
        <f t="shared" si="82"/>
        <v>0</v>
      </c>
      <c r="AH154" s="26">
        <f t="shared" si="82"/>
        <v>0</v>
      </c>
      <c r="AI154" s="26">
        <f t="shared" si="82"/>
        <v>0</v>
      </c>
      <c r="AJ154" s="26">
        <f t="shared" ref="AJ154:AM154" si="83">IF(AJ34=0,0,((AJ16*0.5)+AI34-AJ52)*AJ89*AJ121*AJ$2)</f>
        <v>0</v>
      </c>
      <c r="AK154" s="26">
        <f t="shared" si="83"/>
        <v>0</v>
      </c>
      <c r="AL154" s="26">
        <f t="shared" si="83"/>
        <v>0</v>
      </c>
      <c r="AM154" s="26">
        <f t="shared" si="83"/>
        <v>0</v>
      </c>
    </row>
    <row r="155" spans="1:39" ht="15.75" hidden="1" customHeight="1" x14ac:dyDescent="0.35">
      <c r="A155" s="648"/>
      <c r="B155" s="77" t="s">
        <v>8</v>
      </c>
      <c r="C155" s="26">
        <f t="shared" si="59"/>
        <v>0</v>
      </c>
      <c r="D155" s="26">
        <f t="shared" ref="D155:AI155" si="84">IF(D35=0,0,((D17*0.5)+C35-D53)*D90*D122*D$2)</f>
        <v>0</v>
      </c>
      <c r="E155" s="26">
        <f t="shared" si="84"/>
        <v>0</v>
      </c>
      <c r="F155" s="26">
        <f t="shared" si="84"/>
        <v>0</v>
      </c>
      <c r="G155" s="26">
        <f t="shared" si="84"/>
        <v>0</v>
      </c>
      <c r="H155" s="26">
        <f t="shared" si="84"/>
        <v>0</v>
      </c>
      <c r="I155" s="26">
        <f t="shared" si="84"/>
        <v>0</v>
      </c>
      <c r="J155" s="26">
        <f t="shared" si="84"/>
        <v>0</v>
      </c>
      <c r="K155" s="26">
        <f t="shared" si="84"/>
        <v>0</v>
      </c>
      <c r="L155" s="26">
        <f t="shared" si="84"/>
        <v>0</v>
      </c>
      <c r="M155" s="26">
        <f t="shared" si="84"/>
        <v>0</v>
      </c>
      <c r="N155" s="26">
        <f t="shared" si="84"/>
        <v>0</v>
      </c>
      <c r="O155" s="26">
        <f t="shared" si="84"/>
        <v>0</v>
      </c>
      <c r="P155" s="26">
        <f t="shared" si="84"/>
        <v>0</v>
      </c>
      <c r="Q155" s="26">
        <f t="shared" si="84"/>
        <v>0</v>
      </c>
      <c r="R155" s="26">
        <f t="shared" si="84"/>
        <v>0</v>
      </c>
      <c r="S155" s="26">
        <f t="shared" si="84"/>
        <v>0</v>
      </c>
      <c r="T155" s="26">
        <f t="shared" si="84"/>
        <v>0</v>
      </c>
      <c r="U155" s="26">
        <f t="shared" si="84"/>
        <v>0</v>
      </c>
      <c r="V155" s="26">
        <f t="shared" si="84"/>
        <v>0</v>
      </c>
      <c r="W155" s="26">
        <f t="shared" si="84"/>
        <v>0</v>
      </c>
      <c r="X155" s="26">
        <f t="shared" si="84"/>
        <v>0</v>
      </c>
      <c r="Y155" s="26">
        <f t="shared" si="84"/>
        <v>0</v>
      </c>
      <c r="Z155" s="26">
        <f t="shared" si="84"/>
        <v>0</v>
      </c>
      <c r="AA155" s="26">
        <f t="shared" si="84"/>
        <v>0</v>
      </c>
      <c r="AB155" s="26">
        <f t="shared" si="84"/>
        <v>0</v>
      </c>
      <c r="AC155" s="26">
        <f t="shared" si="84"/>
        <v>0</v>
      </c>
      <c r="AD155" s="26">
        <f t="shared" si="84"/>
        <v>0</v>
      </c>
      <c r="AE155" s="26">
        <f t="shared" si="84"/>
        <v>0</v>
      </c>
      <c r="AF155" s="26">
        <f t="shared" si="84"/>
        <v>0</v>
      </c>
      <c r="AG155" s="26">
        <f t="shared" si="84"/>
        <v>0</v>
      </c>
      <c r="AH155" s="26">
        <f t="shared" si="84"/>
        <v>0</v>
      </c>
      <c r="AI155" s="26">
        <f t="shared" si="84"/>
        <v>0</v>
      </c>
      <c r="AJ155" s="26">
        <f t="shared" ref="AJ155:AM155" si="85">IF(AJ35=0,0,((AJ17*0.5)+AI35-AJ53)*AJ90*AJ122*AJ$2)</f>
        <v>0</v>
      </c>
      <c r="AK155" s="26">
        <f t="shared" si="85"/>
        <v>0</v>
      </c>
      <c r="AL155" s="26">
        <f t="shared" si="85"/>
        <v>0</v>
      </c>
      <c r="AM155" s="26">
        <f t="shared" si="85"/>
        <v>0</v>
      </c>
    </row>
    <row r="156" spans="1:39" ht="15.75" hidden="1" customHeight="1" x14ac:dyDescent="0.35">
      <c r="A156" s="648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5.75" hidden="1" customHeight="1" x14ac:dyDescent="0.35">
      <c r="A157" s="648"/>
      <c r="B157" s="237" t="s">
        <v>26</v>
      </c>
      <c r="C157" s="26">
        <f>SUM(C143:C156)</f>
        <v>0</v>
      </c>
      <c r="D157" s="26">
        <f>SUM(D143:D156)</f>
        <v>0</v>
      </c>
      <c r="E157" s="26">
        <f t="shared" ref="E157:AM157" si="86">SUM(E143:E156)</f>
        <v>0</v>
      </c>
      <c r="F157" s="26">
        <f t="shared" si="86"/>
        <v>0</v>
      </c>
      <c r="G157" s="26">
        <f t="shared" si="86"/>
        <v>0</v>
      </c>
      <c r="H157" s="26">
        <f t="shared" si="86"/>
        <v>212.12482764524117</v>
      </c>
      <c r="I157" s="26">
        <f t="shared" si="86"/>
        <v>902.53506485773789</v>
      </c>
      <c r="J157" s="26">
        <f t="shared" si="86"/>
        <v>1563.1644297948683</v>
      </c>
      <c r="K157" s="26">
        <f t="shared" si="86"/>
        <v>2377.1487551820646</v>
      </c>
      <c r="L157" s="103">
        <f t="shared" si="86"/>
        <v>1796.960078099346</v>
      </c>
      <c r="M157" s="26">
        <f t="shared" si="86"/>
        <v>1742.2041156020518</v>
      </c>
      <c r="N157" s="26">
        <f t="shared" si="86"/>
        <v>2859.0060656996025</v>
      </c>
      <c r="O157" s="26">
        <f t="shared" si="86"/>
        <v>3909.5169236071815</v>
      </c>
      <c r="P157" s="26">
        <f t="shared" si="86"/>
        <v>3056.3897395619679</v>
      </c>
      <c r="Q157" s="26">
        <f t="shared" si="86"/>
        <v>3342.9961451252084</v>
      </c>
      <c r="R157" s="26">
        <f t="shared" si="86"/>
        <v>3432.8805135223188</v>
      </c>
      <c r="S157" s="26">
        <f t="shared" si="86"/>
        <v>4382.4507814276758</v>
      </c>
      <c r="T157" s="26">
        <f t="shared" si="86"/>
        <v>6228.8000689330438</v>
      </c>
      <c r="U157" s="26">
        <f t="shared" si="86"/>
        <v>3354.9013281766179</v>
      </c>
      <c r="V157" s="26">
        <f t="shared" si="86"/>
        <v>2725.6983843297803</v>
      </c>
      <c r="W157" s="26">
        <f t="shared" si="86"/>
        <v>2747.5507426818763</v>
      </c>
      <c r="X157" s="26">
        <f t="shared" si="86"/>
        <v>1777.0561930251467</v>
      </c>
      <c r="Y157" s="26">
        <f t="shared" si="86"/>
        <v>1497.065622634929</v>
      </c>
      <c r="Z157" s="26">
        <f t="shared" si="86"/>
        <v>1581.3923582048169</v>
      </c>
      <c r="AA157" s="26">
        <f t="shared" si="86"/>
        <v>1718.4488844950949</v>
      </c>
      <c r="AB157" s="26">
        <f t="shared" si="86"/>
        <v>1334.1181007251084</v>
      </c>
      <c r="AC157" s="26">
        <f t="shared" si="86"/>
        <v>1489.7703415957269</v>
      </c>
      <c r="AD157" s="26">
        <f t="shared" si="86"/>
        <v>1499.3600485019886</v>
      </c>
      <c r="AE157" s="26">
        <f t="shared" si="86"/>
        <v>1858.6648710272236</v>
      </c>
      <c r="AF157" s="26">
        <f t="shared" si="86"/>
        <v>2747.4205025404258</v>
      </c>
      <c r="AG157" s="26">
        <f t="shared" si="86"/>
        <v>3354.9013281766179</v>
      </c>
      <c r="AH157" s="26">
        <f t="shared" si="86"/>
        <v>2725.6983843297803</v>
      </c>
      <c r="AI157" s="26">
        <f t="shared" si="86"/>
        <v>2747.5507426818763</v>
      </c>
      <c r="AJ157" s="26">
        <f t="shared" si="86"/>
        <v>1777.0561930251467</v>
      </c>
      <c r="AK157" s="26">
        <f t="shared" si="86"/>
        <v>1497.065622634929</v>
      </c>
      <c r="AL157" s="26">
        <f t="shared" si="86"/>
        <v>1581.3923582048169</v>
      </c>
      <c r="AM157" s="26">
        <f t="shared" si="86"/>
        <v>1718.4488844950949</v>
      </c>
    </row>
    <row r="158" spans="1:39" ht="16.5" hidden="1" customHeight="1" thickBot="1" x14ac:dyDescent="0.4">
      <c r="A158" s="649"/>
      <c r="B158" s="138" t="s">
        <v>27</v>
      </c>
      <c r="C158" s="27">
        <f>C157</f>
        <v>0</v>
      </c>
      <c r="D158" s="27">
        <f>C158+D157</f>
        <v>0</v>
      </c>
      <c r="E158" s="27">
        <f t="shared" ref="E158:AM158" si="87">D158+E157</f>
        <v>0</v>
      </c>
      <c r="F158" s="27">
        <f t="shared" si="87"/>
        <v>0</v>
      </c>
      <c r="G158" s="27">
        <f t="shared" si="87"/>
        <v>0</v>
      </c>
      <c r="H158" s="27">
        <f t="shared" si="87"/>
        <v>212.12482764524117</v>
      </c>
      <c r="I158" s="27">
        <f t="shared" si="87"/>
        <v>1114.6598925029791</v>
      </c>
      <c r="J158" s="27">
        <f t="shared" si="87"/>
        <v>2677.8243222978472</v>
      </c>
      <c r="K158" s="27">
        <f t="shared" si="87"/>
        <v>5054.9730774799118</v>
      </c>
      <c r="L158" s="27">
        <f t="shared" si="87"/>
        <v>6851.9331555792578</v>
      </c>
      <c r="M158" s="27">
        <f t="shared" si="87"/>
        <v>8594.1372711813092</v>
      </c>
      <c r="N158" s="27">
        <f t="shared" si="87"/>
        <v>11453.143336880912</v>
      </c>
      <c r="O158" s="27">
        <f t="shared" si="87"/>
        <v>15362.660260488094</v>
      </c>
      <c r="P158" s="27">
        <f t="shared" si="87"/>
        <v>18419.050000050061</v>
      </c>
      <c r="Q158" s="27">
        <f t="shared" si="87"/>
        <v>21762.046145175271</v>
      </c>
      <c r="R158" s="27">
        <f t="shared" si="87"/>
        <v>25194.92665869759</v>
      </c>
      <c r="S158" s="27">
        <f t="shared" si="87"/>
        <v>29577.377440125267</v>
      </c>
      <c r="T158" s="27">
        <f t="shared" si="87"/>
        <v>35806.177509058311</v>
      </c>
      <c r="U158" s="27">
        <f t="shared" si="87"/>
        <v>39161.078837234927</v>
      </c>
      <c r="V158" s="27">
        <f t="shared" si="87"/>
        <v>41886.777221564706</v>
      </c>
      <c r="W158" s="27">
        <f t="shared" si="87"/>
        <v>44634.327964246579</v>
      </c>
      <c r="X158" s="27">
        <f t="shared" si="87"/>
        <v>46411.384157271728</v>
      </c>
      <c r="Y158" s="27">
        <f t="shared" si="87"/>
        <v>47908.449779906659</v>
      </c>
      <c r="Z158" s="27">
        <f t="shared" si="87"/>
        <v>49489.842138111475</v>
      </c>
      <c r="AA158" s="27">
        <f t="shared" si="87"/>
        <v>51208.291022606572</v>
      </c>
      <c r="AB158" s="27">
        <f t="shared" si="87"/>
        <v>52542.409123331679</v>
      </c>
      <c r="AC158" s="27">
        <f t="shared" si="87"/>
        <v>54032.179464927409</v>
      </c>
      <c r="AD158" s="27">
        <f t="shared" si="87"/>
        <v>55531.539513429394</v>
      </c>
      <c r="AE158" s="27">
        <f t="shared" si="87"/>
        <v>57390.204384456614</v>
      </c>
      <c r="AF158" s="27">
        <f t="shared" si="87"/>
        <v>60137.624886997037</v>
      </c>
      <c r="AG158" s="27">
        <f t="shared" si="87"/>
        <v>63492.526215173653</v>
      </c>
      <c r="AH158" s="27">
        <f t="shared" si="87"/>
        <v>66218.224599503432</v>
      </c>
      <c r="AI158" s="27">
        <f t="shared" si="87"/>
        <v>68965.775342185312</v>
      </c>
      <c r="AJ158" s="27">
        <f t="shared" si="87"/>
        <v>70742.831535210455</v>
      </c>
      <c r="AK158" s="27">
        <f t="shared" si="87"/>
        <v>72239.897157845378</v>
      </c>
      <c r="AL158" s="27">
        <f t="shared" si="87"/>
        <v>73821.289516050194</v>
      </c>
      <c r="AM158" s="27">
        <f t="shared" si="87"/>
        <v>75539.738400545291</v>
      </c>
    </row>
    <row r="159" spans="1:39" hidden="1" x14ac:dyDescent="0.35">
      <c r="A159" s="99"/>
      <c r="B159" s="99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</row>
    <row r="160" spans="1:39" ht="15" hidden="1" thickBot="1" x14ac:dyDescent="0.4">
      <c r="A160" s="99"/>
      <c r="B160" s="99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</row>
    <row r="161" spans="1:39" ht="15.75" hidden="1" customHeight="1" thickBot="1" x14ac:dyDescent="0.4">
      <c r="A161" s="647" t="s">
        <v>127</v>
      </c>
      <c r="B161" s="262" t="s">
        <v>123</v>
      </c>
      <c r="C161" s="146">
        <f>C$4</f>
        <v>44562</v>
      </c>
      <c r="D161" s="146">
        <f t="shared" ref="D161:AM161" si="88">D$4</f>
        <v>44593</v>
      </c>
      <c r="E161" s="146">
        <f t="shared" si="88"/>
        <v>44621</v>
      </c>
      <c r="F161" s="146">
        <f t="shared" si="88"/>
        <v>44652</v>
      </c>
      <c r="G161" s="146">
        <f t="shared" si="88"/>
        <v>44682</v>
      </c>
      <c r="H161" s="146">
        <f t="shared" si="88"/>
        <v>44713</v>
      </c>
      <c r="I161" s="146">
        <f t="shared" si="88"/>
        <v>44743</v>
      </c>
      <c r="J161" s="146">
        <f t="shared" si="88"/>
        <v>44774</v>
      </c>
      <c r="K161" s="146">
        <f t="shared" si="88"/>
        <v>44805</v>
      </c>
      <c r="L161" s="146">
        <f t="shared" si="88"/>
        <v>44835</v>
      </c>
      <c r="M161" s="146">
        <f t="shared" si="88"/>
        <v>44866</v>
      </c>
      <c r="N161" s="146">
        <f t="shared" si="88"/>
        <v>44896</v>
      </c>
      <c r="O161" s="146">
        <f t="shared" si="88"/>
        <v>44927</v>
      </c>
      <c r="P161" s="146">
        <f t="shared" si="88"/>
        <v>44958</v>
      </c>
      <c r="Q161" s="146">
        <f t="shared" si="88"/>
        <v>44986</v>
      </c>
      <c r="R161" s="146">
        <f t="shared" si="88"/>
        <v>45017</v>
      </c>
      <c r="S161" s="146">
        <f t="shared" si="88"/>
        <v>45047</v>
      </c>
      <c r="T161" s="146">
        <f t="shared" si="88"/>
        <v>45078</v>
      </c>
      <c r="U161" s="146">
        <f t="shared" si="88"/>
        <v>45108</v>
      </c>
      <c r="V161" s="146">
        <f t="shared" si="88"/>
        <v>45139</v>
      </c>
      <c r="W161" s="146">
        <f t="shared" si="88"/>
        <v>45170</v>
      </c>
      <c r="X161" s="146">
        <f t="shared" si="88"/>
        <v>45200</v>
      </c>
      <c r="Y161" s="146">
        <f t="shared" si="88"/>
        <v>45231</v>
      </c>
      <c r="Z161" s="146">
        <f t="shared" si="88"/>
        <v>45261</v>
      </c>
      <c r="AA161" s="146">
        <f t="shared" si="88"/>
        <v>45292</v>
      </c>
      <c r="AB161" s="146">
        <f t="shared" si="88"/>
        <v>45323</v>
      </c>
      <c r="AC161" s="146">
        <f t="shared" si="88"/>
        <v>45352</v>
      </c>
      <c r="AD161" s="146">
        <f t="shared" si="88"/>
        <v>45383</v>
      </c>
      <c r="AE161" s="146">
        <f t="shared" si="88"/>
        <v>45413</v>
      </c>
      <c r="AF161" s="146">
        <f t="shared" si="88"/>
        <v>45444</v>
      </c>
      <c r="AG161" s="146">
        <f t="shared" si="88"/>
        <v>45474</v>
      </c>
      <c r="AH161" s="146">
        <f t="shared" si="88"/>
        <v>45505</v>
      </c>
      <c r="AI161" s="146">
        <f t="shared" si="88"/>
        <v>45536</v>
      </c>
      <c r="AJ161" s="146">
        <f t="shared" si="88"/>
        <v>45566</v>
      </c>
      <c r="AK161" s="146">
        <f t="shared" si="88"/>
        <v>45597</v>
      </c>
      <c r="AL161" s="146">
        <f t="shared" si="88"/>
        <v>45627</v>
      </c>
      <c r="AM161" s="146">
        <f t="shared" si="88"/>
        <v>45658</v>
      </c>
    </row>
    <row r="162" spans="1:39" hidden="1" x14ac:dyDescent="0.35">
      <c r="A162" s="648"/>
      <c r="B162" s="240" t="s">
        <v>20</v>
      </c>
      <c r="C162" s="26">
        <f t="shared" ref="C162:C174" si="89">IF(C23=0,0,((C5*0.5)-C41)*C78*C127*C$2)</f>
        <v>0</v>
      </c>
      <c r="D162" s="26">
        <f t="shared" ref="D162:AI162" si="90">IF(D23=0,0,((D5*0.5)+C23-D41)*D78*D127*D$2)</f>
        <v>0</v>
      </c>
      <c r="E162" s="26">
        <f t="shared" si="90"/>
        <v>0</v>
      </c>
      <c r="F162" s="26">
        <f t="shared" si="90"/>
        <v>0</v>
      </c>
      <c r="G162" s="26">
        <f t="shared" si="90"/>
        <v>0</v>
      </c>
      <c r="H162" s="26">
        <f t="shared" si="90"/>
        <v>0</v>
      </c>
      <c r="I162" s="26">
        <f t="shared" si="90"/>
        <v>0</v>
      </c>
      <c r="J162" s="26">
        <f t="shared" si="90"/>
        <v>0</v>
      </c>
      <c r="K162" s="26">
        <f t="shared" si="90"/>
        <v>0</v>
      </c>
      <c r="L162" s="26">
        <f t="shared" si="90"/>
        <v>0</v>
      </c>
      <c r="M162" s="26">
        <f t="shared" si="90"/>
        <v>0</v>
      </c>
      <c r="N162" s="26">
        <f t="shared" si="90"/>
        <v>0</v>
      </c>
      <c r="O162" s="26">
        <f t="shared" si="90"/>
        <v>0</v>
      </c>
      <c r="P162" s="26">
        <f t="shared" si="90"/>
        <v>0</v>
      </c>
      <c r="Q162" s="26">
        <f t="shared" si="90"/>
        <v>0</v>
      </c>
      <c r="R162" s="26">
        <f t="shared" si="90"/>
        <v>0</v>
      </c>
      <c r="S162" s="26">
        <f t="shared" si="90"/>
        <v>0</v>
      </c>
      <c r="T162" s="26">
        <f t="shared" si="90"/>
        <v>0</v>
      </c>
      <c r="U162" s="26">
        <f t="shared" si="90"/>
        <v>0</v>
      </c>
      <c r="V162" s="26">
        <f t="shared" si="90"/>
        <v>0</v>
      </c>
      <c r="W162" s="26">
        <f t="shared" si="90"/>
        <v>0</v>
      </c>
      <c r="X162" s="26">
        <f t="shared" si="90"/>
        <v>0</v>
      </c>
      <c r="Y162" s="26">
        <f t="shared" si="90"/>
        <v>0</v>
      </c>
      <c r="Z162" s="26">
        <f t="shared" si="90"/>
        <v>0</v>
      </c>
      <c r="AA162" s="26">
        <f t="shared" si="90"/>
        <v>0</v>
      </c>
      <c r="AB162" s="26">
        <f t="shared" si="90"/>
        <v>0</v>
      </c>
      <c r="AC162" s="26">
        <f t="shared" si="90"/>
        <v>0</v>
      </c>
      <c r="AD162" s="26">
        <f t="shared" si="90"/>
        <v>0</v>
      </c>
      <c r="AE162" s="26">
        <f t="shared" si="90"/>
        <v>0</v>
      </c>
      <c r="AF162" s="26">
        <f t="shared" si="90"/>
        <v>0</v>
      </c>
      <c r="AG162" s="26">
        <f t="shared" si="90"/>
        <v>0</v>
      </c>
      <c r="AH162" s="26">
        <f t="shared" si="90"/>
        <v>0</v>
      </c>
      <c r="AI162" s="26">
        <f t="shared" si="90"/>
        <v>0</v>
      </c>
      <c r="AJ162" s="26">
        <f t="shared" ref="AJ162:AM162" si="91">IF(AJ23=0,0,((AJ5*0.5)+AI23-AJ41)*AJ78*AJ127*AJ$2)</f>
        <v>0</v>
      </c>
      <c r="AK162" s="26">
        <f t="shared" si="91"/>
        <v>0</v>
      </c>
      <c r="AL162" s="26">
        <f t="shared" si="91"/>
        <v>0</v>
      </c>
      <c r="AM162" s="26">
        <f t="shared" si="91"/>
        <v>0</v>
      </c>
    </row>
    <row r="163" spans="1:39" hidden="1" x14ac:dyDescent="0.35">
      <c r="A163" s="648"/>
      <c r="B163" s="240" t="s">
        <v>0</v>
      </c>
      <c r="C163" s="26">
        <f t="shared" si="89"/>
        <v>0</v>
      </c>
      <c r="D163" s="26">
        <f t="shared" ref="D163:AI163" si="92">IF(D24=0,0,((D6*0.5)+C24-D42)*D79*D128*D$2)</f>
        <v>0</v>
      </c>
      <c r="E163" s="26">
        <f t="shared" si="92"/>
        <v>0</v>
      </c>
      <c r="F163" s="26">
        <f t="shared" si="92"/>
        <v>0</v>
      </c>
      <c r="G163" s="26">
        <f t="shared" si="92"/>
        <v>0</v>
      </c>
      <c r="H163" s="26">
        <f t="shared" si="92"/>
        <v>0</v>
      </c>
      <c r="I163" s="26">
        <f t="shared" si="92"/>
        <v>0</v>
      </c>
      <c r="J163" s="26">
        <f t="shared" si="92"/>
        <v>0</v>
      </c>
      <c r="K163" s="26">
        <f t="shared" si="92"/>
        <v>0</v>
      </c>
      <c r="L163" s="26">
        <f t="shared" si="92"/>
        <v>0</v>
      </c>
      <c r="M163" s="26">
        <f t="shared" si="92"/>
        <v>0</v>
      </c>
      <c r="N163" s="26">
        <f t="shared" si="92"/>
        <v>0</v>
      </c>
      <c r="O163" s="26">
        <f t="shared" si="92"/>
        <v>0</v>
      </c>
      <c r="P163" s="26">
        <f t="shared" si="92"/>
        <v>0</v>
      </c>
      <c r="Q163" s="26">
        <f t="shared" si="92"/>
        <v>0</v>
      </c>
      <c r="R163" s="26">
        <f t="shared" si="92"/>
        <v>0</v>
      </c>
      <c r="S163" s="26">
        <f t="shared" si="92"/>
        <v>0</v>
      </c>
      <c r="T163" s="26">
        <f t="shared" si="92"/>
        <v>0</v>
      </c>
      <c r="U163" s="26">
        <f t="shared" si="92"/>
        <v>0</v>
      </c>
      <c r="V163" s="26">
        <f t="shared" si="92"/>
        <v>0</v>
      </c>
      <c r="W163" s="26">
        <f t="shared" si="92"/>
        <v>0</v>
      </c>
      <c r="X163" s="26">
        <f t="shared" si="92"/>
        <v>0</v>
      </c>
      <c r="Y163" s="26">
        <f t="shared" si="92"/>
        <v>0</v>
      </c>
      <c r="Z163" s="26">
        <f t="shared" si="92"/>
        <v>0</v>
      </c>
      <c r="AA163" s="26">
        <f t="shared" si="92"/>
        <v>0</v>
      </c>
      <c r="AB163" s="26">
        <f t="shared" si="92"/>
        <v>0</v>
      </c>
      <c r="AC163" s="26">
        <f t="shared" si="92"/>
        <v>0</v>
      </c>
      <c r="AD163" s="26">
        <f t="shared" si="92"/>
        <v>0</v>
      </c>
      <c r="AE163" s="26">
        <f t="shared" si="92"/>
        <v>0</v>
      </c>
      <c r="AF163" s="26">
        <f t="shared" si="92"/>
        <v>0</v>
      </c>
      <c r="AG163" s="26">
        <f t="shared" si="92"/>
        <v>0</v>
      </c>
      <c r="AH163" s="26">
        <f t="shared" si="92"/>
        <v>0</v>
      </c>
      <c r="AI163" s="26">
        <f t="shared" si="92"/>
        <v>0</v>
      </c>
      <c r="AJ163" s="26">
        <f t="shared" ref="AJ163:AM163" si="93">IF(AJ24=0,0,((AJ6*0.5)+AI24-AJ42)*AJ79*AJ128*AJ$2)</f>
        <v>0</v>
      </c>
      <c r="AK163" s="26">
        <f t="shared" si="93"/>
        <v>0</v>
      </c>
      <c r="AL163" s="26">
        <f t="shared" si="93"/>
        <v>0</v>
      </c>
      <c r="AM163" s="26">
        <f t="shared" si="93"/>
        <v>0</v>
      </c>
    </row>
    <row r="164" spans="1:39" hidden="1" x14ac:dyDescent="0.35">
      <c r="A164" s="648"/>
      <c r="B164" s="240" t="s">
        <v>21</v>
      </c>
      <c r="C164" s="26">
        <f t="shared" si="89"/>
        <v>0</v>
      </c>
      <c r="D164" s="26">
        <f t="shared" ref="D164:AI164" si="94">IF(D25=0,0,((D7*0.5)+C25-D43)*D80*D129*D$2)</f>
        <v>0</v>
      </c>
      <c r="E164" s="26">
        <f t="shared" si="94"/>
        <v>0</v>
      </c>
      <c r="F164" s="26">
        <f t="shared" si="94"/>
        <v>0</v>
      </c>
      <c r="G164" s="26">
        <f t="shared" si="94"/>
        <v>0</v>
      </c>
      <c r="H164" s="26">
        <f t="shared" si="94"/>
        <v>0</v>
      </c>
      <c r="I164" s="26">
        <f t="shared" si="94"/>
        <v>0</v>
      </c>
      <c r="J164" s="26">
        <f t="shared" si="94"/>
        <v>0</v>
      </c>
      <c r="K164" s="26">
        <f t="shared" si="94"/>
        <v>0</v>
      </c>
      <c r="L164" s="26">
        <f t="shared" si="94"/>
        <v>0</v>
      </c>
      <c r="M164" s="26">
        <f t="shared" si="94"/>
        <v>0</v>
      </c>
      <c r="N164" s="26">
        <f t="shared" si="94"/>
        <v>0</v>
      </c>
      <c r="O164" s="26">
        <f t="shared" si="94"/>
        <v>0</v>
      </c>
      <c r="P164" s="26">
        <f t="shared" si="94"/>
        <v>0</v>
      </c>
      <c r="Q164" s="26">
        <f t="shared" si="94"/>
        <v>0</v>
      </c>
      <c r="R164" s="26">
        <f t="shared" si="94"/>
        <v>0</v>
      </c>
      <c r="S164" s="26">
        <f t="shared" si="94"/>
        <v>0</v>
      </c>
      <c r="T164" s="26">
        <f t="shared" si="94"/>
        <v>0</v>
      </c>
      <c r="U164" s="26">
        <f t="shared" si="94"/>
        <v>0</v>
      </c>
      <c r="V164" s="26">
        <f t="shared" si="94"/>
        <v>0</v>
      </c>
      <c r="W164" s="26">
        <f t="shared" si="94"/>
        <v>0</v>
      </c>
      <c r="X164" s="26">
        <f t="shared" si="94"/>
        <v>0</v>
      </c>
      <c r="Y164" s="26">
        <f t="shared" si="94"/>
        <v>0</v>
      </c>
      <c r="Z164" s="26">
        <f t="shared" si="94"/>
        <v>0</v>
      </c>
      <c r="AA164" s="26">
        <f t="shared" si="94"/>
        <v>0</v>
      </c>
      <c r="AB164" s="26">
        <f t="shared" si="94"/>
        <v>0</v>
      </c>
      <c r="AC164" s="26">
        <f t="shared" si="94"/>
        <v>0</v>
      </c>
      <c r="AD164" s="26">
        <f t="shared" si="94"/>
        <v>0</v>
      </c>
      <c r="AE164" s="26">
        <f t="shared" si="94"/>
        <v>0</v>
      </c>
      <c r="AF164" s="26">
        <f t="shared" si="94"/>
        <v>0</v>
      </c>
      <c r="AG164" s="26">
        <f t="shared" si="94"/>
        <v>0</v>
      </c>
      <c r="AH164" s="26">
        <f t="shared" si="94"/>
        <v>0</v>
      </c>
      <c r="AI164" s="26">
        <f t="shared" si="94"/>
        <v>0</v>
      </c>
      <c r="AJ164" s="26">
        <f t="shared" ref="AJ164:AM164" si="95">IF(AJ25=0,0,((AJ7*0.5)+AI25-AJ43)*AJ80*AJ129*AJ$2)</f>
        <v>0</v>
      </c>
      <c r="AK164" s="26">
        <f t="shared" si="95"/>
        <v>0</v>
      </c>
      <c r="AL164" s="26">
        <f t="shared" si="95"/>
        <v>0</v>
      </c>
      <c r="AM164" s="26">
        <f t="shared" si="95"/>
        <v>0</v>
      </c>
    </row>
    <row r="165" spans="1:39" hidden="1" x14ac:dyDescent="0.35">
      <c r="A165" s="648"/>
      <c r="B165" s="240" t="s">
        <v>1</v>
      </c>
      <c r="C165" s="26">
        <f t="shared" si="89"/>
        <v>0</v>
      </c>
      <c r="D165" s="26">
        <f t="shared" ref="D165:AI165" si="96">IF(D26=0,0,((D8*0.5)+C26-D44)*D81*D130*D$2)</f>
        <v>0</v>
      </c>
      <c r="E165" s="26">
        <f t="shared" si="96"/>
        <v>0</v>
      </c>
      <c r="F165" s="26">
        <f t="shared" si="96"/>
        <v>0</v>
      </c>
      <c r="G165" s="26">
        <f t="shared" si="96"/>
        <v>0</v>
      </c>
      <c r="H165" s="26">
        <f t="shared" si="96"/>
        <v>0</v>
      </c>
      <c r="I165" s="26">
        <f t="shared" si="96"/>
        <v>0</v>
      </c>
      <c r="J165" s="26">
        <f t="shared" si="96"/>
        <v>0</v>
      </c>
      <c r="K165" s="26">
        <f t="shared" si="96"/>
        <v>0</v>
      </c>
      <c r="L165" s="26">
        <f t="shared" si="96"/>
        <v>0</v>
      </c>
      <c r="M165" s="26">
        <f t="shared" si="96"/>
        <v>0</v>
      </c>
      <c r="N165" s="26">
        <f t="shared" si="96"/>
        <v>0</v>
      </c>
      <c r="O165" s="26">
        <f t="shared" si="96"/>
        <v>0</v>
      </c>
      <c r="P165" s="26">
        <f t="shared" si="96"/>
        <v>0</v>
      </c>
      <c r="Q165" s="26">
        <f t="shared" si="96"/>
        <v>0</v>
      </c>
      <c r="R165" s="26">
        <f t="shared" si="96"/>
        <v>0</v>
      </c>
      <c r="S165" s="26">
        <f t="shared" si="96"/>
        <v>0</v>
      </c>
      <c r="T165" s="26">
        <f t="shared" si="96"/>
        <v>0</v>
      </c>
      <c r="U165" s="26">
        <f t="shared" si="96"/>
        <v>0</v>
      </c>
      <c r="V165" s="26">
        <f t="shared" si="96"/>
        <v>0</v>
      </c>
      <c r="W165" s="26">
        <f t="shared" si="96"/>
        <v>0</v>
      </c>
      <c r="X165" s="26">
        <f t="shared" si="96"/>
        <v>0</v>
      </c>
      <c r="Y165" s="26">
        <f t="shared" si="96"/>
        <v>0</v>
      </c>
      <c r="Z165" s="26">
        <f t="shared" si="96"/>
        <v>0</v>
      </c>
      <c r="AA165" s="26">
        <f t="shared" si="96"/>
        <v>0</v>
      </c>
      <c r="AB165" s="26">
        <f t="shared" si="96"/>
        <v>0</v>
      </c>
      <c r="AC165" s="26">
        <f t="shared" si="96"/>
        <v>0</v>
      </c>
      <c r="AD165" s="26">
        <f t="shared" si="96"/>
        <v>0</v>
      </c>
      <c r="AE165" s="26">
        <f t="shared" si="96"/>
        <v>0</v>
      </c>
      <c r="AF165" s="26">
        <f t="shared" si="96"/>
        <v>0</v>
      </c>
      <c r="AG165" s="26">
        <f t="shared" si="96"/>
        <v>0</v>
      </c>
      <c r="AH165" s="26">
        <f t="shared" si="96"/>
        <v>0</v>
      </c>
      <c r="AI165" s="26">
        <f t="shared" si="96"/>
        <v>0</v>
      </c>
      <c r="AJ165" s="26">
        <f t="shared" ref="AJ165:AM165" si="97">IF(AJ26=0,0,((AJ8*0.5)+AI26-AJ44)*AJ81*AJ130*AJ$2)</f>
        <v>0</v>
      </c>
      <c r="AK165" s="26">
        <f t="shared" si="97"/>
        <v>0</v>
      </c>
      <c r="AL165" s="26">
        <f t="shared" si="97"/>
        <v>0</v>
      </c>
      <c r="AM165" s="26">
        <f t="shared" si="97"/>
        <v>0</v>
      </c>
    </row>
    <row r="166" spans="1:39" hidden="1" x14ac:dyDescent="0.35">
      <c r="A166" s="648"/>
      <c r="B166" s="240" t="s">
        <v>22</v>
      </c>
      <c r="C166" s="26">
        <f t="shared" si="89"/>
        <v>0</v>
      </c>
      <c r="D166" s="26">
        <f t="shared" ref="D166:AI166" si="98">IF(D27=0,0,((D9*0.5)+C27-D45)*D82*D131*D$2)</f>
        <v>0</v>
      </c>
      <c r="E166" s="26">
        <f t="shared" si="98"/>
        <v>0</v>
      </c>
      <c r="F166" s="26">
        <f t="shared" si="98"/>
        <v>0</v>
      </c>
      <c r="G166" s="26">
        <f t="shared" si="98"/>
        <v>0</v>
      </c>
      <c r="H166" s="26">
        <f t="shared" si="98"/>
        <v>0</v>
      </c>
      <c r="I166" s="26">
        <f t="shared" si="98"/>
        <v>0</v>
      </c>
      <c r="J166" s="26">
        <f t="shared" si="98"/>
        <v>0.29307811095913239</v>
      </c>
      <c r="K166" s="26">
        <f t="shared" si="98"/>
        <v>0.70411819184821467</v>
      </c>
      <c r="L166" s="26">
        <f t="shared" si="98"/>
        <v>0.27210038810655862</v>
      </c>
      <c r="M166" s="26">
        <f t="shared" si="98"/>
        <v>0.24532241148863948</v>
      </c>
      <c r="N166" s="26">
        <f t="shared" si="98"/>
        <v>0.26084317299381637</v>
      </c>
      <c r="O166" s="26">
        <f t="shared" si="98"/>
        <v>3.7107338137291626E-2</v>
      </c>
      <c r="P166" s="26">
        <f t="shared" si="98"/>
        <v>2.0699426300004625E-2</v>
      </c>
      <c r="Q166" s="26">
        <f t="shared" si="98"/>
        <v>2.4304015029200113E-2</v>
      </c>
      <c r="R166" s="26">
        <f t="shared" si="98"/>
        <v>1.2710868203274783</v>
      </c>
      <c r="S166" s="26">
        <f t="shared" si="98"/>
        <v>0.25108519679352315</v>
      </c>
      <c r="T166" s="26">
        <f t="shared" si="98"/>
        <v>0.60154586176668368</v>
      </c>
      <c r="U166" s="26">
        <f t="shared" si="98"/>
        <v>1.1146883724906532E-2</v>
      </c>
      <c r="V166" s="26">
        <f t="shared" si="98"/>
        <v>9.3357421898731044E-3</v>
      </c>
      <c r="W166" s="26">
        <f t="shared" si="98"/>
        <v>1.1393071003660566E-2</v>
      </c>
      <c r="X166" s="26">
        <f t="shared" si="98"/>
        <v>4.2392312843241124E-3</v>
      </c>
      <c r="Y166" s="26">
        <f t="shared" si="98"/>
        <v>3.8033346018604181E-3</v>
      </c>
      <c r="Z166" s="26">
        <f t="shared" si="98"/>
        <v>3.9834067245206215E-3</v>
      </c>
      <c r="AA166" s="26">
        <f t="shared" si="98"/>
        <v>6.0292191461097861E-4</v>
      </c>
      <c r="AB166" s="26">
        <f t="shared" si="98"/>
        <v>3.2493487624204873E-4</v>
      </c>
      <c r="AC166" s="26">
        <f t="shared" si="98"/>
        <v>3.9112546437044442E-4</v>
      </c>
      <c r="AD166" s="26">
        <f t="shared" si="98"/>
        <v>1.5224012196217988E-2</v>
      </c>
      <c r="AE166" s="26">
        <f t="shared" si="98"/>
        <v>3.1268148614264383E-3</v>
      </c>
      <c r="AF166" s="26">
        <f t="shared" si="98"/>
        <v>9.8351356141653662E-3</v>
      </c>
      <c r="AG166" s="26">
        <f t="shared" si="98"/>
        <v>1.1146883724906532E-2</v>
      </c>
      <c r="AH166" s="26">
        <f t="shared" si="98"/>
        <v>9.3357421898731044E-3</v>
      </c>
      <c r="AI166" s="26">
        <f t="shared" si="98"/>
        <v>1.1393071003660566E-2</v>
      </c>
      <c r="AJ166" s="26">
        <f t="shared" ref="AJ166:AM166" si="99">IF(AJ27=0,0,((AJ9*0.5)+AI27-AJ45)*AJ82*AJ131*AJ$2)</f>
        <v>4.2392312843241124E-3</v>
      </c>
      <c r="AK166" s="26">
        <f t="shared" si="99"/>
        <v>3.8033346018604181E-3</v>
      </c>
      <c r="AL166" s="26">
        <f t="shared" si="99"/>
        <v>3.9834067245206215E-3</v>
      </c>
      <c r="AM166" s="26">
        <f t="shared" si="99"/>
        <v>6.0292191461097861E-4</v>
      </c>
    </row>
    <row r="167" spans="1:39" hidden="1" x14ac:dyDescent="0.35">
      <c r="A167" s="648"/>
      <c r="B167" s="77" t="s">
        <v>9</v>
      </c>
      <c r="C167" s="26">
        <f t="shared" si="89"/>
        <v>0</v>
      </c>
      <c r="D167" s="26">
        <f t="shared" ref="D167:AI167" si="100">IF(D28=0,0,((D10*0.5)+C28-D46)*D83*D132*D$2)</f>
        <v>0</v>
      </c>
      <c r="E167" s="26">
        <f t="shared" si="100"/>
        <v>0</v>
      </c>
      <c r="F167" s="26">
        <f t="shared" si="100"/>
        <v>0</v>
      </c>
      <c r="G167" s="26">
        <f t="shared" si="100"/>
        <v>0</v>
      </c>
      <c r="H167" s="26">
        <f t="shared" si="100"/>
        <v>0</v>
      </c>
      <c r="I167" s="26">
        <f t="shared" si="100"/>
        <v>0</v>
      </c>
      <c r="J167" s="26">
        <f t="shared" si="100"/>
        <v>0</v>
      </c>
      <c r="K167" s="26">
        <f t="shared" si="100"/>
        <v>0</v>
      </c>
      <c r="L167" s="26">
        <f t="shared" si="100"/>
        <v>0</v>
      </c>
      <c r="M167" s="26">
        <f t="shared" si="100"/>
        <v>0</v>
      </c>
      <c r="N167" s="26">
        <f t="shared" si="100"/>
        <v>0</v>
      </c>
      <c r="O167" s="26">
        <f t="shared" si="100"/>
        <v>0</v>
      </c>
      <c r="P167" s="26">
        <f t="shared" si="100"/>
        <v>0</v>
      </c>
      <c r="Q167" s="26">
        <f t="shared" si="100"/>
        <v>0</v>
      </c>
      <c r="R167" s="26">
        <f t="shared" si="100"/>
        <v>0</v>
      </c>
      <c r="S167" s="26">
        <f t="shared" si="100"/>
        <v>0</v>
      </c>
      <c r="T167" s="26">
        <f t="shared" si="100"/>
        <v>0</v>
      </c>
      <c r="U167" s="26">
        <f t="shared" si="100"/>
        <v>0</v>
      </c>
      <c r="V167" s="26">
        <f t="shared" si="100"/>
        <v>0</v>
      </c>
      <c r="W167" s="26">
        <f t="shared" si="100"/>
        <v>0</v>
      </c>
      <c r="X167" s="26">
        <f t="shared" si="100"/>
        <v>0</v>
      </c>
      <c r="Y167" s="26">
        <f t="shared" si="100"/>
        <v>0</v>
      </c>
      <c r="Z167" s="26">
        <f t="shared" si="100"/>
        <v>0</v>
      </c>
      <c r="AA167" s="26">
        <f t="shared" si="100"/>
        <v>0</v>
      </c>
      <c r="AB167" s="26">
        <f t="shared" si="100"/>
        <v>0</v>
      </c>
      <c r="AC167" s="26">
        <f t="shared" si="100"/>
        <v>0</v>
      </c>
      <c r="AD167" s="26">
        <f t="shared" si="100"/>
        <v>0</v>
      </c>
      <c r="AE167" s="26">
        <f t="shared" si="100"/>
        <v>0</v>
      </c>
      <c r="AF167" s="26">
        <f t="shared" si="100"/>
        <v>0</v>
      </c>
      <c r="AG167" s="26">
        <f t="shared" si="100"/>
        <v>0</v>
      </c>
      <c r="AH167" s="26">
        <f t="shared" si="100"/>
        <v>0</v>
      </c>
      <c r="AI167" s="26">
        <f t="shared" si="100"/>
        <v>0</v>
      </c>
      <c r="AJ167" s="26">
        <f t="shared" ref="AJ167:AM167" si="101">IF(AJ28=0,0,((AJ10*0.5)+AI28-AJ46)*AJ83*AJ132*AJ$2)</f>
        <v>0</v>
      </c>
      <c r="AK167" s="26">
        <f t="shared" si="101"/>
        <v>0</v>
      </c>
      <c r="AL167" s="26">
        <f t="shared" si="101"/>
        <v>0</v>
      </c>
      <c r="AM167" s="26">
        <f t="shared" si="101"/>
        <v>0</v>
      </c>
    </row>
    <row r="168" spans="1:39" hidden="1" x14ac:dyDescent="0.35">
      <c r="A168" s="648"/>
      <c r="B168" s="77" t="s">
        <v>3</v>
      </c>
      <c r="C168" s="26">
        <f t="shared" si="89"/>
        <v>0</v>
      </c>
      <c r="D168" s="26">
        <f t="shared" ref="D168:AI168" si="102">IF(D29=0,0,((D11*0.5)+C29-D47)*D84*D133*D$2)</f>
        <v>0</v>
      </c>
      <c r="E168" s="26">
        <f t="shared" si="102"/>
        <v>0</v>
      </c>
      <c r="F168" s="26">
        <f t="shared" si="102"/>
        <v>0</v>
      </c>
      <c r="G168" s="26">
        <f t="shared" si="102"/>
        <v>0</v>
      </c>
      <c r="H168" s="26">
        <f t="shared" si="102"/>
        <v>0</v>
      </c>
      <c r="I168" s="26">
        <f t="shared" si="102"/>
        <v>0</v>
      </c>
      <c r="J168" s="26">
        <f t="shared" si="102"/>
        <v>0</v>
      </c>
      <c r="K168" s="26">
        <f t="shared" si="102"/>
        <v>0</v>
      </c>
      <c r="L168" s="26">
        <f t="shared" si="102"/>
        <v>0</v>
      </c>
      <c r="M168" s="26">
        <f t="shared" si="102"/>
        <v>0</v>
      </c>
      <c r="N168" s="26">
        <f t="shared" si="102"/>
        <v>0</v>
      </c>
      <c r="O168" s="26">
        <f t="shared" si="102"/>
        <v>0</v>
      </c>
      <c r="P168" s="26">
        <f t="shared" si="102"/>
        <v>0</v>
      </c>
      <c r="Q168" s="26">
        <f t="shared" si="102"/>
        <v>0</v>
      </c>
      <c r="R168" s="26">
        <f t="shared" si="102"/>
        <v>0</v>
      </c>
      <c r="S168" s="26">
        <f t="shared" si="102"/>
        <v>0</v>
      </c>
      <c r="T168" s="26">
        <f t="shared" si="102"/>
        <v>0</v>
      </c>
      <c r="U168" s="26">
        <f t="shared" si="102"/>
        <v>0</v>
      </c>
      <c r="V168" s="26">
        <f t="shared" si="102"/>
        <v>0</v>
      </c>
      <c r="W168" s="26">
        <f t="shared" si="102"/>
        <v>0</v>
      </c>
      <c r="X168" s="26">
        <f t="shared" si="102"/>
        <v>0</v>
      </c>
      <c r="Y168" s="26">
        <f t="shared" si="102"/>
        <v>0</v>
      </c>
      <c r="Z168" s="26">
        <f t="shared" si="102"/>
        <v>0</v>
      </c>
      <c r="AA168" s="26">
        <f t="shared" si="102"/>
        <v>0</v>
      </c>
      <c r="AB168" s="26">
        <f t="shared" si="102"/>
        <v>0</v>
      </c>
      <c r="AC168" s="26">
        <f t="shared" si="102"/>
        <v>0</v>
      </c>
      <c r="AD168" s="26">
        <f t="shared" si="102"/>
        <v>0</v>
      </c>
      <c r="AE168" s="26">
        <f t="shared" si="102"/>
        <v>0</v>
      </c>
      <c r="AF168" s="26">
        <f t="shared" si="102"/>
        <v>0</v>
      </c>
      <c r="AG168" s="26">
        <f t="shared" si="102"/>
        <v>0</v>
      </c>
      <c r="AH168" s="26">
        <f t="shared" si="102"/>
        <v>0</v>
      </c>
      <c r="AI168" s="26">
        <f t="shared" si="102"/>
        <v>0</v>
      </c>
      <c r="AJ168" s="26">
        <f t="shared" ref="AJ168:AM168" si="103">IF(AJ29=0,0,((AJ11*0.5)+AI29-AJ47)*AJ84*AJ133*AJ$2)</f>
        <v>0</v>
      </c>
      <c r="AK168" s="26">
        <f t="shared" si="103"/>
        <v>0</v>
      </c>
      <c r="AL168" s="26">
        <f t="shared" si="103"/>
        <v>0</v>
      </c>
      <c r="AM168" s="26">
        <f t="shared" si="103"/>
        <v>0</v>
      </c>
    </row>
    <row r="169" spans="1:39" ht="15.75" hidden="1" customHeight="1" x14ac:dyDescent="0.35">
      <c r="A169" s="648"/>
      <c r="B169" s="77" t="s">
        <v>4</v>
      </c>
      <c r="C169" s="26">
        <f t="shared" si="89"/>
        <v>0</v>
      </c>
      <c r="D169" s="26">
        <f t="shared" ref="D169:AI169" si="104">IF(D30=0,0,((D12*0.5)+C30-D48)*D85*D134*D$2)</f>
        <v>0</v>
      </c>
      <c r="E169" s="26">
        <f t="shared" si="104"/>
        <v>0</v>
      </c>
      <c r="F169" s="26">
        <f t="shared" si="104"/>
        <v>0</v>
      </c>
      <c r="G169" s="26">
        <f t="shared" si="104"/>
        <v>0</v>
      </c>
      <c r="H169" s="26">
        <f t="shared" si="104"/>
        <v>27.067305453617379</v>
      </c>
      <c r="I169" s="26">
        <f t="shared" si="104"/>
        <v>115.24532768187674</v>
      </c>
      <c r="J169" s="26">
        <f t="shared" si="104"/>
        <v>203.59124867758268</v>
      </c>
      <c r="K169" s="26">
        <f t="shared" si="104"/>
        <v>267.32321647319708</v>
      </c>
      <c r="L169" s="26">
        <f t="shared" si="104"/>
        <v>150.37414188894047</v>
      </c>
      <c r="M169" s="26">
        <f t="shared" si="104"/>
        <v>133.98032802067473</v>
      </c>
      <c r="N169" s="26">
        <f t="shared" si="104"/>
        <v>181.07483460206774</v>
      </c>
      <c r="O169" s="26">
        <f t="shared" si="104"/>
        <v>273.43757888942116</v>
      </c>
      <c r="P169" s="26">
        <f t="shared" si="104"/>
        <v>205.32445066681026</v>
      </c>
      <c r="Q169" s="26">
        <f t="shared" si="104"/>
        <v>244.35953977665292</v>
      </c>
      <c r="R169" s="26">
        <f t="shared" si="104"/>
        <v>248.03867792335274</v>
      </c>
      <c r="S169" s="26">
        <f t="shared" si="104"/>
        <v>337.97779125435028</v>
      </c>
      <c r="T169" s="26">
        <f t="shared" si="104"/>
        <v>864.02209927723652</v>
      </c>
      <c r="U169" s="26">
        <f t="shared" si="104"/>
        <v>434.94655583706259</v>
      </c>
      <c r="V169" s="26">
        <f t="shared" si="104"/>
        <v>362.30712754134663</v>
      </c>
      <c r="W169" s="26">
        <f t="shared" si="104"/>
        <v>332.54673282967855</v>
      </c>
      <c r="X169" s="26">
        <f t="shared" si="104"/>
        <v>158.72088186667878</v>
      </c>
      <c r="Y169" s="26">
        <f t="shared" si="104"/>
        <v>118.27363804459182</v>
      </c>
      <c r="Z169" s="26">
        <f t="shared" si="104"/>
        <v>99.040313247315339</v>
      </c>
      <c r="AA169" s="26">
        <f t="shared" si="104"/>
        <v>123.67280254846139</v>
      </c>
      <c r="AB169" s="26">
        <f t="shared" si="104"/>
        <v>89.559784917423642</v>
      </c>
      <c r="AC169" s="26">
        <f t="shared" si="104"/>
        <v>109.34944740120778</v>
      </c>
      <c r="AD169" s="26">
        <f t="shared" si="104"/>
        <v>82.075145289100931</v>
      </c>
      <c r="AE169" s="26">
        <f t="shared" si="104"/>
        <v>116.63757167616637</v>
      </c>
      <c r="AF169" s="26">
        <f t="shared" si="104"/>
        <v>386.59579549238833</v>
      </c>
      <c r="AG169" s="26">
        <f t="shared" si="104"/>
        <v>434.94655583706259</v>
      </c>
      <c r="AH169" s="26">
        <f t="shared" si="104"/>
        <v>362.30712754134663</v>
      </c>
      <c r="AI169" s="26">
        <f t="shared" si="104"/>
        <v>332.54673282967855</v>
      </c>
      <c r="AJ169" s="26">
        <f t="shared" ref="AJ169:AM169" si="105">IF(AJ30=0,0,((AJ12*0.5)+AI30-AJ48)*AJ85*AJ134*AJ$2)</f>
        <v>158.72088186667878</v>
      </c>
      <c r="AK169" s="26">
        <f t="shared" si="105"/>
        <v>118.27363804459182</v>
      </c>
      <c r="AL169" s="26">
        <f t="shared" si="105"/>
        <v>99.040313247315339</v>
      </c>
      <c r="AM169" s="26">
        <f t="shared" si="105"/>
        <v>123.67280254846139</v>
      </c>
    </row>
    <row r="170" spans="1:39" hidden="1" x14ac:dyDescent="0.35">
      <c r="A170" s="648"/>
      <c r="B170" s="77" t="s">
        <v>5</v>
      </c>
      <c r="C170" s="26">
        <f t="shared" si="89"/>
        <v>0</v>
      </c>
      <c r="D170" s="26">
        <f t="shared" ref="D170:AI170" si="106">IF(D31=0,0,((D13*0.5)+C31-D49)*D86*D135*D$2)</f>
        <v>0</v>
      </c>
      <c r="E170" s="26">
        <f t="shared" si="106"/>
        <v>0</v>
      </c>
      <c r="F170" s="26">
        <f t="shared" si="106"/>
        <v>0</v>
      </c>
      <c r="G170" s="26">
        <f t="shared" si="106"/>
        <v>0</v>
      </c>
      <c r="H170" s="26">
        <f t="shared" si="106"/>
        <v>3.6511747928089573</v>
      </c>
      <c r="I170" s="26">
        <f t="shared" si="106"/>
        <v>6.5744585915773843</v>
      </c>
      <c r="J170" s="26">
        <f t="shared" si="106"/>
        <v>7.1291097319511101</v>
      </c>
      <c r="K170" s="26">
        <f t="shared" si="106"/>
        <v>6.4772670097765612</v>
      </c>
      <c r="L170" s="26">
        <f t="shared" si="106"/>
        <v>2.4951830263522381</v>
      </c>
      <c r="M170" s="26">
        <f t="shared" si="106"/>
        <v>2.4261820615145542</v>
      </c>
      <c r="N170" s="26">
        <f t="shared" si="106"/>
        <v>4.0188410550090294</v>
      </c>
      <c r="O170" s="26">
        <f t="shared" si="106"/>
        <v>5.5937278284578467</v>
      </c>
      <c r="P170" s="26">
        <f t="shared" si="106"/>
        <v>5.2023994927110078</v>
      </c>
      <c r="Q170" s="26">
        <f t="shared" si="106"/>
        <v>6.1661160042585026</v>
      </c>
      <c r="R170" s="26">
        <f t="shared" si="106"/>
        <v>5.3288751583997218</v>
      </c>
      <c r="S170" s="26">
        <f t="shared" si="106"/>
        <v>6.6856795073657755</v>
      </c>
      <c r="T170" s="26">
        <f t="shared" si="106"/>
        <v>21.189373121903582</v>
      </c>
      <c r="U170" s="26">
        <f t="shared" si="106"/>
        <v>20.792778920498733</v>
      </c>
      <c r="V170" s="26">
        <f t="shared" si="106"/>
        <v>21.693763074606117</v>
      </c>
      <c r="W170" s="26">
        <f t="shared" si="106"/>
        <v>19.939806325168838</v>
      </c>
      <c r="X170" s="26">
        <f t="shared" si="106"/>
        <v>7.505791294879911</v>
      </c>
      <c r="Y170" s="26">
        <f t="shared" si="106"/>
        <v>7.2808320656255567</v>
      </c>
      <c r="Z170" s="26">
        <f t="shared" si="106"/>
        <v>6.1058853757643456</v>
      </c>
      <c r="AA170" s="26">
        <f t="shared" si="106"/>
        <v>6.0875701945604836</v>
      </c>
      <c r="AB170" s="26">
        <f t="shared" si="106"/>
        <v>5.4652243624666372</v>
      </c>
      <c r="AC170" s="26">
        <f t="shared" si="106"/>
        <v>6.6422718453898293</v>
      </c>
      <c r="AD170" s="26">
        <f t="shared" si="106"/>
        <v>4.2388486583773686</v>
      </c>
      <c r="AE170" s="26">
        <f t="shared" si="106"/>
        <v>5.5523882460808522</v>
      </c>
      <c r="AF170" s="26">
        <f t="shared" si="106"/>
        <v>22.917349757602871</v>
      </c>
      <c r="AG170" s="26">
        <f t="shared" si="106"/>
        <v>20.792778920498733</v>
      </c>
      <c r="AH170" s="26">
        <f t="shared" si="106"/>
        <v>21.693763074606117</v>
      </c>
      <c r="AI170" s="26">
        <f t="shared" si="106"/>
        <v>19.939806325168838</v>
      </c>
      <c r="AJ170" s="26">
        <f t="shared" ref="AJ170:AM170" si="107">IF(AJ31=0,0,((AJ13*0.5)+AI31-AJ49)*AJ86*AJ135*AJ$2)</f>
        <v>7.505791294879911</v>
      </c>
      <c r="AK170" s="26">
        <f t="shared" si="107"/>
        <v>7.2808320656255567</v>
      </c>
      <c r="AL170" s="26">
        <f t="shared" si="107"/>
        <v>6.1058853757643456</v>
      </c>
      <c r="AM170" s="26">
        <f t="shared" si="107"/>
        <v>6.0875701945604836</v>
      </c>
    </row>
    <row r="171" spans="1:39" hidden="1" x14ac:dyDescent="0.35">
      <c r="A171" s="648"/>
      <c r="B171" s="77" t="s">
        <v>23</v>
      </c>
      <c r="C171" s="26">
        <f t="shared" si="89"/>
        <v>0</v>
      </c>
      <c r="D171" s="26">
        <f t="shared" ref="D171:AI171" si="108">IF(D32=0,0,((D14*0.5)+C32-D50)*D87*D136*D$2)</f>
        <v>0</v>
      </c>
      <c r="E171" s="26">
        <f t="shared" si="108"/>
        <v>0</v>
      </c>
      <c r="F171" s="26">
        <f t="shared" si="108"/>
        <v>0</v>
      </c>
      <c r="G171" s="26">
        <f t="shared" si="108"/>
        <v>0</v>
      </c>
      <c r="H171" s="26">
        <f t="shared" si="108"/>
        <v>0</v>
      </c>
      <c r="I171" s="26">
        <f t="shared" si="108"/>
        <v>0</v>
      </c>
      <c r="J171" s="26">
        <f t="shared" si="108"/>
        <v>0</v>
      </c>
      <c r="K171" s="26">
        <f t="shared" si="108"/>
        <v>0</v>
      </c>
      <c r="L171" s="26">
        <f t="shared" si="108"/>
        <v>0</v>
      </c>
      <c r="M171" s="26">
        <f t="shared" si="108"/>
        <v>0</v>
      </c>
      <c r="N171" s="26">
        <f t="shared" si="108"/>
        <v>0</v>
      </c>
      <c r="O171" s="26">
        <f t="shared" si="108"/>
        <v>0</v>
      </c>
      <c r="P171" s="26">
        <f t="shared" si="108"/>
        <v>0</v>
      </c>
      <c r="Q171" s="26">
        <f t="shared" si="108"/>
        <v>0</v>
      </c>
      <c r="R171" s="26">
        <f t="shared" si="108"/>
        <v>0</v>
      </c>
      <c r="S171" s="26">
        <f t="shared" si="108"/>
        <v>0</v>
      </c>
      <c r="T171" s="26">
        <f t="shared" si="108"/>
        <v>0</v>
      </c>
      <c r="U171" s="26">
        <f t="shared" si="108"/>
        <v>0</v>
      </c>
      <c r="V171" s="26">
        <f t="shared" si="108"/>
        <v>0</v>
      </c>
      <c r="W171" s="26">
        <f t="shared" si="108"/>
        <v>0</v>
      </c>
      <c r="X171" s="26">
        <f t="shared" si="108"/>
        <v>0</v>
      </c>
      <c r="Y171" s="26">
        <f t="shared" si="108"/>
        <v>0</v>
      </c>
      <c r="Z171" s="26">
        <f t="shared" si="108"/>
        <v>0</v>
      </c>
      <c r="AA171" s="26">
        <f t="shared" si="108"/>
        <v>0</v>
      </c>
      <c r="AB171" s="26">
        <f t="shared" si="108"/>
        <v>0</v>
      </c>
      <c r="AC171" s="26">
        <f t="shared" si="108"/>
        <v>0</v>
      </c>
      <c r="AD171" s="26">
        <f t="shared" si="108"/>
        <v>0</v>
      </c>
      <c r="AE171" s="26">
        <f t="shared" si="108"/>
        <v>0</v>
      </c>
      <c r="AF171" s="26">
        <f t="shared" si="108"/>
        <v>0</v>
      </c>
      <c r="AG171" s="26">
        <f t="shared" si="108"/>
        <v>0</v>
      </c>
      <c r="AH171" s="26">
        <f t="shared" si="108"/>
        <v>0</v>
      </c>
      <c r="AI171" s="26">
        <f t="shared" si="108"/>
        <v>0</v>
      </c>
      <c r="AJ171" s="26">
        <f t="shared" ref="AJ171:AM171" si="109">IF(AJ32=0,0,((AJ14*0.5)+AI32-AJ50)*AJ87*AJ136*AJ$2)</f>
        <v>0</v>
      </c>
      <c r="AK171" s="26">
        <f t="shared" si="109"/>
        <v>0</v>
      </c>
      <c r="AL171" s="26">
        <f t="shared" si="109"/>
        <v>0</v>
      </c>
      <c r="AM171" s="26">
        <f t="shared" si="109"/>
        <v>0</v>
      </c>
    </row>
    <row r="172" spans="1:39" hidden="1" x14ac:dyDescent="0.35">
      <c r="A172" s="648"/>
      <c r="B172" s="77" t="s">
        <v>24</v>
      </c>
      <c r="C172" s="26">
        <f t="shared" si="89"/>
        <v>0</v>
      </c>
      <c r="D172" s="26">
        <f t="shared" ref="D172:AI172" si="110">IF(D33=0,0,((D15*0.5)+C33-D51)*D88*D137*D$2)</f>
        <v>0</v>
      </c>
      <c r="E172" s="26">
        <f t="shared" si="110"/>
        <v>0</v>
      </c>
      <c r="F172" s="26">
        <f t="shared" si="110"/>
        <v>0</v>
      </c>
      <c r="G172" s="26">
        <f t="shared" si="110"/>
        <v>0</v>
      </c>
      <c r="H172" s="26">
        <f t="shared" si="110"/>
        <v>0</v>
      </c>
      <c r="I172" s="26">
        <f t="shared" si="110"/>
        <v>0</v>
      </c>
      <c r="J172" s="26">
        <f t="shared" si="110"/>
        <v>0</v>
      </c>
      <c r="K172" s="26">
        <f t="shared" si="110"/>
        <v>0</v>
      </c>
      <c r="L172" s="26">
        <f t="shared" si="110"/>
        <v>0</v>
      </c>
      <c r="M172" s="26">
        <f t="shared" si="110"/>
        <v>0</v>
      </c>
      <c r="N172" s="26">
        <f t="shared" si="110"/>
        <v>0</v>
      </c>
      <c r="O172" s="26">
        <f t="shared" si="110"/>
        <v>0</v>
      </c>
      <c r="P172" s="26">
        <f t="shared" si="110"/>
        <v>0</v>
      </c>
      <c r="Q172" s="26">
        <f t="shared" si="110"/>
        <v>0</v>
      </c>
      <c r="R172" s="26">
        <f t="shared" si="110"/>
        <v>0</v>
      </c>
      <c r="S172" s="26">
        <f t="shared" si="110"/>
        <v>0</v>
      </c>
      <c r="T172" s="26">
        <f t="shared" si="110"/>
        <v>0</v>
      </c>
      <c r="U172" s="26">
        <f t="shared" si="110"/>
        <v>0</v>
      </c>
      <c r="V172" s="26">
        <f t="shared" si="110"/>
        <v>0</v>
      </c>
      <c r="W172" s="26">
        <f t="shared" si="110"/>
        <v>0</v>
      </c>
      <c r="X172" s="26">
        <f t="shared" si="110"/>
        <v>0</v>
      </c>
      <c r="Y172" s="26">
        <f t="shared" si="110"/>
        <v>0</v>
      </c>
      <c r="Z172" s="26">
        <f t="shared" si="110"/>
        <v>0</v>
      </c>
      <c r="AA172" s="26">
        <f t="shared" si="110"/>
        <v>0</v>
      </c>
      <c r="AB172" s="26">
        <f t="shared" si="110"/>
        <v>0</v>
      </c>
      <c r="AC172" s="26">
        <f t="shared" si="110"/>
        <v>0</v>
      </c>
      <c r="AD172" s="26">
        <f t="shared" si="110"/>
        <v>0</v>
      </c>
      <c r="AE172" s="26">
        <f t="shared" si="110"/>
        <v>0</v>
      </c>
      <c r="AF172" s="26">
        <f t="shared" si="110"/>
        <v>0</v>
      </c>
      <c r="AG172" s="26">
        <f t="shared" si="110"/>
        <v>0</v>
      </c>
      <c r="AH172" s="26">
        <f t="shared" si="110"/>
        <v>0</v>
      </c>
      <c r="AI172" s="26">
        <f t="shared" si="110"/>
        <v>0</v>
      </c>
      <c r="AJ172" s="26">
        <f t="shared" ref="AJ172:AM172" si="111">IF(AJ33=0,0,((AJ15*0.5)+AI33-AJ51)*AJ88*AJ137*AJ$2)</f>
        <v>0</v>
      </c>
      <c r="AK172" s="26">
        <f t="shared" si="111"/>
        <v>0</v>
      </c>
      <c r="AL172" s="26">
        <f t="shared" si="111"/>
        <v>0</v>
      </c>
      <c r="AM172" s="26">
        <f t="shared" si="111"/>
        <v>0</v>
      </c>
    </row>
    <row r="173" spans="1:39" ht="15.75" hidden="1" customHeight="1" x14ac:dyDescent="0.35">
      <c r="A173" s="648"/>
      <c r="B173" s="77" t="s">
        <v>7</v>
      </c>
      <c r="C173" s="26">
        <f t="shared" si="89"/>
        <v>0</v>
      </c>
      <c r="D173" s="26">
        <f t="shared" ref="D173:AI173" si="112">IF(D34=0,0,((D16*0.5)+C34-D52)*D89*D138*D$2)</f>
        <v>0</v>
      </c>
      <c r="E173" s="26">
        <f t="shared" si="112"/>
        <v>0</v>
      </c>
      <c r="F173" s="26">
        <f t="shared" si="112"/>
        <v>0</v>
      </c>
      <c r="G173" s="26">
        <f t="shared" si="112"/>
        <v>0</v>
      </c>
      <c r="H173" s="26">
        <f t="shared" si="112"/>
        <v>0</v>
      </c>
      <c r="I173" s="26">
        <f t="shared" si="112"/>
        <v>0</v>
      </c>
      <c r="J173" s="26">
        <f t="shared" si="112"/>
        <v>0</v>
      </c>
      <c r="K173" s="26">
        <f t="shared" si="112"/>
        <v>0</v>
      </c>
      <c r="L173" s="26">
        <f t="shared" si="112"/>
        <v>0</v>
      </c>
      <c r="M173" s="26">
        <f t="shared" si="112"/>
        <v>0</v>
      </c>
      <c r="N173" s="26">
        <f t="shared" si="112"/>
        <v>0</v>
      </c>
      <c r="O173" s="26">
        <f t="shared" si="112"/>
        <v>0</v>
      </c>
      <c r="P173" s="26">
        <f t="shared" si="112"/>
        <v>0</v>
      </c>
      <c r="Q173" s="26">
        <f t="shared" si="112"/>
        <v>0</v>
      </c>
      <c r="R173" s="26">
        <f t="shared" si="112"/>
        <v>0</v>
      </c>
      <c r="S173" s="26">
        <f t="shared" si="112"/>
        <v>0</v>
      </c>
      <c r="T173" s="26">
        <f t="shared" si="112"/>
        <v>0</v>
      </c>
      <c r="U173" s="26">
        <f t="shared" si="112"/>
        <v>0</v>
      </c>
      <c r="V173" s="26">
        <f t="shared" si="112"/>
        <v>0</v>
      </c>
      <c r="W173" s="26">
        <f t="shared" si="112"/>
        <v>0</v>
      </c>
      <c r="X173" s="26">
        <f t="shared" si="112"/>
        <v>0</v>
      </c>
      <c r="Y173" s="26">
        <f t="shared" si="112"/>
        <v>0</v>
      </c>
      <c r="Z173" s="26">
        <f t="shared" si="112"/>
        <v>0</v>
      </c>
      <c r="AA173" s="26">
        <f t="shared" si="112"/>
        <v>0</v>
      </c>
      <c r="AB173" s="26">
        <f t="shared" si="112"/>
        <v>0</v>
      </c>
      <c r="AC173" s="26">
        <f t="shared" si="112"/>
        <v>0</v>
      </c>
      <c r="AD173" s="26">
        <f t="shared" si="112"/>
        <v>0</v>
      </c>
      <c r="AE173" s="26">
        <f t="shared" si="112"/>
        <v>0</v>
      </c>
      <c r="AF173" s="26">
        <f t="shared" si="112"/>
        <v>0</v>
      </c>
      <c r="AG173" s="26">
        <f t="shared" si="112"/>
        <v>0</v>
      </c>
      <c r="AH173" s="26">
        <f t="shared" si="112"/>
        <v>0</v>
      </c>
      <c r="AI173" s="26">
        <f t="shared" si="112"/>
        <v>0</v>
      </c>
      <c r="AJ173" s="26">
        <f t="shared" ref="AJ173:AM173" si="113">IF(AJ34=0,0,((AJ16*0.5)+AI34-AJ52)*AJ89*AJ138*AJ$2)</f>
        <v>0</v>
      </c>
      <c r="AK173" s="26">
        <f t="shared" si="113"/>
        <v>0</v>
      </c>
      <c r="AL173" s="26">
        <f t="shared" si="113"/>
        <v>0</v>
      </c>
      <c r="AM173" s="26">
        <f t="shared" si="113"/>
        <v>0</v>
      </c>
    </row>
    <row r="174" spans="1:39" ht="15.75" hidden="1" customHeight="1" x14ac:dyDescent="0.35">
      <c r="A174" s="648"/>
      <c r="B174" s="77" t="s">
        <v>8</v>
      </c>
      <c r="C174" s="26">
        <f t="shared" si="89"/>
        <v>0</v>
      </c>
      <c r="D174" s="26">
        <f t="shared" ref="D174:AI174" si="114">IF(D35=0,0,((D17*0.5)+C35-D53)*D90*D139*D$2)</f>
        <v>0</v>
      </c>
      <c r="E174" s="26">
        <f t="shared" si="114"/>
        <v>0</v>
      </c>
      <c r="F174" s="26">
        <f t="shared" si="114"/>
        <v>0</v>
      </c>
      <c r="G174" s="26">
        <f t="shared" si="114"/>
        <v>0</v>
      </c>
      <c r="H174" s="26">
        <f t="shared" si="114"/>
        <v>0</v>
      </c>
      <c r="I174" s="26">
        <f t="shared" si="114"/>
        <v>0</v>
      </c>
      <c r="J174" s="26">
        <f t="shared" si="114"/>
        <v>0</v>
      </c>
      <c r="K174" s="26">
        <f t="shared" si="114"/>
        <v>0</v>
      </c>
      <c r="L174" s="26">
        <f t="shared" si="114"/>
        <v>0</v>
      </c>
      <c r="M174" s="26">
        <f t="shared" si="114"/>
        <v>0</v>
      </c>
      <c r="N174" s="26">
        <f t="shared" si="114"/>
        <v>0</v>
      </c>
      <c r="O174" s="26">
        <f t="shared" si="114"/>
        <v>0</v>
      </c>
      <c r="P174" s="26">
        <f t="shared" si="114"/>
        <v>0</v>
      </c>
      <c r="Q174" s="26">
        <f t="shared" si="114"/>
        <v>0</v>
      </c>
      <c r="R174" s="26">
        <f t="shared" si="114"/>
        <v>0</v>
      </c>
      <c r="S174" s="26">
        <f t="shared" si="114"/>
        <v>0</v>
      </c>
      <c r="T174" s="26">
        <f t="shared" si="114"/>
        <v>0</v>
      </c>
      <c r="U174" s="26">
        <f t="shared" si="114"/>
        <v>0</v>
      </c>
      <c r="V174" s="26">
        <f t="shared" si="114"/>
        <v>0</v>
      </c>
      <c r="W174" s="26">
        <f t="shared" si="114"/>
        <v>0</v>
      </c>
      <c r="X174" s="26">
        <f t="shared" si="114"/>
        <v>0</v>
      </c>
      <c r="Y174" s="26">
        <f t="shared" si="114"/>
        <v>0</v>
      </c>
      <c r="Z174" s="26">
        <f t="shared" si="114"/>
        <v>0</v>
      </c>
      <c r="AA174" s="26">
        <f t="shared" si="114"/>
        <v>0</v>
      </c>
      <c r="AB174" s="26">
        <f t="shared" si="114"/>
        <v>0</v>
      </c>
      <c r="AC174" s="26">
        <f t="shared" si="114"/>
        <v>0</v>
      </c>
      <c r="AD174" s="26">
        <f t="shared" si="114"/>
        <v>0</v>
      </c>
      <c r="AE174" s="26">
        <f t="shared" si="114"/>
        <v>0</v>
      </c>
      <c r="AF174" s="26">
        <f t="shared" si="114"/>
        <v>0</v>
      </c>
      <c r="AG174" s="26">
        <f t="shared" si="114"/>
        <v>0</v>
      </c>
      <c r="AH174" s="26">
        <f t="shared" si="114"/>
        <v>0</v>
      </c>
      <c r="AI174" s="26">
        <f t="shared" si="114"/>
        <v>0</v>
      </c>
      <c r="AJ174" s="26">
        <f t="shared" ref="AJ174:AM174" si="115">IF(AJ35=0,0,((AJ17*0.5)+AI35-AJ53)*AJ90*AJ139*AJ$2)</f>
        <v>0</v>
      </c>
      <c r="AK174" s="26">
        <f t="shared" si="115"/>
        <v>0</v>
      </c>
      <c r="AL174" s="26">
        <f t="shared" si="115"/>
        <v>0</v>
      </c>
      <c r="AM174" s="26">
        <f t="shared" si="115"/>
        <v>0</v>
      </c>
    </row>
    <row r="175" spans="1:39" ht="15.75" hidden="1" customHeight="1" x14ac:dyDescent="0.35">
      <c r="A175" s="648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5">
      <c r="A176" s="648"/>
      <c r="B176" s="237" t="s">
        <v>26</v>
      </c>
      <c r="C176" s="26">
        <f>SUM(C162:C175)</f>
        <v>0</v>
      </c>
      <c r="D176" s="26">
        <f>SUM(D162:D175)</f>
        <v>0</v>
      </c>
      <c r="E176" s="26">
        <f t="shared" ref="E176:AM176" si="116">SUM(E162:E175)</f>
        <v>0</v>
      </c>
      <c r="F176" s="26">
        <f t="shared" si="116"/>
        <v>0</v>
      </c>
      <c r="G176" s="26">
        <f t="shared" si="116"/>
        <v>0</v>
      </c>
      <c r="H176" s="26">
        <f t="shared" si="116"/>
        <v>30.718480246426338</v>
      </c>
      <c r="I176" s="26">
        <f t="shared" si="116"/>
        <v>121.81978627345413</v>
      </c>
      <c r="J176" s="26">
        <f t="shared" si="116"/>
        <v>211.01343652049292</v>
      </c>
      <c r="K176" s="26">
        <f t="shared" si="116"/>
        <v>274.50460167482186</v>
      </c>
      <c r="L176" s="26">
        <f t="shared" si="116"/>
        <v>153.14142530339927</v>
      </c>
      <c r="M176" s="26">
        <f t="shared" si="116"/>
        <v>136.65183249367794</v>
      </c>
      <c r="N176" s="26">
        <f t="shared" si="116"/>
        <v>185.35451883007059</v>
      </c>
      <c r="O176" s="26">
        <f t="shared" si="116"/>
        <v>279.06841405601631</v>
      </c>
      <c r="P176" s="26">
        <f t="shared" si="116"/>
        <v>210.54754958582129</v>
      </c>
      <c r="Q176" s="26">
        <f t="shared" si="116"/>
        <v>250.54995979594062</v>
      </c>
      <c r="R176" s="26">
        <f t="shared" si="116"/>
        <v>254.63863990207992</v>
      </c>
      <c r="S176" s="26">
        <f t="shared" si="116"/>
        <v>344.91455595850954</v>
      </c>
      <c r="T176" s="26">
        <f t="shared" si="116"/>
        <v>885.8130182609068</v>
      </c>
      <c r="U176" s="26">
        <f t="shared" si="116"/>
        <v>455.75048164128623</v>
      </c>
      <c r="V176" s="26">
        <f t="shared" si="116"/>
        <v>384.01022635814263</v>
      </c>
      <c r="W176" s="26">
        <f t="shared" si="116"/>
        <v>352.49793222585106</v>
      </c>
      <c r="X176" s="26">
        <f t="shared" si="116"/>
        <v>166.23091239284301</v>
      </c>
      <c r="Y176" s="26">
        <f t="shared" si="116"/>
        <v>125.55827344481924</v>
      </c>
      <c r="Z176" s="26">
        <f t="shared" si="116"/>
        <v>105.1501820298042</v>
      </c>
      <c r="AA176" s="26">
        <f t="shared" si="116"/>
        <v>129.76097566493647</v>
      </c>
      <c r="AB176" s="26">
        <f t="shared" si="116"/>
        <v>95.025334214766531</v>
      </c>
      <c r="AC176" s="26">
        <f t="shared" si="116"/>
        <v>115.99211037206199</v>
      </c>
      <c r="AD176" s="26">
        <f t="shared" si="116"/>
        <v>86.329217959674509</v>
      </c>
      <c r="AE176" s="26">
        <f t="shared" si="116"/>
        <v>122.19308673710866</v>
      </c>
      <c r="AF176" s="26">
        <f t="shared" si="116"/>
        <v>409.52298038560536</v>
      </c>
      <c r="AG176" s="26">
        <f t="shared" si="116"/>
        <v>455.75048164128623</v>
      </c>
      <c r="AH176" s="26">
        <f t="shared" si="116"/>
        <v>384.01022635814263</v>
      </c>
      <c r="AI176" s="26">
        <f t="shared" si="116"/>
        <v>352.49793222585106</v>
      </c>
      <c r="AJ176" s="26">
        <f t="shared" si="116"/>
        <v>166.23091239284301</v>
      </c>
      <c r="AK176" s="26">
        <f t="shared" si="116"/>
        <v>125.55827344481924</v>
      </c>
      <c r="AL176" s="26">
        <f t="shared" si="116"/>
        <v>105.1501820298042</v>
      </c>
      <c r="AM176" s="26">
        <f t="shared" si="116"/>
        <v>129.76097566493647</v>
      </c>
    </row>
    <row r="177" spans="1:39" ht="16.5" hidden="1" customHeight="1" thickBot="1" x14ac:dyDescent="0.4">
      <c r="A177" s="649"/>
      <c r="B177" s="138" t="s">
        <v>27</v>
      </c>
      <c r="C177" s="27">
        <f>C176</f>
        <v>0</v>
      </c>
      <c r="D177" s="27">
        <f>C177+D176</f>
        <v>0</v>
      </c>
      <c r="E177" s="27">
        <f t="shared" ref="E177:AM177" si="117">D177+E176</f>
        <v>0</v>
      </c>
      <c r="F177" s="27">
        <f t="shared" si="117"/>
        <v>0</v>
      </c>
      <c r="G177" s="27">
        <f t="shared" si="117"/>
        <v>0</v>
      </c>
      <c r="H177" s="27">
        <f t="shared" si="117"/>
        <v>30.718480246426338</v>
      </c>
      <c r="I177" s="27">
        <f t="shared" si="117"/>
        <v>152.53826651988047</v>
      </c>
      <c r="J177" s="27">
        <f t="shared" si="117"/>
        <v>363.55170304037335</v>
      </c>
      <c r="K177" s="27">
        <f t="shared" si="117"/>
        <v>638.05630471519521</v>
      </c>
      <c r="L177" s="27">
        <f t="shared" si="117"/>
        <v>791.19773001859448</v>
      </c>
      <c r="M177" s="27">
        <f t="shared" si="117"/>
        <v>927.84956251227243</v>
      </c>
      <c r="N177" s="27">
        <f t="shared" si="117"/>
        <v>1113.204081342343</v>
      </c>
      <c r="O177" s="27">
        <f t="shared" si="117"/>
        <v>1392.2724953983593</v>
      </c>
      <c r="P177" s="27">
        <f t="shared" si="117"/>
        <v>1602.8200449841806</v>
      </c>
      <c r="Q177" s="27">
        <f t="shared" si="117"/>
        <v>1853.3700047801212</v>
      </c>
      <c r="R177" s="27">
        <f t="shared" si="117"/>
        <v>2108.0086446822011</v>
      </c>
      <c r="S177" s="27">
        <f t="shared" si="117"/>
        <v>2452.9232006407105</v>
      </c>
      <c r="T177" s="27">
        <f t="shared" si="117"/>
        <v>3338.7362189016176</v>
      </c>
      <c r="U177" s="27">
        <f t="shared" si="117"/>
        <v>3794.4867005429037</v>
      </c>
      <c r="V177" s="27">
        <f t="shared" si="117"/>
        <v>4178.4969269010462</v>
      </c>
      <c r="W177" s="27">
        <f t="shared" si="117"/>
        <v>4530.9948591268976</v>
      </c>
      <c r="X177" s="27">
        <f t="shared" si="117"/>
        <v>4697.2257715197402</v>
      </c>
      <c r="Y177" s="27">
        <f t="shared" si="117"/>
        <v>4822.7840449645591</v>
      </c>
      <c r="Z177" s="27">
        <f t="shared" si="117"/>
        <v>4927.9342269943636</v>
      </c>
      <c r="AA177" s="27">
        <f t="shared" si="117"/>
        <v>5057.6952026592999</v>
      </c>
      <c r="AB177" s="27">
        <f t="shared" si="117"/>
        <v>5152.7205368740661</v>
      </c>
      <c r="AC177" s="27">
        <f t="shared" si="117"/>
        <v>5268.7126472461277</v>
      </c>
      <c r="AD177" s="27">
        <f t="shared" si="117"/>
        <v>5355.0418652058024</v>
      </c>
      <c r="AE177" s="27">
        <f t="shared" si="117"/>
        <v>5477.2349519429108</v>
      </c>
      <c r="AF177" s="27">
        <f t="shared" si="117"/>
        <v>5886.7579323285163</v>
      </c>
      <c r="AG177" s="27">
        <f t="shared" si="117"/>
        <v>6342.5084139698029</v>
      </c>
      <c r="AH177" s="27">
        <f t="shared" si="117"/>
        <v>6726.5186403279458</v>
      </c>
      <c r="AI177" s="27">
        <f t="shared" si="117"/>
        <v>7079.0165725537972</v>
      </c>
      <c r="AJ177" s="27">
        <f t="shared" si="117"/>
        <v>7245.2474849466398</v>
      </c>
      <c r="AK177" s="27">
        <f t="shared" si="117"/>
        <v>7370.8057583914588</v>
      </c>
      <c r="AL177" s="27">
        <f t="shared" si="117"/>
        <v>7475.9559404212632</v>
      </c>
      <c r="AM177" s="27">
        <f t="shared" si="117"/>
        <v>7605.7169160861995</v>
      </c>
    </row>
    <row r="178" spans="1:39" hidden="1" x14ac:dyDescent="0.35">
      <c r="A178" s="99"/>
      <c r="B178" s="99" t="s">
        <v>128</v>
      </c>
      <c r="C178" s="104">
        <f>C157+C176</f>
        <v>0</v>
      </c>
      <c r="D178" s="104"/>
      <c r="E178" s="104">
        <f>E157+E176</f>
        <v>0</v>
      </c>
      <c r="F178" s="104">
        <f t="shared" ref="F178:N178" si="118">F157+F176</f>
        <v>0</v>
      </c>
      <c r="G178" s="104">
        <f t="shared" si="118"/>
        <v>0</v>
      </c>
      <c r="H178" s="104">
        <f t="shared" si="118"/>
        <v>242.84330789166751</v>
      </c>
      <c r="I178" s="104">
        <f t="shared" si="118"/>
        <v>1024.3548511311919</v>
      </c>
      <c r="J178" s="104">
        <f t="shared" si="118"/>
        <v>1774.1778663153611</v>
      </c>
      <c r="K178" s="104">
        <f t="shared" si="118"/>
        <v>2651.6533568568866</v>
      </c>
      <c r="L178" s="104">
        <f t="shared" si="118"/>
        <v>1950.1015034027453</v>
      </c>
      <c r="M178" s="104">
        <f t="shared" si="118"/>
        <v>1878.8559480957297</v>
      </c>
      <c r="N178" s="104">
        <f t="shared" si="118"/>
        <v>3044.3605845296729</v>
      </c>
    </row>
    <row r="179" spans="1:39" hidden="1" x14ac:dyDescent="0.35">
      <c r="A179" s="99"/>
      <c r="B179" s="99" t="s">
        <v>187</v>
      </c>
      <c r="C179" s="102">
        <f>C178-C73</f>
        <v>0</v>
      </c>
      <c r="D179" s="102">
        <f t="shared" ref="D179:AM179" si="119">D178-D73</f>
        <v>0</v>
      </c>
      <c r="E179" s="102">
        <f t="shared" si="119"/>
        <v>0</v>
      </c>
      <c r="F179" s="102">
        <f t="shared" si="119"/>
        <v>0</v>
      </c>
      <c r="G179" s="102">
        <f t="shared" si="119"/>
        <v>0</v>
      </c>
      <c r="H179" s="102">
        <f t="shared" si="119"/>
        <v>-8.6669800742811276E-4</v>
      </c>
      <c r="I179" s="102">
        <f t="shared" si="119"/>
        <v>1.4721548859597533E-4</v>
      </c>
      <c r="J179" s="102">
        <f t="shared" si="119"/>
        <v>-9.4267340045917081E-5</v>
      </c>
      <c r="K179" s="102">
        <f t="shared" si="119"/>
        <v>-9.6383892391713744E-3</v>
      </c>
      <c r="L179" s="102">
        <f t="shared" si="119"/>
        <v>1.2119128923131939E-2</v>
      </c>
      <c r="M179" s="102">
        <f t="shared" si="119"/>
        <v>-1.3669337928149616E-2</v>
      </c>
      <c r="N179" s="102">
        <f t="shared" si="119"/>
        <v>2.48157941637146E-2</v>
      </c>
      <c r="O179" s="102">
        <f t="shared" si="119"/>
        <v>-4188.6160366340764</v>
      </c>
      <c r="P179" s="102">
        <f t="shared" si="119"/>
        <v>-3266.9535783357323</v>
      </c>
      <c r="Q179" s="102">
        <f t="shared" si="119"/>
        <v>-3593.5593623900972</v>
      </c>
      <c r="R179" s="102">
        <f t="shared" si="119"/>
        <v>-3687.5008588656738</v>
      </c>
      <c r="S179" s="102">
        <f t="shared" si="119"/>
        <v>-4727.3782977159563</v>
      </c>
      <c r="T179" s="102">
        <f t="shared" si="119"/>
        <v>-7114.6428486631958</v>
      </c>
      <c r="U179" s="102">
        <f t="shared" si="119"/>
        <v>-3810.651809817904</v>
      </c>
      <c r="V179" s="102">
        <f t="shared" si="119"/>
        <v>-3109.7086106879237</v>
      </c>
      <c r="W179" s="102">
        <f t="shared" si="119"/>
        <v>-3100.0486749077272</v>
      </c>
      <c r="X179" s="102">
        <f t="shared" si="119"/>
        <v>-1943.2871054179902</v>
      </c>
      <c r="Y179" s="102">
        <f t="shared" si="119"/>
        <v>-1622.6238960797484</v>
      </c>
      <c r="Z179" s="102">
        <f t="shared" si="119"/>
        <v>-1686.5425402346211</v>
      </c>
      <c r="AA179" s="102">
        <f t="shared" si="119"/>
        <v>-1848.2098601600314</v>
      </c>
      <c r="AB179" s="102">
        <f t="shared" si="119"/>
        <v>-1429.1434349398749</v>
      </c>
      <c r="AC179" s="102">
        <f t="shared" si="119"/>
        <v>-1605.762451967789</v>
      </c>
      <c r="AD179" s="102">
        <f t="shared" si="119"/>
        <v>-1585.689266461663</v>
      </c>
      <c r="AE179" s="102">
        <f t="shared" si="119"/>
        <v>-1980.857957764332</v>
      </c>
      <c r="AF179" s="102">
        <f t="shared" si="119"/>
        <v>-3156.9434829260308</v>
      </c>
      <c r="AG179" s="102">
        <f t="shared" si="119"/>
        <v>-3810.651809817904</v>
      </c>
      <c r="AH179" s="102">
        <f t="shared" si="119"/>
        <v>-3109.7086106879237</v>
      </c>
      <c r="AI179" s="102">
        <f t="shared" si="119"/>
        <v>-3100.0486749077272</v>
      </c>
      <c r="AJ179" s="102">
        <f t="shared" si="119"/>
        <v>-1943.2871054179902</v>
      </c>
      <c r="AK179" s="102">
        <f t="shared" si="119"/>
        <v>-1622.6238960797484</v>
      </c>
      <c r="AL179" s="102">
        <f t="shared" si="119"/>
        <v>-1686.5425402346211</v>
      </c>
      <c r="AM179" s="102">
        <f t="shared" si="119"/>
        <v>-1848.2098601600314</v>
      </c>
    </row>
    <row r="180" spans="1:39" ht="15" hidden="1" thickBot="1" x14ac:dyDescent="0.4">
      <c r="A180" s="99"/>
      <c r="B180" s="99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</row>
    <row r="181" spans="1:39" ht="15" hidden="1" thickBot="1" x14ac:dyDescent="0.4">
      <c r="A181" s="99"/>
      <c r="B181" s="256" t="s">
        <v>39</v>
      </c>
      <c r="C181" s="146">
        <f>C$4</f>
        <v>44562</v>
      </c>
      <c r="D181" s="146">
        <f t="shared" ref="D181:AM181" si="120">D$4</f>
        <v>44593</v>
      </c>
      <c r="E181" s="146">
        <f t="shared" si="120"/>
        <v>44621</v>
      </c>
      <c r="F181" s="146">
        <f t="shared" si="120"/>
        <v>44652</v>
      </c>
      <c r="G181" s="146">
        <f t="shared" si="120"/>
        <v>44682</v>
      </c>
      <c r="H181" s="146">
        <f t="shared" si="120"/>
        <v>44713</v>
      </c>
      <c r="I181" s="146">
        <f t="shared" si="120"/>
        <v>44743</v>
      </c>
      <c r="J181" s="146">
        <f t="shared" si="120"/>
        <v>44774</v>
      </c>
      <c r="K181" s="146">
        <f t="shared" si="120"/>
        <v>44805</v>
      </c>
      <c r="L181" s="146">
        <f t="shared" si="120"/>
        <v>44835</v>
      </c>
      <c r="M181" s="146">
        <f t="shared" si="120"/>
        <v>44866</v>
      </c>
      <c r="N181" s="146">
        <f t="shared" si="120"/>
        <v>44896</v>
      </c>
      <c r="O181" s="146">
        <f t="shared" si="120"/>
        <v>44927</v>
      </c>
      <c r="P181" s="146">
        <f t="shared" si="120"/>
        <v>44958</v>
      </c>
      <c r="Q181" s="146">
        <f t="shared" si="120"/>
        <v>44986</v>
      </c>
      <c r="R181" s="146">
        <f t="shared" si="120"/>
        <v>45017</v>
      </c>
      <c r="S181" s="146">
        <f t="shared" si="120"/>
        <v>45047</v>
      </c>
      <c r="T181" s="146">
        <f t="shared" si="120"/>
        <v>45078</v>
      </c>
      <c r="U181" s="146">
        <f t="shared" si="120"/>
        <v>45108</v>
      </c>
      <c r="V181" s="146">
        <f t="shared" si="120"/>
        <v>45139</v>
      </c>
      <c r="W181" s="146">
        <f t="shared" si="120"/>
        <v>45170</v>
      </c>
      <c r="X181" s="146">
        <f t="shared" si="120"/>
        <v>45200</v>
      </c>
      <c r="Y181" s="146">
        <f t="shared" si="120"/>
        <v>45231</v>
      </c>
      <c r="Z181" s="146">
        <f t="shared" si="120"/>
        <v>45261</v>
      </c>
      <c r="AA181" s="146">
        <f t="shared" si="120"/>
        <v>45292</v>
      </c>
      <c r="AB181" s="146">
        <f t="shared" si="120"/>
        <v>45323</v>
      </c>
      <c r="AC181" s="146">
        <f t="shared" si="120"/>
        <v>45352</v>
      </c>
      <c r="AD181" s="146">
        <f t="shared" si="120"/>
        <v>45383</v>
      </c>
      <c r="AE181" s="146">
        <f t="shared" si="120"/>
        <v>45413</v>
      </c>
      <c r="AF181" s="146">
        <f t="shared" si="120"/>
        <v>45444</v>
      </c>
      <c r="AG181" s="146">
        <f t="shared" si="120"/>
        <v>45474</v>
      </c>
      <c r="AH181" s="146">
        <f t="shared" si="120"/>
        <v>45505</v>
      </c>
      <c r="AI181" s="146">
        <f t="shared" si="120"/>
        <v>45536</v>
      </c>
      <c r="AJ181" s="146">
        <f t="shared" si="120"/>
        <v>45566</v>
      </c>
      <c r="AK181" s="146">
        <f t="shared" si="120"/>
        <v>45597</v>
      </c>
      <c r="AL181" s="146">
        <f t="shared" si="120"/>
        <v>45627</v>
      </c>
      <c r="AM181" s="146">
        <f t="shared" si="120"/>
        <v>45658</v>
      </c>
    </row>
    <row r="182" spans="1:39" hidden="1" x14ac:dyDescent="0.35">
      <c r="A182" s="99"/>
      <c r="B182" s="250" t="s">
        <v>129</v>
      </c>
      <c r="C182" s="112">
        <f>C157*'REVISED SUMMARY'!C41</f>
        <v>0</v>
      </c>
      <c r="D182" s="112">
        <f>D157*'REVISED SUMMARY'!D41</f>
        <v>0</v>
      </c>
      <c r="E182" s="112">
        <f>E157*'REVISED SUMMARY'!E41</f>
        <v>0</v>
      </c>
      <c r="F182" s="112">
        <f>F157*'REVISED SUMMARY'!F41</f>
        <v>0</v>
      </c>
      <c r="G182" s="112">
        <f>G157*'REVISED SUMMARY'!G41</f>
        <v>0</v>
      </c>
      <c r="H182" s="112">
        <f>H157*'REVISED SUMMARY'!H41</f>
        <v>206.04791570546175</v>
      </c>
      <c r="I182" s="112">
        <f>I157*'REVISED SUMMARY'!I41</f>
        <v>868.93156476839761</v>
      </c>
      <c r="J182" s="112">
        <f>J157*'REVISED SUMMARY'!J41</f>
        <v>1387.0777857620876</v>
      </c>
      <c r="K182" s="112">
        <f>K157*'REVISED SUMMARY'!K41</f>
        <v>1975.6941034470497</v>
      </c>
      <c r="L182" s="112" t="e">
        <f>L157*'REVISED SUMMARY'!#REF!</f>
        <v>#REF!</v>
      </c>
      <c r="M182" s="112" t="e">
        <f>M157*'REVISED SUMMARY'!#REF!</f>
        <v>#REF!</v>
      </c>
      <c r="N182" s="112" t="e">
        <f>N157*'REVISED SUMMARY'!#REF!</f>
        <v>#REF!</v>
      </c>
      <c r="O182" s="220">
        <f>O157*'REVISED SUMMARY'!L41</f>
        <v>0</v>
      </c>
      <c r="P182" s="220">
        <f>P157*'REVISED SUMMARY'!M41</f>
        <v>0</v>
      </c>
      <c r="Q182" s="220">
        <f>Q157*'REVISED SUMMARY'!O41</f>
        <v>0</v>
      </c>
      <c r="R182" s="220">
        <f>R157*'REVISED SUMMARY'!R41</f>
        <v>0</v>
      </c>
      <c r="S182" s="220">
        <f>S157*'REVISED SUMMARY'!S41</f>
        <v>0</v>
      </c>
      <c r="T182" s="220">
        <f>T157*'REVISED SUMMARY'!T41</f>
        <v>0</v>
      </c>
      <c r="U182" s="220">
        <f>U157*'REVISED SUMMARY'!U41</f>
        <v>0</v>
      </c>
      <c r="V182" s="220">
        <f>V157*'REVISED SUMMARY'!V41</f>
        <v>0</v>
      </c>
      <c r="W182" s="220">
        <f>W157*'REVISED SUMMARY'!W41</f>
        <v>0</v>
      </c>
      <c r="X182" s="220">
        <f>X157*'REVISED SUMMARY'!X41</f>
        <v>0</v>
      </c>
      <c r="Y182" s="220">
        <f>Y157*'REVISED SUMMARY'!Y41</f>
        <v>0</v>
      </c>
      <c r="Z182" s="220">
        <f>Z157*'REVISED SUMMARY'!Z41</f>
        <v>0</v>
      </c>
      <c r="AA182" s="220">
        <f>AA157*'REVISED SUMMARY'!AA41</f>
        <v>0</v>
      </c>
      <c r="AB182" s="220">
        <f>AB157*'REVISED SUMMARY'!AB41</f>
        <v>0</v>
      </c>
      <c r="AC182" s="220">
        <f>AC157*'REVISED SUMMARY'!AC41</f>
        <v>0</v>
      </c>
      <c r="AD182" s="220">
        <f>AD157*'REVISED SUMMARY'!AD41</f>
        <v>0</v>
      </c>
      <c r="AE182" s="220">
        <f>AE157*'REVISED SUMMARY'!AE41</f>
        <v>0</v>
      </c>
      <c r="AF182" s="220">
        <f>AF157*'REVISED SUMMARY'!AF41</f>
        <v>0</v>
      </c>
      <c r="AG182" s="220">
        <f>AG157*'REVISED SUMMARY'!AG41</f>
        <v>0</v>
      </c>
      <c r="AH182" s="220">
        <f>AH157*'REVISED SUMMARY'!AH41</f>
        <v>0</v>
      </c>
      <c r="AI182" s="220">
        <f>AI157*'REVISED SUMMARY'!AI41</f>
        <v>0</v>
      </c>
      <c r="AJ182" s="220">
        <f>AJ157*'REVISED SUMMARY'!AJ41</f>
        <v>0</v>
      </c>
      <c r="AK182" s="220">
        <f>AK157*'REVISED SUMMARY'!AK41</f>
        <v>0</v>
      </c>
      <c r="AL182" s="220">
        <f>AL157*'REVISED SUMMARY'!AL41</f>
        <v>0</v>
      </c>
      <c r="AM182" s="220">
        <f>AM157*'REVISED SUMMARY'!AM41</f>
        <v>0</v>
      </c>
    </row>
    <row r="183" spans="1:39" ht="15" hidden="1" thickBot="1" x14ac:dyDescent="0.4">
      <c r="A183" s="99"/>
      <c r="B183" s="79" t="s">
        <v>130</v>
      </c>
      <c r="C183" s="105">
        <f>C176*'REVISED SUMMARY'!C41</f>
        <v>0</v>
      </c>
      <c r="D183" s="105">
        <f>D176*'REVISED SUMMARY'!D41</f>
        <v>0</v>
      </c>
      <c r="E183" s="105">
        <f>E176*'REVISED SUMMARY'!E41</f>
        <v>0</v>
      </c>
      <c r="F183" s="105">
        <f>F176*'REVISED SUMMARY'!F41</f>
        <v>0</v>
      </c>
      <c r="G183" s="105">
        <f>G176*'REVISED SUMMARY'!G41</f>
        <v>0</v>
      </c>
      <c r="H183" s="105">
        <f>H176*'REVISED SUMMARY'!H41</f>
        <v>29.838463034610001</v>
      </c>
      <c r="I183" s="105">
        <f>I176*'REVISED SUMMARY'!I41</f>
        <v>117.28414953387916</v>
      </c>
      <c r="J183" s="105">
        <f>J176*'REVISED SUMMARY'!J41</f>
        <v>187.24328977553799</v>
      </c>
      <c r="K183" s="105">
        <f>K176*'REVISED SUMMARY'!K41</f>
        <v>228.1460601553685</v>
      </c>
      <c r="L183" s="105" t="e">
        <f>L176*'REVISED SUMMARY'!#REF!</f>
        <v>#REF!</v>
      </c>
      <c r="M183" s="105" t="e">
        <f>M176*'REVISED SUMMARY'!#REF!</f>
        <v>#REF!</v>
      </c>
      <c r="N183" s="105" t="e">
        <f>N176*'REVISED SUMMARY'!#REF!</f>
        <v>#REF!</v>
      </c>
      <c r="O183" s="214">
        <f>O176*'REVISED SUMMARY'!L41</f>
        <v>0</v>
      </c>
      <c r="P183" s="214">
        <f>P176*'REVISED SUMMARY'!M41</f>
        <v>0</v>
      </c>
      <c r="Q183" s="214">
        <f>Q176*'REVISED SUMMARY'!O41</f>
        <v>0</v>
      </c>
      <c r="R183" s="214">
        <f>R176*'REVISED SUMMARY'!R41</f>
        <v>0</v>
      </c>
      <c r="S183" s="214">
        <f>S176*'REVISED SUMMARY'!S41</f>
        <v>0</v>
      </c>
      <c r="T183" s="214">
        <f>T176*'REVISED SUMMARY'!T41</f>
        <v>0</v>
      </c>
      <c r="U183" s="214">
        <f>U176*'REVISED SUMMARY'!U41</f>
        <v>0</v>
      </c>
      <c r="V183" s="214">
        <f>V176*'REVISED SUMMARY'!V41</f>
        <v>0</v>
      </c>
      <c r="W183" s="214">
        <f>W176*'REVISED SUMMARY'!W41</f>
        <v>0</v>
      </c>
      <c r="X183" s="214">
        <f>X176*'REVISED SUMMARY'!X41</f>
        <v>0</v>
      </c>
      <c r="Y183" s="214">
        <f>Y176*'REVISED SUMMARY'!Y41</f>
        <v>0</v>
      </c>
      <c r="Z183" s="214">
        <f>Z176*'REVISED SUMMARY'!Z41</f>
        <v>0</v>
      </c>
      <c r="AA183" s="214">
        <f>AA176*'REVISED SUMMARY'!AA41</f>
        <v>0</v>
      </c>
      <c r="AB183" s="214">
        <f>AB176*'REVISED SUMMARY'!AB41</f>
        <v>0</v>
      </c>
      <c r="AC183" s="214">
        <f>AC176*'REVISED SUMMARY'!AC41</f>
        <v>0</v>
      </c>
      <c r="AD183" s="214">
        <f>AD176*'REVISED SUMMARY'!AD41</f>
        <v>0</v>
      </c>
      <c r="AE183" s="214">
        <f>AE176*'REVISED SUMMARY'!AE41</f>
        <v>0</v>
      </c>
      <c r="AF183" s="214">
        <f>AF176*'REVISED SUMMARY'!AF41</f>
        <v>0</v>
      </c>
      <c r="AG183" s="214">
        <f>AG176*'REVISED SUMMARY'!AG41</f>
        <v>0</v>
      </c>
      <c r="AH183" s="214">
        <f>AH176*'REVISED SUMMARY'!AH41</f>
        <v>0</v>
      </c>
      <c r="AI183" s="214">
        <f>AI176*'REVISED SUMMARY'!AI41</f>
        <v>0</v>
      </c>
      <c r="AJ183" s="214">
        <f>AJ176*'REVISED SUMMARY'!AJ41</f>
        <v>0</v>
      </c>
      <c r="AK183" s="214">
        <f>AK176*'REVISED SUMMARY'!AK41</f>
        <v>0</v>
      </c>
      <c r="AL183" s="214">
        <f>AL176*'REVISED SUMMARY'!AL41</f>
        <v>0</v>
      </c>
      <c r="AM183" s="214">
        <f>AM176*'REVISED SUMMARY'!AM41</f>
        <v>0</v>
      </c>
    </row>
    <row r="184" spans="1:39" hidden="1" x14ac:dyDescent="0.35">
      <c r="A184" s="99"/>
      <c r="B184" s="250" t="s">
        <v>131</v>
      </c>
      <c r="C184" s="106">
        <f>IFERROR(C182/C73,0)</f>
        <v>0</v>
      </c>
      <c r="D184" s="106">
        <f t="shared" ref="D184:AM184" si="121">IFERROR(D182/D73,0)</f>
        <v>0</v>
      </c>
      <c r="E184" s="106">
        <f t="shared" si="121"/>
        <v>0</v>
      </c>
      <c r="F184" s="106">
        <f t="shared" si="121"/>
        <v>0</v>
      </c>
      <c r="G184" s="106">
        <f t="shared" si="121"/>
        <v>0</v>
      </c>
      <c r="H184" s="106">
        <f t="shared" si="121"/>
        <v>0.8484779017393087</v>
      </c>
      <c r="I184" s="106">
        <f t="shared" si="121"/>
        <v>0.84827214776953286</v>
      </c>
      <c r="J184" s="106">
        <f t="shared" si="121"/>
        <v>0.78181434815396056</v>
      </c>
      <c r="K184" s="106">
        <f t="shared" si="121"/>
        <v>0.74507737483573655</v>
      </c>
      <c r="L184" s="106">
        <f t="shared" si="121"/>
        <v>0</v>
      </c>
      <c r="M184" s="106">
        <f t="shared" si="121"/>
        <v>0</v>
      </c>
      <c r="N184" s="106">
        <f t="shared" si="121"/>
        <v>0</v>
      </c>
      <c r="O184" s="215">
        <f t="shared" si="121"/>
        <v>0</v>
      </c>
      <c r="P184" s="215">
        <f t="shared" si="121"/>
        <v>0</v>
      </c>
      <c r="Q184" s="215">
        <f t="shared" si="121"/>
        <v>0</v>
      </c>
      <c r="R184" s="215">
        <f t="shared" si="121"/>
        <v>0</v>
      </c>
      <c r="S184" s="215">
        <f t="shared" si="121"/>
        <v>0</v>
      </c>
      <c r="T184" s="215">
        <f t="shared" si="121"/>
        <v>0</v>
      </c>
      <c r="U184" s="215">
        <f t="shared" si="121"/>
        <v>0</v>
      </c>
      <c r="V184" s="215">
        <f t="shared" si="121"/>
        <v>0</v>
      </c>
      <c r="W184" s="215">
        <f t="shared" si="121"/>
        <v>0</v>
      </c>
      <c r="X184" s="215">
        <f t="shared" si="121"/>
        <v>0</v>
      </c>
      <c r="Y184" s="215">
        <f t="shared" si="121"/>
        <v>0</v>
      </c>
      <c r="Z184" s="215">
        <f t="shared" si="121"/>
        <v>0</v>
      </c>
      <c r="AA184" s="215">
        <f t="shared" si="121"/>
        <v>0</v>
      </c>
      <c r="AB184" s="215">
        <f t="shared" si="121"/>
        <v>0</v>
      </c>
      <c r="AC184" s="215">
        <f t="shared" si="121"/>
        <v>0</v>
      </c>
      <c r="AD184" s="215">
        <f t="shared" si="121"/>
        <v>0</v>
      </c>
      <c r="AE184" s="215">
        <f t="shared" si="121"/>
        <v>0</v>
      </c>
      <c r="AF184" s="215">
        <f t="shared" si="121"/>
        <v>0</v>
      </c>
      <c r="AG184" s="215">
        <f t="shared" si="121"/>
        <v>0</v>
      </c>
      <c r="AH184" s="215">
        <f t="shared" si="121"/>
        <v>0</v>
      </c>
      <c r="AI184" s="215">
        <f t="shared" si="121"/>
        <v>0</v>
      </c>
      <c r="AJ184" s="215">
        <f t="shared" si="121"/>
        <v>0</v>
      </c>
      <c r="AK184" s="215">
        <f t="shared" si="121"/>
        <v>0</v>
      </c>
      <c r="AL184" s="215">
        <f t="shared" si="121"/>
        <v>0</v>
      </c>
      <c r="AM184" s="215">
        <f t="shared" si="121"/>
        <v>0</v>
      </c>
    </row>
    <row r="185" spans="1:39" ht="15" hidden="1" thickBot="1" x14ac:dyDescent="0.4">
      <c r="A185" s="99"/>
      <c r="B185" s="79" t="s">
        <v>132</v>
      </c>
      <c r="C185" s="107">
        <f>IFERROR(C183/C73,0)</f>
        <v>0</v>
      </c>
      <c r="D185" s="107">
        <f t="shared" ref="D185:AM185" si="122">IFERROR(D183/D73,0)</f>
        <v>0</v>
      </c>
      <c r="E185" s="107">
        <f t="shared" si="122"/>
        <v>0</v>
      </c>
      <c r="F185" s="107">
        <f t="shared" si="122"/>
        <v>0</v>
      </c>
      <c r="G185" s="107">
        <f t="shared" si="122"/>
        <v>0</v>
      </c>
      <c r="H185" s="107">
        <f t="shared" si="122"/>
        <v>0.12287082070231653</v>
      </c>
      <c r="I185" s="107">
        <f t="shared" si="122"/>
        <v>0.1144956420715873</v>
      </c>
      <c r="J185" s="107">
        <f t="shared" si="122"/>
        <v>0.10553805420626511</v>
      </c>
      <c r="K185" s="107">
        <f t="shared" si="122"/>
        <v>8.6038859600328713E-2</v>
      </c>
      <c r="L185" s="107">
        <f t="shared" si="122"/>
        <v>0</v>
      </c>
      <c r="M185" s="107">
        <f t="shared" si="122"/>
        <v>0</v>
      </c>
      <c r="N185" s="107">
        <f t="shared" si="122"/>
        <v>0</v>
      </c>
      <c r="O185" s="216">
        <f t="shared" si="122"/>
        <v>0</v>
      </c>
      <c r="P185" s="216">
        <f t="shared" si="122"/>
        <v>0</v>
      </c>
      <c r="Q185" s="216">
        <f t="shared" si="122"/>
        <v>0</v>
      </c>
      <c r="R185" s="216">
        <f t="shared" si="122"/>
        <v>0</v>
      </c>
      <c r="S185" s="216">
        <f t="shared" si="122"/>
        <v>0</v>
      </c>
      <c r="T185" s="216">
        <f t="shared" si="122"/>
        <v>0</v>
      </c>
      <c r="U185" s="216">
        <f t="shared" si="122"/>
        <v>0</v>
      </c>
      <c r="V185" s="216">
        <f t="shared" si="122"/>
        <v>0</v>
      </c>
      <c r="W185" s="216">
        <f t="shared" si="122"/>
        <v>0</v>
      </c>
      <c r="X185" s="216">
        <f t="shared" si="122"/>
        <v>0</v>
      </c>
      <c r="Y185" s="216">
        <f t="shared" si="122"/>
        <v>0</v>
      </c>
      <c r="Z185" s="216">
        <f t="shared" si="122"/>
        <v>0</v>
      </c>
      <c r="AA185" s="216">
        <f t="shared" si="122"/>
        <v>0</v>
      </c>
      <c r="AB185" s="216">
        <f t="shared" si="122"/>
        <v>0</v>
      </c>
      <c r="AC185" s="216">
        <f t="shared" si="122"/>
        <v>0</v>
      </c>
      <c r="AD185" s="216">
        <f t="shared" si="122"/>
        <v>0</v>
      </c>
      <c r="AE185" s="216">
        <f t="shared" si="122"/>
        <v>0</v>
      </c>
      <c r="AF185" s="216">
        <f t="shared" si="122"/>
        <v>0</v>
      </c>
      <c r="AG185" s="216">
        <f t="shared" si="122"/>
        <v>0</v>
      </c>
      <c r="AH185" s="216">
        <f t="shared" si="122"/>
        <v>0</v>
      </c>
      <c r="AI185" s="216">
        <f t="shared" si="122"/>
        <v>0</v>
      </c>
      <c r="AJ185" s="216">
        <f t="shared" si="122"/>
        <v>0</v>
      </c>
      <c r="AK185" s="216">
        <f t="shared" si="122"/>
        <v>0</v>
      </c>
      <c r="AL185" s="216">
        <f t="shared" si="122"/>
        <v>0</v>
      </c>
      <c r="AM185" s="216">
        <f t="shared" si="122"/>
        <v>0</v>
      </c>
    </row>
    <row r="186" spans="1:39" ht="15" hidden="1" thickBot="1" x14ac:dyDescent="0.4">
      <c r="A186" s="99"/>
      <c r="B186" s="257" t="s">
        <v>133</v>
      </c>
      <c r="C186" s="109">
        <f>C184+C185</f>
        <v>0</v>
      </c>
      <c r="D186" s="109">
        <f t="shared" ref="D186:AM186" si="123">D184+D185</f>
        <v>0</v>
      </c>
      <c r="E186" s="110">
        <f t="shared" si="123"/>
        <v>0</v>
      </c>
      <c r="F186" s="110">
        <f t="shared" si="123"/>
        <v>0</v>
      </c>
      <c r="G186" s="110">
        <f t="shared" si="123"/>
        <v>0</v>
      </c>
      <c r="H186" s="110">
        <f t="shared" si="123"/>
        <v>0.97134872244162529</v>
      </c>
      <c r="I186" s="110">
        <f t="shared" si="123"/>
        <v>0.96276778984112021</v>
      </c>
      <c r="J186" s="110">
        <f t="shared" si="123"/>
        <v>0.88735240236022572</v>
      </c>
      <c r="K186" s="110">
        <f t="shared" si="123"/>
        <v>0.8311162344360653</v>
      </c>
      <c r="L186" s="110">
        <f t="shared" si="123"/>
        <v>0</v>
      </c>
      <c r="M186" s="110">
        <f t="shared" si="123"/>
        <v>0</v>
      </c>
      <c r="N186" s="110">
        <f t="shared" si="123"/>
        <v>0</v>
      </c>
      <c r="O186" s="217">
        <f t="shared" si="123"/>
        <v>0</v>
      </c>
      <c r="P186" s="217">
        <f t="shared" si="123"/>
        <v>0</v>
      </c>
      <c r="Q186" s="218">
        <f t="shared" si="123"/>
        <v>0</v>
      </c>
      <c r="R186" s="218">
        <f t="shared" si="123"/>
        <v>0</v>
      </c>
      <c r="S186" s="218">
        <f t="shared" si="123"/>
        <v>0</v>
      </c>
      <c r="T186" s="218">
        <f t="shared" si="123"/>
        <v>0</v>
      </c>
      <c r="U186" s="218">
        <f t="shared" si="123"/>
        <v>0</v>
      </c>
      <c r="V186" s="218">
        <f t="shared" si="123"/>
        <v>0</v>
      </c>
      <c r="W186" s="218">
        <f t="shared" si="123"/>
        <v>0</v>
      </c>
      <c r="X186" s="218">
        <f t="shared" si="123"/>
        <v>0</v>
      </c>
      <c r="Y186" s="219">
        <f t="shared" si="123"/>
        <v>0</v>
      </c>
      <c r="Z186" s="219">
        <f t="shared" si="123"/>
        <v>0</v>
      </c>
      <c r="AA186" s="217">
        <f t="shared" si="123"/>
        <v>0</v>
      </c>
      <c r="AB186" s="217">
        <f t="shared" si="123"/>
        <v>0</v>
      </c>
      <c r="AC186" s="218">
        <f t="shared" si="123"/>
        <v>0</v>
      </c>
      <c r="AD186" s="218">
        <f t="shared" si="123"/>
        <v>0</v>
      </c>
      <c r="AE186" s="218">
        <f t="shared" si="123"/>
        <v>0</v>
      </c>
      <c r="AF186" s="218">
        <f t="shared" si="123"/>
        <v>0</v>
      </c>
      <c r="AG186" s="218">
        <f t="shared" si="123"/>
        <v>0</v>
      </c>
      <c r="AH186" s="218">
        <f t="shared" si="123"/>
        <v>0</v>
      </c>
      <c r="AI186" s="218">
        <f t="shared" si="123"/>
        <v>0</v>
      </c>
      <c r="AJ186" s="218">
        <f t="shared" si="123"/>
        <v>0</v>
      </c>
      <c r="AK186" s="219">
        <f t="shared" si="123"/>
        <v>0</v>
      </c>
      <c r="AL186" s="219">
        <f t="shared" si="123"/>
        <v>0</v>
      </c>
      <c r="AM186" s="217">
        <f t="shared" si="123"/>
        <v>0</v>
      </c>
    </row>
    <row r="187" spans="1:39" ht="15" hidden="1" thickBot="1" x14ac:dyDescent="0.4">
      <c r="A187" s="99"/>
      <c r="B187" s="99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</row>
    <row r="188" spans="1:39" ht="15" hidden="1" thickBot="1" x14ac:dyDescent="0.4">
      <c r="A188" s="99"/>
      <c r="B188" s="256" t="s">
        <v>37</v>
      </c>
      <c r="C188" s="146">
        <f>C$4</f>
        <v>44562</v>
      </c>
      <c r="D188" s="146">
        <f t="shared" ref="D188:AM188" si="124">D$4</f>
        <v>44593</v>
      </c>
      <c r="E188" s="146">
        <f t="shared" si="124"/>
        <v>44621</v>
      </c>
      <c r="F188" s="146">
        <f t="shared" si="124"/>
        <v>44652</v>
      </c>
      <c r="G188" s="146">
        <f t="shared" si="124"/>
        <v>44682</v>
      </c>
      <c r="H188" s="146">
        <f t="shared" si="124"/>
        <v>44713</v>
      </c>
      <c r="I188" s="146">
        <f t="shared" si="124"/>
        <v>44743</v>
      </c>
      <c r="J188" s="146">
        <f t="shared" si="124"/>
        <v>44774</v>
      </c>
      <c r="K188" s="146">
        <f t="shared" si="124"/>
        <v>44805</v>
      </c>
      <c r="L188" s="146">
        <f t="shared" si="124"/>
        <v>44835</v>
      </c>
      <c r="M188" s="146">
        <f t="shared" si="124"/>
        <v>44866</v>
      </c>
      <c r="N188" s="146">
        <f t="shared" si="124"/>
        <v>44896</v>
      </c>
      <c r="O188" s="146">
        <f t="shared" si="124"/>
        <v>44927</v>
      </c>
      <c r="P188" s="146">
        <f t="shared" si="124"/>
        <v>44958</v>
      </c>
      <c r="Q188" s="146">
        <f t="shared" si="124"/>
        <v>44986</v>
      </c>
      <c r="R188" s="146">
        <f t="shared" si="124"/>
        <v>45017</v>
      </c>
      <c r="S188" s="146">
        <f t="shared" si="124"/>
        <v>45047</v>
      </c>
      <c r="T188" s="146">
        <f t="shared" si="124"/>
        <v>45078</v>
      </c>
      <c r="U188" s="146">
        <f t="shared" si="124"/>
        <v>45108</v>
      </c>
      <c r="V188" s="146">
        <f t="shared" si="124"/>
        <v>45139</v>
      </c>
      <c r="W188" s="146">
        <f t="shared" si="124"/>
        <v>45170</v>
      </c>
      <c r="X188" s="146">
        <f t="shared" si="124"/>
        <v>45200</v>
      </c>
      <c r="Y188" s="146">
        <f t="shared" si="124"/>
        <v>45231</v>
      </c>
      <c r="Z188" s="146">
        <f t="shared" si="124"/>
        <v>45261</v>
      </c>
      <c r="AA188" s="146">
        <f t="shared" si="124"/>
        <v>45292</v>
      </c>
      <c r="AB188" s="146">
        <f t="shared" si="124"/>
        <v>45323</v>
      </c>
      <c r="AC188" s="146">
        <f t="shared" si="124"/>
        <v>45352</v>
      </c>
      <c r="AD188" s="146">
        <f t="shared" si="124"/>
        <v>45383</v>
      </c>
      <c r="AE188" s="146">
        <f t="shared" si="124"/>
        <v>45413</v>
      </c>
      <c r="AF188" s="146">
        <f t="shared" si="124"/>
        <v>45444</v>
      </c>
      <c r="AG188" s="146">
        <f t="shared" si="124"/>
        <v>45474</v>
      </c>
      <c r="AH188" s="146">
        <f t="shared" si="124"/>
        <v>45505</v>
      </c>
      <c r="AI188" s="146">
        <f t="shared" si="124"/>
        <v>45536</v>
      </c>
      <c r="AJ188" s="146">
        <f t="shared" si="124"/>
        <v>45566</v>
      </c>
      <c r="AK188" s="146">
        <f t="shared" si="124"/>
        <v>45597</v>
      </c>
      <c r="AL188" s="146">
        <f t="shared" si="124"/>
        <v>45627</v>
      </c>
      <c r="AM188" s="146">
        <f t="shared" si="124"/>
        <v>45658</v>
      </c>
    </row>
    <row r="189" spans="1:39" hidden="1" x14ac:dyDescent="0.35">
      <c r="A189" s="99"/>
      <c r="B189" s="250" t="s">
        <v>134</v>
      </c>
      <c r="C189" s="112">
        <f>C157*'REVISED SUMMARY'!C42</f>
        <v>0</v>
      </c>
      <c r="D189" s="112">
        <f>D157*'REVISED SUMMARY'!D42</f>
        <v>0</v>
      </c>
      <c r="E189" s="112">
        <f>E157*'REVISED SUMMARY'!E42</f>
        <v>0</v>
      </c>
      <c r="F189" s="112">
        <f>F157*'REVISED SUMMARY'!F42</f>
        <v>0</v>
      </c>
      <c r="G189" s="112">
        <f>G157*'REVISED SUMMARY'!G42</f>
        <v>0</v>
      </c>
      <c r="H189" s="112">
        <f>H157*'REVISED SUMMARY'!H42</f>
        <v>6.0769119397794062</v>
      </c>
      <c r="I189" s="112">
        <f>I157*'REVISED SUMMARY'!I42</f>
        <v>33.603500089340315</v>
      </c>
      <c r="J189" s="112">
        <f>J157*'REVISED SUMMARY'!J42</f>
        <v>176.08664403278081</v>
      </c>
      <c r="K189" s="112">
        <f>K157*'REVISED SUMMARY'!K42</f>
        <v>401.45465173501498</v>
      </c>
      <c r="L189" s="112" t="e">
        <f>L157*'REVISED SUMMARY'!#REF!</f>
        <v>#REF!</v>
      </c>
      <c r="M189" s="112" t="e">
        <f>M157*'REVISED SUMMARY'!#REF!</f>
        <v>#REF!</v>
      </c>
      <c r="N189" s="112" t="e">
        <f>N157*'REVISED SUMMARY'!#REF!</f>
        <v>#REF!</v>
      </c>
      <c r="O189" s="220">
        <f>O157*'REVISED SUMMARY'!L42</f>
        <v>0</v>
      </c>
      <c r="P189" s="220">
        <f>P157*'REVISED SUMMARY'!M42</f>
        <v>0</v>
      </c>
      <c r="Q189" s="220">
        <f>Q157*'REVISED SUMMARY'!O42</f>
        <v>0</v>
      </c>
      <c r="R189" s="220">
        <f>R157*'REVISED SUMMARY'!R42</f>
        <v>0</v>
      </c>
      <c r="S189" s="220">
        <f>S157*'REVISED SUMMARY'!S42</f>
        <v>0</v>
      </c>
      <c r="T189" s="220">
        <f>T157*'REVISED SUMMARY'!T42</f>
        <v>0</v>
      </c>
      <c r="U189" s="220">
        <f>U157*'REVISED SUMMARY'!U42</f>
        <v>0</v>
      </c>
      <c r="V189" s="220">
        <f>V157*'REVISED SUMMARY'!V42</f>
        <v>0</v>
      </c>
      <c r="W189" s="220">
        <f>W157*'REVISED SUMMARY'!W42</f>
        <v>0</v>
      </c>
      <c r="X189" s="220">
        <f>X157*'REVISED SUMMARY'!X42</f>
        <v>0</v>
      </c>
      <c r="Y189" s="220">
        <f>Y157*'REVISED SUMMARY'!Y42</f>
        <v>0</v>
      </c>
      <c r="Z189" s="220">
        <f>Z157*'REVISED SUMMARY'!Z42</f>
        <v>0</v>
      </c>
      <c r="AA189" s="220">
        <f>AA157*'REVISED SUMMARY'!AA42</f>
        <v>0</v>
      </c>
      <c r="AB189" s="220">
        <f>AB157*'REVISED SUMMARY'!AB42</f>
        <v>0</v>
      </c>
      <c r="AC189" s="220">
        <f>AC157*'REVISED SUMMARY'!AC42</f>
        <v>0</v>
      </c>
      <c r="AD189" s="220">
        <f>AD157*'REVISED SUMMARY'!AD42</f>
        <v>0</v>
      </c>
      <c r="AE189" s="220">
        <f>AE157*'REVISED SUMMARY'!AE42</f>
        <v>0</v>
      </c>
      <c r="AF189" s="220">
        <f>AF157*'REVISED SUMMARY'!AF42</f>
        <v>0</v>
      </c>
      <c r="AG189" s="220">
        <f>AG157*'REVISED SUMMARY'!AG42</f>
        <v>0</v>
      </c>
      <c r="AH189" s="220">
        <f>AH157*'REVISED SUMMARY'!AH42</f>
        <v>0</v>
      </c>
      <c r="AI189" s="220">
        <f>AI157*'REVISED SUMMARY'!AI42</f>
        <v>0</v>
      </c>
      <c r="AJ189" s="220">
        <f>AJ157*'REVISED SUMMARY'!AJ42</f>
        <v>0</v>
      </c>
      <c r="AK189" s="220">
        <f>AK157*'REVISED SUMMARY'!AK42</f>
        <v>0</v>
      </c>
      <c r="AL189" s="220">
        <f>AL157*'REVISED SUMMARY'!AL42</f>
        <v>0</v>
      </c>
      <c r="AM189" s="220">
        <f>AM157*'REVISED SUMMARY'!AM42</f>
        <v>0</v>
      </c>
    </row>
    <row r="190" spans="1:39" ht="15" hidden="1" thickBot="1" x14ac:dyDescent="0.4">
      <c r="A190" s="99"/>
      <c r="B190" s="79" t="s">
        <v>135</v>
      </c>
      <c r="C190" s="105">
        <f>C176*'REVISED SUMMARY'!C42</f>
        <v>0</v>
      </c>
      <c r="D190" s="105">
        <f>D176*'REVISED SUMMARY'!D42</f>
        <v>0</v>
      </c>
      <c r="E190" s="105">
        <f>E176*'REVISED SUMMARY'!E42</f>
        <v>0</v>
      </c>
      <c r="F190" s="105">
        <f>F176*'REVISED SUMMARY'!F42</f>
        <v>0</v>
      </c>
      <c r="G190" s="105">
        <f>G176*'REVISED SUMMARY'!G42</f>
        <v>0</v>
      </c>
      <c r="H190" s="105">
        <f>H176*'REVISED SUMMARY'!H42</f>
        <v>0.88001721181633641</v>
      </c>
      <c r="I190" s="105">
        <f>I176*'REVISED SUMMARY'!I42</f>
        <v>4.5356367395749695</v>
      </c>
      <c r="J190" s="105">
        <f>J176*'REVISED SUMMARY'!J42</f>
        <v>23.770146744954936</v>
      </c>
      <c r="K190" s="105">
        <f>K176*'REVISED SUMMARY'!K42</f>
        <v>46.358541519453361</v>
      </c>
      <c r="L190" s="105" t="e">
        <f>L176*'REVISED SUMMARY'!#REF!</f>
        <v>#REF!</v>
      </c>
      <c r="M190" s="105" t="e">
        <f>M176*'REVISED SUMMARY'!#REF!</f>
        <v>#REF!</v>
      </c>
      <c r="N190" s="105" t="e">
        <f>N176*'REVISED SUMMARY'!#REF!</f>
        <v>#REF!</v>
      </c>
      <c r="O190" s="214">
        <f>O176*'REVISED SUMMARY'!L42</f>
        <v>0</v>
      </c>
      <c r="P190" s="214">
        <f>P176*'REVISED SUMMARY'!M42</f>
        <v>0</v>
      </c>
      <c r="Q190" s="214">
        <f>Q176*'REVISED SUMMARY'!O42</f>
        <v>0</v>
      </c>
      <c r="R190" s="214">
        <f>R176*'REVISED SUMMARY'!R42</f>
        <v>0</v>
      </c>
      <c r="S190" s="214">
        <f>S176*'REVISED SUMMARY'!S42</f>
        <v>0</v>
      </c>
      <c r="T190" s="214">
        <f>T176*'REVISED SUMMARY'!T42</f>
        <v>0</v>
      </c>
      <c r="U190" s="214">
        <f>U176*'REVISED SUMMARY'!U42</f>
        <v>0</v>
      </c>
      <c r="V190" s="214">
        <f>V176*'REVISED SUMMARY'!V42</f>
        <v>0</v>
      </c>
      <c r="W190" s="214">
        <f>W176*'REVISED SUMMARY'!W42</f>
        <v>0</v>
      </c>
      <c r="X190" s="214">
        <f>X176*'REVISED SUMMARY'!X42</f>
        <v>0</v>
      </c>
      <c r="Y190" s="214">
        <f>Y176*'REVISED SUMMARY'!Y42</f>
        <v>0</v>
      </c>
      <c r="Z190" s="214">
        <f>Z176*'REVISED SUMMARY'!Z42</f>
        <v>0</v>
      </c>
      <c r="AA190" s="214">
        <f>AA176*'REVISED SUMMARY'!AA42</f>
        <v>0</v>
      </c>
      <c r="AB190" s="214">
        <f>AB176*'REVISED SUMMARY'!AB42</f>
        <v>0</v>
      </c>
      <c r="AC190" s="214">
        <f>AC176*'REVISED SUMMARY'!AC42</f>
        <v>0</v>
      </c>
      <c r="AD190" s="214">
        <f>AD176*'REVISED SUMMARY'!AD42</f>
        <v>0</v>
      </c>
      <c r="AE190" s="214">
        <f>AE176*'REVISED SUMMARY'!AE42</f>
        <v>0</v>
      </c>
      <c r="AF190" s="214">
        <f>AF176*'REVISED SUMMARY'!AF42</f>
        <v>0</v>
      </c>
      <c r="AG190" s="214">
        <f>AG176*'REVISED SUMMARY'!AG42</f>
        <v>0</v>
      </c>
      <c r="AH190" s="214">
        <f>AH176*'REVISED SUMMARY'!AH42</f>
        <v>0</v>
      </c>
      <c r="AI190" s="214">
        <f>AI176*'REVISED SUMMARY'!AI42</f>
        <v>0</v>
      </c>
      <c r="AJ190" s="214">
        <f>AJ176*'REVISED SUMMARY'!AJ42</f>
        <v>0</v>
      </c>
      <c r="AK190" s="214">
        <f>AK176*'REVISED SUMMARY'!AK42</f>
        <v>0</v>
      </c>
      <c r="AL190" s="214">
        <f>AL176*'REVISED SUMMARY'!AL42</f>
        <v>0</v>
      </c>
      <c r="AM190" s="214">
        <f>AM176*'REVISED SUMMARY'!AM42</f>
        <v>0</v>
      </c>
    </row>
    <row r="191" spans="1:39" hidden="1" x14ac:dyDescent="0.35">
      <c r="A191" s="99"/>
      <c r="B191" s="250" t="s">
        <v>136</v>
      </c>
      <c r="C191" s="106">
        <f>IFERROR(C189/C73,0)</f>
        <v>0</v>
      </c>
      <c r="D191" s="106">
        <f t="shared" ref="D191:AM191" si="125">IFERROR(D189/D73,0)</f>
        <v>0</v>
      </c>
      <c r="E191" s="106">
        <f t="shared" si="125"/>
        <v>0</v>
      </c>
      <c r="F191" s="106">
        <f t="shared" si="125"/>
        <v>0</v>
      </c>
      <c r="G191" s="106">
        <f t="shared" si="125"/>
        <v>0</v>
      </c>
      <c r="H191" s="106">
        <f t="shared" si="125"/>
        <v>2.5023914821293718E-2</v>
      </c>
      <c r="I191" s="106">
        <f t="shared" si="125"/>
        <v>3.2804554868433179E-2</v>
      </c>
      <c r="J191" s="106">
        <f t="shared" si="125"/>
        <v>9.9249707720948072E-2</v>
      </c>
      <c r="K191" s="106">
        <f t="shared" si="125"/>
        <v>0.15139731272591531</v>
      </c>
      <c r="L191" s="106">
        <f t="shared" si="125"/>
        <v>0</v>
      </c>
      <c r="M191" s="106">
        <f t="shared" si="125"/>
        <v>0</v>
      </c>
      <c r="N191" s="106">
        <f t="shared" si="125"/>
        <v>0</v>
      </c>
      <c r="O191" s="215">
        <f t="shared" si="125"/>
        <v>0</v>
      </c>
      <c r="P191" s="215">
        <f t="shared" si="125"/>
        <v>0</v>
      </c>
      <c r="Q191" s="215">
        <f t="shared" si="125"/>
        <v>0</v>
      </c>
      <c r="R191" s="215">
        <f t="shared" si="125"/>
        <v>0</v>
      </c>
      <c r="S191" s="215">
        <f t="shared" si="125"/>
        <v>0</v>
      </c>
      <c r="T191" s="215">
        <f t="shared" si="125"/>
        <v>0</v>
      </c>
      <c r="U191" s="215">
        <f t="shared" si="125"/>
        <v>0</v>
      </c>
      <c r="V191" s="215">
        <f t="shared" si="125"/>
        <v>0</v>
      </c>
      <c r="W191" s="215">
        <f t="shared" si="125"/>
        <v>0</v>
      </c>
      <c r="X191" s="215">
        <f t="shared" si="125"/>
        <v>0</v>
      </c>
      <c r="Y191" s="215">
        <f t="shared" si="125"/>
        <v>0</v>
      </c>
      <c r="Z191" s="215">
        <f t="shared" si="125"/>
        <v>0</v>
      </c>
      <c r="AA191" s="215">
        <f t="shared" si="125"/>
        <v>0</v>
      </c>
      <c r="AB191" s="215">
        <f t="shared" si="125"/>
        <v>0</v>
      </c>
      <c r="AC191" s="215">
        <f t="shared" si="125"/>
        <v>0</v>
      </c>
      <c r="AD191" s="215">
        <f t="shared" si="125"/>
        <v>0</v>
      </c>
      <c r="AE191" s="215">
        <f t="shared" si="125"/>
        <v>0</v>
      </c>
      <c r="AF191" s="215">
        <f t="shared" si="125"/>
        <v>0</v>
      </c>
      <c r="AG191" s="215">
        <f t="shared" si="125"/>
        <v>0</v>
      </c>
      <c r="AH191" s="215">
        <f t="shared" si="125"/>
        <v>0</v>
      </c>
      <c r="AI191" s="215">
        <f t="shared" si="125"/>
        <v>0</v>
      </c>
      <c r="AJ191" s="215">
        <f t="shared" si="125"/>
        <v>0</v>
      </c>
      <c r="AK191" s="215">
        <f t="shared" si="125"/>
        <v>0</v>
      </c>
      <c r="AL191" s="215">
        <f t="shared" si="125"/>
        <v>0</v>
      </c>
      <c r="AM191" s="215">
        <f t="shared" si="125"/>
        <v>0</v>
      </c>
    </row>
    <row r="192" spans="1:39" ht="15" hidden="1" thickBot="1" x14ac:dyDescent="0.4">
      <c r="A192" s="99"/>
      <c r="B192" s="79" t="s">
        <v>137</v>
      </c>
      <c r="C192" s="107">
        <f>IFERROR(C190/C73,0)</f>
        <v>0</v>
      </c>
      <c r="D192" s="107">
        <f t="shared" ref="D192:AM192" si="126">IFERROR(D190/D73,0)</f>
        <v>0</v>
      </c>
      <c r="E192" s="107">
        <f t="shared" si="126"/>
        <v>0</v>
      </c>
      <c r="F192" s="107">
        <f t="shared" si="126"/>
        <v>0</v>
      </c>
      <c r="G192" s="107">
        <f t="shared" si="126"/>
        <v>0</v>
      </c>
      <c r="H192" s="107">
        <f t="shared" si="126"/>
        <v>3.6237937900024568E-3</v>
      </c>
      <c r="I192" s="107">
        <f t="shared" si="126"/>
        <v>4.4277990057906913E-3</v>
      </c>
      <c r="J192" s="107">
        <f t="shared" si="126"/>
        <v>1.3397836785858843E-2</v>
      </c>
      <c r="K192" s="107">
        <f t="shared" si="126"/>
        <v>1.7482817991035994E-2</v>
      </c>
      <c r="L192" s="107">
        <f t="shared" si="126"/>
        <v>0</v>
      </c>
      <c r="M192" s="107">
        <f t="shared" si="126"/>
        <v>0</v>
      </c>
      <c r="N192" s="107">
        <f t="shared" si="126"/>
        <v>0</v>
      </c>
      <c r="O192" s="216">
        <f t="shared" si="126"/>
        <v>0</v>
      </c>
      <c r="P192" s="216">
        <f t="shared" si="126"/>
        <v>0</v>
      </c>
      <c r="Q192" s="216">
        <f t="shared" si="126"/>
        <v>0</v>
      </c>
      <c r="R192" s="216">
        <f t="shared" si="126"/>
        <v>0</v>
      </c>
      <c r="S192" s="216">
        <f t="shared" si="126"/>
        <v>0</v>
      </c>
      <c r="T192" s="216">
        <f t="shared" si="126"/>
        <v>0</v>
      </c>
      <c r="U192" s="216">
        <f t="shared" si="126"/>
        <v>0</v>
      </c>
      <c r="V192" s="216">
        <f t="shared" si="126"/>
        <v>0</v>
      </c>
      <c r="W192" s="216">
        <f t="shared" si="126"/>
        <v>0</v>
      </c>
      <c r="X192" s="216">
        <f t="shared" si="126"/>
        <v>0</v>
      </c>
      <c r="Y192" s="216">
        <f t="shared" si="126"/>
        <v>0</v>
      </c>
      <c r="Z192" s="216">
        <f t="shared" si="126"/>
        <v>0</v>
      </c>
      <c r="AA192" s="216">
        <f t="shared" si="126"/>
        <v>0</v>
      </c>
      <c r="AB192" s="216">
        <f t="shared" si="126"/>
        <v>0</v>
      </c>
      <c r="AC192" s="216">
        <f t="shared" si="126"/>
        <v>0</v>
      </c>
      <c r="AD192" s="216">
        <f t="shared" si="126"/>
        <v>0</v>
      </c>
      <c r="AE192" s="216">
        <f t="shared" si="126"/>
        <v>0</v>
      </c>
      <c r="AF192" s="216">
        <f t="shared" si="126"/>
        <v>0</v>
      </c>
      <c r="AG192" s="216">
        <f t="shared" si="126"/>
        <v>0</v>
      </c>
      <c r="AH192" s="216">
        <f t="shared" si="126"/>
        <v>0</v>
      </c>
      <c r="AI192" s="216">
        <f t="shared" si="126"/>
        <v>0</v>
      </c>
      <c r="AJ192" s="216">
        <f t="shared" si="126"/>
        <v>0</v>
      </c>
      <c r="AK192" s="216">
        <f t="shared" si="126"/>
        <v>0</v>
      </c>
      <c r="AL192" s="216">
        <f t="shared" si="126"/>
        <v>0</v>
      </c>
      <c r="AM192" s="216">
        <f t="shared" si="126"/>
        <v>0</v>
      </c>
    </row>
    <row r="193" spans="1:39" ht="15" hidden="1" thickBot="1" x14ac:dyDescent="0.4">
      <c r="A193" s="99"/>
      <c r="B193" s="257" t="s">
        <v>138</v>
      </c>
      <c r="C193" s="109">
        <f>C191+C192</f>
        <v>0</v>
      </c>
      <c r="D193" s="109">
        <f t="shared" ref="D193:AM193" si="127">D191+D192</f>
        <v>0</v>
      </c>
      <c r="E193" s="110">
        <f t="shared" si="127"/>
        <v>0</v>
      </c>
      <c r="F193" s="110">
        <f t="shared" si="127"/>
        <v>0</v>
      </c>
      <c r="G193" s="110">
        <f t="shared" si="127"/>
        <v>0</v>
      </c>
      <c r="H193" s="110">
        <f t="shared" si="127"/>
        <v>2.8647708611296174E-2</v>
      </c>
      <c r="I193" s="110">
        <f t="shared" si="127"/>
        <v>3.723235387422387E-2</v>
      </c>
      <c r="J193" s="110">
        <f t="shared" si="127"/>
        <v>0.11264754450680692</v>
      </c>
      <c r="K193" s="110">
        <f t="shared" si="127"/>
        <v>0.16888013071695129</v>
      </c>
      <c r="L193" s="110">
        <f t="shared" si="127"/>
        <v>0</v>
      </c>
      <c r="M193" s="110">
        <f t="shared" si="127"/>
        <v>0</v>
      </c>
      <c r="N193" s="110">
        <f t="shared" si="127"/>
        <v>0</v>
      </c>
      <c r="O193" s="217">
        <f t="shared" si="127"/>
        <v>0</v>
      </c>
      <c r="P193" s="217">
        <f t="shared" si="127"/>
        <v>0</v>
      </c>
      <c r="Q193" s="218">
        <f t="shared" si="127"/>
        <v>0</v>
      </c>
      <c r="R193" s="218">
        <f t="shared" si="127"/>
        <v>0</v>
      </c>
      <c r="S193" s="218">
        <f t="shared" si="127"/>
        <v>0</v>
      </c>
      <c r="T193" s="218">
        <f t="shared" si="127"/>
        <v>0</v>
      </c>
      <c r="U193" s="218">
        <f t="shared" si="127"/>
        <v>0</v>
      </c>
      <c r="V193" s="218">
        <f t="shared" si="127"/>
        <v>0</v>
      </c>
      <c r="W193" s="218">
        <f t="shared" si="127"/>
        <v>0</v>
      </c>
      <c r="X193" s="218">
        <f t="shared" si="127"/>
        <v>0</v>
      </c>
      <c r="Y193" s="219">
        <f t="shared" si="127"/>
        <v>0</v>
      </c>
      <c r="Z193" s="219">
        <f t="shared" si="127"/>
        <v>0</v>
      </c>
      <c r="AA193" s="217">
        <f t="shared" si="127"/>
        <v>0</v>
      </c>
      <c r="AB193" s="217">
        <f t="shared" si="127"/>
        <v>0</v>
      </c>
      <c r="AC193" s="218">
        <f t="shared" si="127"/>
        <v>0</v>
      </c>
      <c r="AD193" s="218">
        <f t="shared" si="127"/>
        <v>0</v>
      </c>
      <c r="AE193" s="218">
        <f t="shared" si="127"/>
        <v>0</v>
      </c>
      <c r="AF193" s="218">
        <f t="shared" si="127"/>
        <v>0</v>
      </c>
      <c r="AG193" s="218">
        <f t="shared" si="127"/>
        <v>0</v>
      </c>
      <c r="AH193" s="218">
        <f t="shared" si="127"/>
        <v>0</v>
      </c>
      <c r="AI193" s="218">
        <f t="shared" si="127"/>
        <v>0</v>
      </c>
      <c r="AJ193" s="218">
        <f t="shared" si="127"/>
        <v>0</v>
      </c>
      <c r="AK193" s="219">
        <f t="shared" si="127"/>
        <v>0</v>
      </c>
      <c r="AL193" s="219">
        <f t="shared" si="127"/>
        <v>0</v>
      </c>
      <c r="AM193" s="217">
        <f t="shared" si="127"/>
        <v>0</v>
      </c>
    </row>
    <row r="194" spans="1:39" hidden="1" x14ac:dyDescent="0.35">
      <c r="A194" s="99"/>
      <c r="B194" s="99" t="s">
        <v>139</v>
      </c>
      <c r="C194" s="113">
        <f>C186+C193</f>
        <v>0</v>
      </c>
      <c r="D194" s="113">
        <f t="shared" ref="D194:AM194" si="128">D186+D193</f>
        <v>0</v>
      </c>
      <c r="E194" s="113">
        <f t="shared" si="128"/>
        <v>0</v>
      </c>
      <c r="F194" s="113">
        <f t="shared" si="128"/>
        <v>0</v>
      </c>
      <c r="G194" s="113">
        <f t="shared" si="128"/>
        <v>0</v>
      </c>
      <c r="H194" s="113">
        <f t="shared" si="128"/>
        <v>0.99999643105292146</v>
      </c>
      <c r="I194" s="113">
        <f t="shared" si="128"/>
        <v>1.0000001437153441</v>
      </c>
      <c r="J194" s="113">
        <f t="shared" si="128"/>
        <v>0.99999994686703264</v>
      </c>
      <c r="K194" s="113">
        <f t="shared" si="128"/>
        <v>0.9999963651530166</v>
      </c>
      <c r="L194" s="113">
        <f t="shared" si="128"/>
        <v>0</v>
      </c>
      <c r="M194" s="113">
        <f t="shared" si="128"/>
        <v>0</v>
      </c>
      <c r="N194" s="113">
        <f t="shared" si="128"/>
        <v>0</v>
      </c>
      <c r="O194" s="221">
        <f t="shared" si="128"/>
        <v>0</v>
      </c>
      <c r="P194" s="221">
        <f t="shared" si="128"/>
        <v>0</v>
      </c>
      <c r="Q194" s="221">
        <f t="shared" si="128"/>
        <v>0</v>
      </c>
      <c r="R194" s="221">
        <f t="shared" si="128"/>
        <v>0</v>
      </c>
      <c r="S194" s="221">
        <f t="shared" si="128"/>
        <v>0</v>
      </c>
      <c r="T194" s="221">
        <f t="shared" si="128"/>
        <v>0</v>
      </c>
      <c r="U194" s="221">
        <f t="shared" si="128"/>
        <v>0</v>
      </c>
      <c r="V194" s="221">
        <f t="shared" si="128"/>
        <v>0</v>
      </c>
      <c r="W194" s="221">
        <f t="shared" si="128"/>
        <v>0</v>
      </c>
      <c r="X194" s="221">
        <f t="shared" si="128"/>
        <v>0</v>
      </c>
      <c r="Y194" s="221">
        <f t="shared" si="128"/>
        <v>0</v>
      </c>
      <c r="Z194" s="221">
        <f t="shared" si="128"/>
        <v>0</v>
      </c>
      <c r="AA194" s="221">
        <f t="shared" si="128"/>
        <v>0</v>
      </c>
      <c r="AB194" s="221">
        <f t="shared" si="128"/>
        <v>0</v>
      </c>
      <c r="AC194" s="221">
        <f t="shared" si="128"/>
        <v>0</v>
      </c>
      <c r="AD194" s="221">
        <f t="shared" si="128"/>
        <v>0</v>
      </c>
      <c r="AE194" s="221">
        <f t="shared" si="128"/>
        <v>0</v>
      </c>
      <c r="AF194" s="221">
        <f t="shared" si="128"/>
        <v>0</v>
      </c>
      <c r="AG194" s="221">
        <f t="shared" si="128"/>
        <v>0</v>
      </c>
      <c r="AH194" s="221">
        <f t="shared" si="128"/>
        <v>0</v>
      </c>
      <c r="AI194" s="221">
        <f t="shared" si="128"/>
        <v>0</v>
      </c>
      <c r="AJ194" s="221">
        <f t="shared" si="128"/>
        <v>0</v>
      </c>
      <c r="AK194" s="221">
        <f t="shared" si="128"/>
        <v>0</v>
      </c>
      <c r="AL194" s="221">
        <f t="shared" si="128"/>
        <v>0</v>
      </c>
      <c r="AM194" s="221">
        <f t="shared" si="128"/>
        <v>0</v>
      </c>
    </row>
    <row r="195" spans="1:39" hidden="1" x14ac:dyDescent="0.35">
      <c r="A195" s="99"/>
      <c r="B195" s="99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</row>
    <row r="196" spans="1:39" hidden="1" x14ac:dyDescent="0.35">
      <c r="A196" s="99"/>
      <c r="B196" s="99" t="s">
        <v>140</v>
      </c>
      <c r="C196" s="114">
        <f t="shared" ref="C196" si="129">SUM(C182:C183)</f>
        <v>0</v>
      </c>
      <c r="D196" s="114">
        <f t="shared" ref="D196:AM196" si="130">SUM(D182:D183)</f>
        <v>0</v>
      </c>
      <c r="E196" s="115">
        <f t="shared" si="130"/>
        <v>0</v>
      </c>
      <c r="F196" s="115">
        <f t="shared" si="130"/>
        <v>0</v>
      </c>
      <c r="G196" s="115">
        <f t="shared" si="130"/>
        <v>0</v>
      </c>
      <c r="H196" s="115">
        <f t="shared" si="130"/>
        <v>235.88637874007173</v>
      </c>
      <c r="I196" s="115">
        <f t="shared" si="130"/>
        <v>986.21571430227675</v>
      </c>
      <c r="J196" s="115">
        <f t="shared" si="130"/>
        <v>1574.3210755376256</v>
      </c>
      <c r="K196" s="115">
        <f t="shared" si="130"/>
        <v>2203.8401636024182</v>
      </c>
      <c r="L196" s="115" t="e">
        <f t="shared" si="130"/>
        <v>#REF!</v>
      </c>
      <c r="M196" s="116" t="e">
        <f t="shared" si="130"/>
        <v>#REF!</v>
      </c>
      <c r="N196" s="116" t="e">
        <f t="shared" si="130"/>
        <v>#REF!</v>
      </c>
      <c r="O196" s="227">
        <f t="shared" si="130"/>
        <v>0</v>
      </c>
      <c r="P196" s="227">
        <f t="shared" si="130"/>
        <v>0</v>
      </c>
      <c r="Q196" s="228">
        <f t="shared" si="130"/>
        <v>0</v>
      </c>
      <c r="R196" s="228">
        <f t="shared" si="130"/>
        <v>0</v>
      </c>
      <c r="S196" s="228">
        <f t="shared" si="130"/>
        <v>0</v>
      </c>
      <c r="T196" s="228">
        <f t="shared" si="130"/>
        <v>0</v>
      </c>
      <c r="U196" s="228">
        <f t="shared" si="130"/>
        <v>0</v>
      </c>
      <c r="V196" s="228">
        <f t="shared" si="130"/>
        <v>0</v>
      </c>
      <c r="W196" s="228">
        <f t="shared" si="130"/>
        <v>0</v>
      </c>
      <c r="X196" s="228">
        <f t="shared" si="130"/>
        <v>0</v>
      </c>
      <c r="Y196" s="229">
        <f t="shared" si="130"/>
        <v>0</v>
      </c>
      <c r="Z196" s="229">
        <f t="shared" si="130"/>
        <v>0</v>
      </c>
      <c r="AA196" s="227">
        <f t="shared" si="130"/>
        <v>0</v>
      </c>
      <c r="AB196" s="227">
        <f t="shared" si="130"/>
        <v>0</v>
      </c>
      <c r="AC196" s="228">
        <f t="shared" si="130"/>
        <v>0</v>
      </c>
      <c r="AD196" s="228">
        <f t="shared" si="130"/>
        <v>0</v>
      </c>
      <c r="AE196" s="228">
        <f t="shared" si="130"/>
        <v>0</v>
      </c>
      <c r="AF196" s="228">
        <f t="shared" si="130"/>
        <v>0</v>
      </c>
      <c r="AG196" s="228">
        <f t="shared" si="130"/>
        <v>0</v>
      </c>
      <c r="AH196" s="228">
        <f t="shared" si="130"/>
        <v>0</v>
      </c>
      <c r="AI196" s="228">
        <f t="shared" si="130"/>
        <v>0</v>
      </c>
      <c r="AJ196" s="228">
        <f t="shared" si="130"/>
        <v>0</v>
      </c>
      <c r="AK196" s="229">
        <f t="shared" si="130"/>
        <v>0</v>
      </c>
      <c r="AL196" s="229">
        <f t="shared" si="130"/>
        <v>0</v>
      </c>
      <c r="AM196" s="227">
        <f t="shared" si="130"/>
        <v>0</v>
      </c>
    </row>
    <row r="197" spans="1:39" hidden="1" x14ac:dyDescent="0.35">
      <c r="A197" s="99"/>
      <c r="B197" s="99" t="s">
        <v>141</v>
      </c>
      <c r="C197" s="114">
        <f t="shared" ref="C197" si="131">SUM(C189:C190)</f>
        <v>0</v>
      </c>
      <c r="D197" s="114">
        <f t="shared" ref="D197:AM197" si="132">SUM(D189:D190)</f>
        <v>0</v>
      </c>
      <c r="E197" s="115">
        <f t="shared" si="132"/>
        <v>0</v>
      </c>
      <c r="F197" s="115">
        <f t="shared" si="132"/>
        <v>0</v>
      </c>
      <c r="G197" s="115">
        <f t="shared" si="132"/>
        <v>0</v>
      </c>
      <c r="H197" s="115">
        <f t="shared" si="132"/>
        <v>6.9569291515957428</v>
      </c>
      <c r="I197" s="115">
        <f t="shared" si="132"/>
        <v>38.139136828915284</v>
      </c>
      <c r="J197" s="115">
        <f t="shared" si="132"/>
        <v>199.85679077773574</v>
      </c>
      <c r="K197" s="115">
        <f t="shared" si="132"/>
        <v>447.81319325446833</v>
      </c>
      <c r="L197" s="115" t="e">
        <f t="shared" si="132"/>
        <v>#REF!</v>
      </c>
      <c r="M197" s="116" t="e">
        <f t="shared" si="132"/>
        <v>#REF!</v>
      </c>
      <c r="N197" s="116" t="e">
        <f t="shared" si="132"/>
        <v>#REF!</v>
      </c>
      <c r="O197" s="227">
        <f t="shared" si="132"/>
        <v>0</v>
      </c>
      <c r="P197" s="227">
        <f t="shared" si="132"/>
        <v>0</v>
      </c>
      <c r="Q197" s="228">
        <f t="shared" si="132"/>
        <v>0</v>
      </c>
      <c r="R197" s="228">
        <f t="shared" si="132"/>
        <v>0</v>
      </c>
      <c r="S197" s="228">
        <f t="shared" si="132"/>
        <v>0</v>
      </c>
      <c r="T197" s="228">
        <f t="shared" si="132"/>
        <v>0</v>
      </c>
      <c r="U197" s="228">
        <f t="shared" si="132"/>
        <v>0</v>
      </c>
      <c r="V197" s="228">
        <f t="shared" si="132"/>
        <v>0</v>
      </c>
      <c r="W197" s="228">
        <f t="shared" si="132"/>
        <v>0</v>
      </c>
      <c r="X197" s="228">
        <f t="shared" si="132"/>
        <v>0</v>
      </c>
      <c r="Y197" s="229">
        <f t="shared" si="132"/>
        <v>0</v>
      </c>
      <c r="Z197" s="229">
        <f t="shared" si="132"/>
        <v>0</v>
      </c>
      <c r="AA197" s="227">
        <f t="shared" si="132"/>
        <v>0</v>
      </c>
      <c r="AB197" s="227">
        <f t="shared" si="132"/>
        <v>0</v>
      </c>
      <c r="AC197" s="228">
        <f t="shared" si="132"/>
        <v>0</v>
      </c>
      <c r="AD197" s="228">
        <f t="shared" si="132"/>
        <v>0</v>
      </c>
      <c r="AE197" s="228">
        <f t="shared" si="132"/>
        <v>0</v>
      </c>
      <c r="AF197" s="228">
        <f t="shared" si="132"/>
        <v>0</v>
      </c>
      <c r="AG197" s="228">
        <f t="shared" si="132"/>
        <v>0</v>
      </c>
      <c r="AH197" s="228">
        <f t="shared" si="132"/>
        <v>0</v>
      </c>
      <c r="AI197" s="228">
        <f t="shared" si="132"/>
        <v>0</v>
      </c>
      <c r="AJ197" s="228">
        <f t="shared" si="132"/>
        <v>0</v>
      </c>
      <c r="AK197" s="229">
        <f t="shared" si="132"/>
        <v>0</v>
      </c>
      <c r="AL197" s="229">
        <f t="shared" si="132"/>
        <v>0</v>
      </c>
      <c r="AM197" s="227">
        <f t="shared" si="132"/>
        <v>0</v>
      </c>
    </row>
    <row r="198" spans="1:39" hidden="1" x14ac:dyDescent="0.35">
      <c r="A198" s="99"/>
      <c r="B198" s="99" t="s">
        <v>128</v>
      </c>
      <c r="C198" s="117">
        <f t="shared" ref="C198" si="133">SUM(C196:C197)</f>
        <v>0</v>
      </c>
      <c r="D198" s="117">
        <f t="shared" ref="D198:AM198" si="134">SUM(D196:D197)</f>
        <v>0</v>
      </c>
      <c r="E198" s="117">
        <f t="shared" si="134"/>
        <v>0</v>
      </c>
      <c r="F198" s="117">
        <f t="shared" si="134"/>
        <v>0</v>
      </c>
      <c r="G198" s="117">
        <f t="shared" si="134"/>
        <v>0</v>
      </c>
      <c r="H198" s="117">
        <f t="shared" si="134"/>
        <v>242.84330789166748</v>
      </c>
      <c r="I198" s="117">
        <f t="shared" si="134"/>
        <v>1024.3548511311919</v>
      </c>
      <c r="J198" s="117">
        <f t="shared" si="134"/>
        <v>1774.1778663153614</v>
      </c>
      <c r="K198" s="117">
        <f t="shared" si="134"/>
        <v>2651.6533568568866</v>
      </c>
      <c r="L198" s="117" t="e">
        <f t="shared" si="134"/>
        <v>#REF!</v>
      </c>
      <c r="M198" s="118" t="e">
        <f t="shared" si="134"/>
        <v>#REF!</v>
      </c>
      <c r="N198" s="118" t="e">
        <f t="shared" si="134"/>
        <v>#REF!</v>
      </c>
      <c r="O198" s="230">
        <f t="shared" si="134"/>
        <v>0</v>
      </c>
      <c r="P198" s="230">
        <f t="shared" si="134"/>
        <v>0</v>
      </c>
      <c r="Q198" s="230">
        <f t="shared" si="134"/>
        <v>0</v>
      </c>
      <c r="R198" s="230">
        <f t="shared" si="134"/>
        <v>0</v>
      </c>
      <c r="S198" s="230">
        <f t="shared" si="134"/>
        <v>0</v>
      </c>
      <c r="T198" s="230">
        <f t="shared" si="134"/>
        <v>0</v>
      </c>
      <c r="U198" s="230">
        <f t="shared" si="134"/>
        <v>0</v>
      </c>
      <c r="V198" s="230">
        <f t="shared" si="134"/>
        <v>0</v>
      </c>
      <c r="W198" s="230">
        <f t="shared" si="134"/>
        <v>0</v>
      </c>
      <c r="X198" s="230">
        <f t="shared" si="134"/>
        <v>0</v>
      </c>
      <c r="Y198" s="231">
        <f t="shared" si="134"/>
        <v>0</v>
      </c>
      <c r="Z198" s="231">
        <f t="shared" si="134"/>
        <v>0</v>
      </c>
      <c r="AA198" s="230">
        <f t="shared" si="134"/>
        <v>0</v>
      </c>
      <c r="AB198" s="230">
        <f t="shared" si="134"/>
        <v>0</v>
      </c>
      <c r="AC198" s="230">
        <f t="shared" si="134"/>
        <v>0</v>
      </c>
      <c r="AD198" s="230">
        <f t="shared" si="134"/>
        <v>0</v>
      </c>
      <c r="AE198" s="230">
        <f t="shared" si="134"/>
        <v>0</v>
      </c>
      <c r="AF198" s="230">
        <f t="shared" si="134"/>
        <v>0</v>
      </c>
      <c r="AG198" s="230">
        <f t="shared" si="134"/>
        <v>0</v>
      </c>
      <c r="AH198" s="230">
        <f t="shared" si="134"/>
        <v>0</v>
      </c>
      <c r="AI198" s="230">
        <f t="shared" si="134"/>
        <v>0</v>
      </c>
      <c r="AJ198" s="230">
        <f t="shared" si="134"/>
        <v>0</v>
      </c>
      <c r="AK198" s="231">
        <f t="shared" si="134"/>
        <v>0</v>
      </c>
      <c r="AL198" s="231">
        <f t="shared" si="134"/>
        <v>0</v>
      </c>
      <c r="AM198" s="230">
        <f t="shared" si="134"/>
        <v>0</v>
      </c>
    </row>
    <row r="199" spans="1:39" hidden="1" x14ac:dyDescent="0.35"/>
    <row r="200" spans="1:39" hidden="1" x14ac:dyDescent="0.35">
      <c r="B200" s="170" t="s">
        <v>235</v>
      </c>
      <c r="C200" s="364">
        <f>IF('REVISED SUMMARY'!C4=0,0,C198-C73)</f>
        <v>0</v>
      </c>
      <c r="D200" s="364">
        <f>IF('REVISED SUMMARY'!D4=0,0,D198-D73)</f>
        <v>0</v>
      </c>
      <c r="E200" s="364">
        <f>IF('REVISED SUMMARY'!E4=0,0,E198-E73)</f>
        <v>0</v>
      </c>
      <c r="F200" s="364">
        <f>IF('REVISED SUMMARY'!F4=0,0,F198-F73)</f>
        <v>0</v>
      </c>
      <c r="G200" s="364">
        <f>IF('REVISED SUMMARY'!G4=0,0,G198-G73)</f>
        <v>0</v>
      </c>
      <c r="H200" s="364">
        <f>IF('REVISED SUMMARY'!H4=0,0,H198-H73)</f>
        <v>-8.6669800745653447E-4</v>
      </c>
      <c r="I200" s="364">
        <f>IF('REVISED SUMMARY'!I4=0,0,I198-I73)</f>
        <v>1.4721548859597533E-4</v>
      </c>
      <c r="J200" s="364">
        <f>IF('REVISED SUMMARY'!J4=0,0,J198-J73)</f>
        <v>-9.4267339818543405E-5</v>
      </c>
      <c r="K200" s="364">
        <f>IF('REVISED SUMMARY'!K4=0,0,K198-K73)</f>
        <v>-9.6383892391713744E-3</v>
      </c>
      <c r="L200" s="364" t="e">
        <f>IF('REVISED SUMMARY'!L4=0,0,L198-L73)</f>
        <v>#REF!</v>
      </c>
      <c r="M200" s="364" t="e">
        <f>IF('REVISED SUMMARY'!M4=0,0,M198-M73)</f>
        <v>#REF!</v>
      </c>
      <c r="N200" s="364" t="e">
        <f>IF('REVISED SUMMARY'!N4=0,0,N198-N73)</f>
        <v>#REF!</v>
      </c>
    </row>
    <row r="201" spans="1:39" hidden="1" x14ac:dyDescent="0.35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</row>
  </sheetData>
  <mergeCells count="16">
    <mergeCell ref="B108:N108"/>
    <mergeCell ref="O108:Z108"/>
    <mergeCell ref="AA108:AL108"/>
    <mergeCell ref="C125:N125"/>
    <mergeCell ref="O125:Z125"/>
    <mergeCell ref="AA125:AL125"/>
    <mergeCell ref="A126:A139"/>
    <mergeCell ref="A142:A158"/>
    <mergeCell ref="A161:A177"/>
    <mergeCell ref="A107:A122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7030A0"/>
  </sheetPr>
  <dimension ref="A1:AO231"/>
  <sheetViews>
    <sheetView zoomScale="80" zoomScaleNormal="80" workbookViewId="0">
      <pane xSplit="2" topLeftCell="C1" activePane="topRight" state="frozen"/>
      <selection activeCell="CS42" sqref="CR42:CS43"/>
      <selection pane="topRight" activeCell="I43" sqref="I43"/>
    </sheetView>
  </sheetViews>
  <sheetFormatPr defaultRowHeight="14.5" x14ac:dyDescent="0.35"/>
  <cols>
    <col min="1" max="1" width="9.90625" customWidth="1"/>
    <col min="2" max="2" width="24.90625" customWidth="1"/>
    <col min="3" max="3" width="15.90625" bestFit="1" customWidth="1"/>
    <col min="4" max="10" width="13.90625" customWidth="1"/>
    <col min="11" max="11" width="15.08984375" customWidth="1"/>
    <col min="12" max="39" width="13.90625" customWidth="1"/>
    <col min="40" max="41" width="10.54296875" bestFit="1" customWidth="1"/>
    <col min="52" max="52" width="9.08984375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14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20</v>
      </c>
      <c r="C5" s="3">
        <f>'BIZ kWh ENTRY'!AI164</f>
        <v>0</v>
      </c>
      <c r="D5" s="3">
        <f>'BIZ kWh ENTRY'!AJ164</f>
        <v>0</v>
      </c>
      <c r="E5" s="3">
        <f>'BIZ kWh ENTRY'!AK164</f>
        <v>0</v>
      </c>
      <c r="F5" s="3">
        <f>'BIZ kWh ENTRY'!AL164</f>
        <v>0</v>
      </c>
      <c r="G5" s="3">
        <f>'BIZ kWh ENTRY'!AM164</f>
        <v>0</v>
      </c>
      <c r="H5" s="3">
        <f>'BIZ kWh ENTRY'!AN164</f>
        <v>0</v>
      </c>
      <c r="I5" s="3">
        <f>'BIZ kWh ENTRY'!AO164</f>
        <v>0</v>
      </c>
      <c r="J5" s="3">
        <f>'BIZ kWh ENTRY'!AP164</f>
        <v>0</v>
      </c>
      <c r="K5" s="3">
        <f>'BIZ kWh ENTRY'!AQ164</f>
        <v>0</v>
      </c>
      <c r="L5" s="3">
        <f>'BIZ kWh ENTRY'!AR164</f>
        <v>0</v>
      </c>
      <c r="M5" s="3">
        <f>'BIZ kWh ENTRY'!AS164</f>
        <v>0</v>
      </c>
      <c r="N5" s="3">
        <f>'BIZ kWh ENTRY'!AT164</f>
        <v>0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</row>
    <row r="6" spans="1:41" x14ac:dyDescent="0.35">
      <c r="A6" s="639"/>
      <c r="B6" s="12" t="s">
        <v>0</v>
      </c>
      <c r="C6" s="3">
        <f>'BIZ kWh ENTRY'!AI165</f>
        <v>0</v>
      </c>
      <c r="D6" s="3">
        <f>'BIZ kWh ENTRY'!AJ165</f>
        <v>0</v>
      </c>
      <c r="E6" s="3">
        <f>'BIZ kWh ENTRY'!AK165</f>
        <v>0</v>
      </c>
      <c r="F6" s="3">
        <f>'BIZ kWh ENTRY'!AL165</f>
        <v>0</v>
      </c>
      <c r="G6" s="3">
        <f>'BIZ kWh ENTRY'!AM165</f>
        <v>0</v>
      </c>
      <c r="H6" s="3">
        <f>'BIZ kWh ENTRY'!AN165</f>
        <v>0</v>
      </c>
      <c r="I6" s="3">
        <f>'BIZ kWh ENTRY'!AO165</f>
        <v>0</v>
      </c>
      <c r="J6" s="3">
        <f>'BIZ kWh ENTRY'!AP165</f>
        <v>0</v>
      </c>
      <c r="K6" s="3">
        <f>'BIZ kWh ENTRY'!AQ165</f>
        <v>0</v>
      </c>
      <c r="L6" s="3">
        <f>'BIZ kWh ENTRY'!AR165</f>
        <v>0</v>
      </c>
      <c r="M6" s="3">
        <f>'BIZ kWh ENTRY'!AS165</f>
        <v>0</v>
      </c>
      <c r="N6" s="3">
        <f>'BIZ kWh ENTRY'!AT165</f>
        <v>0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x14ac:dyDescent="0.35">
      <c r="A7" s="639"/>
      <c r="B7" s="11" t="s">
        <v>21</v>
      </c>
      <c r="C7" s="3">
        <f>'BIZ kWh ENTRY'!AI166</f>
        <v>0</v>
      </c>
      <c r="D7" s="3">
        <f>'BIZ kWh ENTRY'!AJ166</f>
        <v>0</v>
      </c>
      <c r="E7" s="3">
        <f>'BIZ kWh ENTRY'!AK166</f>
        <v>0</v>
      </c>
      <c r="F7" s="3">
        <f>'BIZ kWh ENTRY'!AL166</f>
        <v>0</v>
      </c>
      <c r="G7" s="3">
        <f>'BIZ kWh ENTRY'!AM166</f>
        <v>0</v>
      </c>
      <c r="H7" s="3">
        <f>'BIZ kWh ENTRY'!AN166</f>
        <v>0</v>
      </c>
      <c r="I7" s="3">
        <f>'BIZ kWh ENTRY'!AO166</f>
        <v>0</v>
      </c>
      <c r="J7" s="3">
        <f>'BIZ kWh ENTRY'!AP166</f>
        <v>0</v>
      </c>
      <c r="K7" s="3">
        <f>'BIZ kWh ENTRY'!AQ166</f>
        <v>0</v>
      </c>
      <c r="L7" s="3">
        <f>'BIZ kWh ENTRY'!AR166</f>
        <v>0</v>
      </c>
      <c r="M7" s="3">
        <f>'BIZ kWh ENTRY'!AS166</f>
        <v>0</v>
      </c>
      <c r="N7" s="3">
        <f>'BIZ kWh ENTRY'!AT166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41" x14ac:dyDescent="0.35">
      <c r="A8" s="639"/>
      <c r="B8" s="11" t="s">
        <v>1</v>
      </c>
      <c r="C8" s="3">
        <f>'BIZ kWh ENTRY'!AI167</f>
        <v>0</v>
      </c>
      <c r="D8" s="3">
        <f>'BIZ kWh ENTRY'!AJ167</f>
        <v>0</v>
      </c>
      <c r="E8" s="3">
        <f>'BIZ kWh ENTRY'!AK167</f>
        <v>0</v>
      </c>
      <c r="F8" s="3">
        <f>'BIZ kWh ENTRY'!AL167</f>
        <v>0</v>
      </c>
      <c r="G8" s="3">
        <f>'BIZ kWh ENTRY'!AM167</f>
        <v>0</v>
      </c>
      <c r="H8" s="3">
        <f>'BIZ kWh ENTRY'!AN167</f>
        <v>0</v>
      </c>
      <c r="I8" s="3">
        <f>'BIZ kWh ENTRY'!AO167</f>
        <v>0</v>
      </c>
      <c r="J8" s="3">
        <f>'BIZ kWh ENTRY'!AP167</f>
        <v>0</v>
      </c>
      <c r="K8" s="3">
        <f>'BIZ kWh ENTRY'!AQ167</f>
        <v>0</v>
      </c>
      <c r="L8" s="3">
        <f>'BIZ kWh ENTRY'!AR167</f>
        <v>0</v>
      </c>
      <c r="M8" s="3">
        <f>'BIZ kWh ENTRY'!AS167</f>
        <v>0</v>
      </c>
      <c r="N8" s="3">
        <f>'BIZ kWh ENTRY'!AT167</f>
        <v>0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41" x14ac:dyDescent="0.35">
      <c r="A9" s="639"/>
      <c r="B9" s="12" t="s">
        <v>22</v>
      </c>
      <c r="C9" s="3">
        <f>'BIZ kWh ENTRY'!AI168</f>
        <v>0</v>
      </c>
      <c r="D9" s="3">
        <f>'BIZ kWh ENTRY'!AJ168</f>
        <v>0</v>
      </c>
      <c r="E9" s="3">
        <f>'BIZ kWh ENTRY'!AK168</f>
        <v>0</v>
      </c>
      <c r="F9" s="3">
        <f>'BIZ kWh ENTRY'!AL168</f>
        <v>0</v>
      </c>
      <c r="G9" s="3">
        <f>'BIZ kWh ENTRY'!AM168</f>
        <v>0</v>
      </c>
      <c r="H9" s="3">
        <f>'BIZ kWh ENTRY'!AN168</f>
        <v>0</v>
      </c>
      <c r="I9" s="3">
        <f>'BIZ kWh ENTRY'!AO168</f>
        <v>0</v>
      </c>
      <c r="J9" s="3">
        <f>'BIZ kWh ENTRY'!AP168</f>
        <v>0</v>
      </c>
      <c r="K9" s="3">
        <f>'BIZ kWh ENTRY'!AQ168</f>
        <v>0</v>
      </c>
      <c r="L9" s="3">
        <f>'BIZ kWh ENTRY'!AR168</f>
        <v>0</v>
      </c>
      <c r="M9" s="3">
        <f>'BIZ kWh ENTRY'!AS168</f>
        <v>0</v>
      </c>
      <c r="N9" s="3">
        <f>'BIZ kWh ENTRY'!AT168</f>
        <v>0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41" x14ac:dyDescent="0.35">
      <c r="A10" s="639"/>
      <c r="B10" s="11" t="s">
        <v>9</v>
      </c>
      <c r="C10" s="3">
        <f>'BIZ kWh ENTRY'!AI169</f>
        <v>0</v>
      </c>
      <c r="D10" s="3">
        <f>'BIZ kWh ENTRY'!AJ169</f>
        <v>0</v>
      </c>
      <c r="E10" s="3">
        <f>'BIZ kWh ENTRY'!AK169</f>
        <v>0</v>
      </c>
      <c r="F10" s="3">
        <f>'BIZ kWh ENTRY'!AL169</f>
        <v>0</v>
      </c>
      <c r="G10" s="3">
        <f>'BIZ kWh ENTRY'!AM169</f>
        <v>0</v>
      </c>
      <c r="H10" s="3">
        <f>'BIZ kWh ENTRY'!AN169</f>
        <v>0</v>
      </c>
      <c r="I10" s="3">
        <f>'BIZ kWh ENTRY'!AO169</f>
        <v>0</v>
      </c>
      <c r="J10" s="3">
        <f>'BIZ kWh ENTRY'!AP169</f>
        <v>0</v>
      </c>
      <c r="K10" s="3">
        <f>'BIZ kWh ENTRY'!AQ169</f>
        <v>0</v>
      </c>
      <c r="L10" s="3">
        <f>'BIZ kWh ENTRY'!AR169</f>
        <v>0</v>
      </c>
      <c r="M10" s="3">
        <f>'BIZ kWh ENTRY'!AS169</f>
        <v>0</v>
      </c>
      <c r="N10" s="3">
        <f>'BIZ kWh ENTRY'!AT169</f>
        <v>0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41" x14ac:dyDescent="0.35">
      <c r="A11" s="639"/>
      <c r="B11" s="11" t="s">
        <v>3</v>
      </c>
      <c r="C11" s="3">
        <f>'BIZ kWh ENTRY'!AI170</f>
        <v>0</v>
      </c>
      <c r="D11" s="3">
        <f>'BIZ kWh ENTRY'!AJ170</f>
        <v>0</v>
      </c>
      <c r="E11" s="3">
        <f>'BIZ kWh ENTRY'!AK170</f>
        <v>0</v>
      </c>
      <c r="F11" s="3">
        <f>'BIZ kWh ENTRY'!AL170</f>
        <v>0</v>
      </c>
      <c r="G11" s="3">
        <f>'BIZ kWh ENTRY'!AM170</f>
        <v>0</v>
      </c>
      <c r="H11" s="3">
        <f>'BIZ kWh ENTRY'!AN170</f>
        <v>0</v>
      </c>
      <c r="I11" s="3">
        <f>'BIZ kWh ENTRY'!AO170</f>
        <v>0</v>
      </c>
      <c r="J11" s="3">
        <f>'BIZ kWh ENTRY'!AP170</f>
        <v>0</v>
      </c>
      <c r="K11" s="3">
        <f>'BIZ kWh ENTRY'!AQ170</f>
        <v>0</v>
      </c>
      <c r="L11" s="3">
        <f>'BIZ kWh ENTRY'!AR170</f>
        <v>0</v>
      </c>
      <c r="M11" s="3">
        <f>'BIZ kWh ENTRY'!AS170</f>
        <v>0</v>
      </c>
      <c r="N11" s="3">
        <f>'BIZ kWh ENTRY'!AT170</f>
        <v>0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41" x14ac:dyDescent="0.35">
      <c r="A12" s="639"/>
      <c r="B12" s="11" t="s">
        <v>4</v>
      </c>
      <c r="C12" s="3">
        <f>'BIZ kWh ENTRY'!AI171</f>
        <v>0</v>
      </c>
      <c r="D12" s="3">
        <f>'BIZ kWh ENTRY'!AJ171</f>
        <v>0</v>
      </c>
      <c r="E12" s="3">
        <f>'BIZ kWh ENTRY'!AK171</f>
        <v>0</v>
      </c>
      <c r="F12" s="3">
        <f>'BIZ kWh ENTRY'!AL171</f>
        <v>0</v>
      </c>
      <c r="G12" s="3">
        <f>'BIZ kWh ENTRY'!AM171</f>
        <v>0</v>
      </c>
      <c r="H12" s="3">
        <f>'BIZ kWh ENTRY'!AN171</f>
        <v>0</v>
      </c>
      <c r="I12" s="3">
        <f>'BIZ kWh ENTRY'!AO171</f>
        <v>0</v>
      </c>
      <c r="J12" s="3">
        <f>'BIZ kWh ENTRY'!AP171</f>
        <v>0</v>
      </c>
      <c r="K12" s="3">
        <f>'BIZ kWh ENTRY'!AQ171</f>
        <v>0</v>
      </c>
      <c r="L12" s="3">
        <f>'BIZ kWh ENTRY'!AR171</f>
        <v>0</v>
      </c>
      <c r="M12" s="3">
        <f>'BIZ kWh ENTRY'!AS171</f>
        <v>0</v>
      </c>
      <c r="N12" s="3">
        <f>'BIZ kWh ENTRY'!AT171</f>
        <v>0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41" x14ac:dyDescent="0.35">
      <c r="A13" s="639"/>
      <c r="B13" s="11" t="s">
        <v>5</v>
      </c>
      <c r="C13" s="3">
        <f>'BIZ kWh ENTRY'!AI172</f>
        <v>0</v>
      </c>
      <c r="D13" s="3">
        <f>'BIZ kWh ENTRY'!AJ172</f>
        <v>0</v>
      </c>
      <c r="E13" s="3">
        <f>'BIZ kWh ENTRY'!AK172</f>
        <v>0</v>
      </c>
      <c r="F13" s="3">
        <f>'BIZ kWh ENTRY'!AL172</f>
        <v>0</v>
      </c>
      <c r="G13" s="3">
        <f>'BIZ kWh ENTRY'!AM172</f>
        <v>0</v>
      </c>
      <c r="H13" s="3">
        <f>'BIZ kWh ENTRY'!AN172</f>
        <v>0</v>
      </c>
      <c r="I13" s="3">
        <f>'BIZ kWh ENTRY'!AO172</f>
        <v>0</v>
      </c>
      <c r="J13" s="3">
        <f>'BIZ kWh ENTRY'!AP172</f>
        <v>0</v>
      </c>
      <c r="K13" s="3">
        <f>'BIZ kWh ENTRY'!AQ172</f>
        <v>0</v>
      </c>
      <c r="L13" s="3">
        <f>'BIZ kWh ENTRY'!AR172</f>
        <v>0</v>
      </c>
      <c r="M13" s="3">
        <f>'BIZ kWh ENTRY'!AS172</f>
        <v>0</v>
      </c>
      <c r="N13" s="3">
        <f>'BIZ kWh ENTRY'!AT172</f>
        <v>0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41" x14ac:dyDescent="0.35">
      <c r="A14" s="639"/>
      <c r="B14" s="11" t="s">
        <v>23</v>
      </c>
      <c r="C14" s="3">
        <f>'BIZ kWh ENTRY'!AI173</f>
        <v>0</v>
      </c>
      <c r="D14" s="3">
        <f>'BIZ kWh ENTRY'!AJ173</f>
        <v>0</v>
      </c>
      <c r="E14" s="3">
        <f>'BIZ kWh ENTRY'!AK173</f>
        <v>0</v>
      </c>
      <c r="F14" s="3">
        <f>'BIZ kWh ENTRY'!AL173</f>
        <v>0</v>
      </c>
      <c r="G14" s="3">
        <f>'BIZ kWh ENTRY'!AM173</f>
        <v>0</v>
      </c>
      <c r="H14" s="3">
        <f>'BIZ kWh ENTRY'!AN173</f>
        <v>0</v>
      </c>
      <c r="I14" s="3">
        <f>'BIZ kWh ENTRY'!AO173</f>
        <v>0</v>
      </c>
      <c r="J14" s="3">
        <f>'BIZ kWh ENTRY'!AP173</f>
        <v>0</v>
      </c>
      <c r="K14" s="3">
        <f>'BIZ kWh ENTRY'!AQ173</f>
        <v>0</v>
      </c>
      <c r="L14" s="3">
        <f>'BIZ kWh ENTRY'!AR173</f>
        <v>0</v>
      </c>
      <c r="M14" s="3">
        <f>'BIZ kWh ENTRY'!AS173</f>
        <v>0</v>
      </c>
      <c r="N14" s="3">
        <f>'BIZ kWh ENTRY'!AT173</f>
        <v>0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41" x14ac:dyDescent="0.35">
      <c r="A15" s="639"/>
      <c r="B15" s="11" t="s">
        <v>24</v>
      </c>
      <c r="C15" s="3">
        <f>'BIZ kWh ENTRY'!AI174</f>
        <v>0</v>
      </c>
      <c r="D15" s="3">
        <f>'BIZ kWh ENTRY'!AJ174</f>
        <v>0</v>
      </c>
      <c r="E15" s="3">
        <f>'BIZ kWh ENTRY'!AK174</f>
        <v>0</v>
      </c>
      <c r="F15" s="3">
        <f>'BIZ kWh ENTRY'!AL174</f>
        <v>0</v>
      </c>
      <c r="G15" s="3">
        <f>'BIZ kWh ENTRY'!AM174</f>
        <v>0</v>
      </c>
      <c r="H15" s="3">
        <f>'BIZ kWh ENTRY'!AN174</f>
        <v>0</v>
      </c>
      <c r="I15" s="3">
        <f>'BIZ kWh ENTRY'!AO174</f>
        <v>0</v>
      </c>
      <c r="J15" s="3">
        <f>'BIZ kWh ENTRY'!AP174</f>
        <v>0</v>
      </c>
      <c r="K15" s="3">
        <f>'BIZ kWh ENTRY'!AQ174</f>
        <v>0</v>
      </c>
      <c r="L15" s="3">
        <f>'BIZ kWh ENTRY'!AR174</f>
        <v>0</v>
      </c>
      <c r="M15" s="3">
        <f>'BIZ kWh ENTRY'!AS174</f>
        <v>0</v>
      </c>
      <c r="N15" s="3">
        <f>'BIZ kWh ENTRY'!AT174</f>
        <v>0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</row>
    <row r="16" spans="1:41" x14ac:dyDescent="0.35">
      <c r="A16" s="639"/>
      <c r="B16" s="11" t="s">
        <v>7</v>
      </c>
      <c r="C16" s="3">
        <f>'BIZ kWh ENTRY'!AI175</f>
        <v>0</v>
      </c>
      <c r="D16" s="3">
        <f>'BIZ kWh ENTRY'!AJ175</f>
        <v>0</v>
      </c>
      <c r="E16" s="3">
        <f>'BIZ kWh ENTRY'!AK175</f>
        <v>0</v>
      </c>
      <c r="F16" s="3">
        <f>'BIZ kWh ENTRY'!AL175</f>
        <v>0</v>
      </c>
      <c r="G16" s="3">
        <f>'BIZ kWh ENTRY'!AM175</f>
        <v>0</v>
      </c>
      <c r="H16" s="3">
        <f>'BIZ kWh ENTRY'!AN175</f>
        <v>0</v>
      </c>
      <c r="I16" s="3">
        <f>'BIZ kWh ENTRY'!AO175</f>
        <v>0</v>
      </c>
      <c r="J16" s="3">
        <f>'BIZ kWh ENTRY'!AP175</f>
        <v>0</v>
      </c>
      <c r="K16" s="3">
        <f>'BIZ kWh ENTRY'!AQ175</f>
        <v>0</v>
      </c>
      <c r="L16" s="3">
        <f>'BIZ kWh ENTRY'!AR175</f>
        <v>0</v>
      </c>
      <c r="M16" s="3">
        <f>'BIZ kWh ENTRY'!AS175</f>
        <v>0</v>
      </c>
      <c r="N16" s="3">
        <f>'BIZ kWh ENTRY'!AT175</f>
        <v>0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</row>
    <row r="17" spans="1:39" x14ac:dyDescent="0.35">
      <c r="A17" s="639"/>
      <c r="B17" s="11" t="s">
        <v>8</v>
      </c>
      <c r="C17" s="3">
        <f>'BIZ kWh ENTRY'!AI176</f>
        <v>0</v>
      </c>
      <c r="D17" s="3">
        <f>'BIZ kWh ENTRY'!AJ176</f>
        <v>0</v>
      </c>
      <c r="E17" s="3">
        <f>'BIZ kWh ENTRY'!AK176</f>
        <v>0</v>
      </c>
      <c r="F17" s="3">
        <f>'BIZ kWh ENTRY'!AL176</f>
        <v>0</v>
      </c>
      <c r="G17" s="3">
        <f>'BIZ kWh ENTRY'!AM176</f>
        <v>0</v>
      </c>
      <c r="H17" s="3">
        <f>'BIZ kWh ENTRY'!AN176</f>
        <v>0</v>
      </c>
      <c r="I17" s="3">
        <f>'BIZ kWh ENTRY'!AO176</f>
        <v>0</v>
      </c>
      <c r="J17" s="3">
        <f>'BIZ kWh ENTRY'!AP176</f>
        <v>0</v>
      </c>
      <c r="K17" s="3">
        <f>'BIZ kWh ENTRY'!AQ176</f>
        <v>0</v>
      </c>
      <c r="L17" s="3">
        <f>'BIZ kWh ENTRY'!AR176</f>
        <v>0</v>
      </c>
      <c r="M17" s="3">
        <f>'BIZ kWh ENTRY'!AS176</f>
        <v>0</v>
      </c>
      <c r="N17" s="3">
        <f>'BIZ kWh ENTRY'!AT176</f>
        <v>0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</row>
    <row r="18" spans="1:39" x14ac:dyDescent="0.35">
      <c r="A18" s="639"/>
      <c r="B18" s="11" t="s">
        <v>11</v>
      </c>
      <c r="C18" s="3"/>
      <c r="D18" s="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</row>
    <row r="19" spans="1:39" ht="15" thickBot="1" x14ac:dyDescent="0.4">
      <c r="A19" s="640"/>
      <c r="B19" s="188" t="str">
        <f>' LI 1M - RES'!B16</f>
        <v>Monthly kWh</v>
      </c>
      <c r="C19" s="234">
        <f>SUM(C5:C18)</f>
        <v>0</v>
      </c>
      <c r="D19" s="234">
        <f t="shared" ref="D19:AM19" si="1">SUM(D5:D18)</f>
        <v>0</v>
      </c>
      <c r="E19" s="234">
        <f t="shared" si="1"/>
        <v>0</v>
      </c>
      <c r="F19" s="234">
        <f t="shared" si="1"/>
        <v>0</v>
      </c>
      <c r="G19" s="234">
        <f t="shared" si="1"/>
        <v>0</v>
      </c>
      <c r="H19" s="234">
        <f t="shared" si="1"/>
        <v>0</v>
      </c>
      <c r="I19" s="234">
        <f t="shared" si="1"/>
        <v>0</v>
      </c>
      <c r="J19" s="234">
        <f t="shared" si="1"/>
        <v>0</v>
      </c>
      <c r="K19" s="234">
        <f t="shared" si="1"/>
        <v>0</v>
      </c>
      <c r="L19" s="234">
        <f t="shared" si="1"/>
        <v>0</v>
      </c>
      <c r="M19" s="234">
        <f t="shared" si="1"/>
        <v>0</v>
      </c>
      <c r="N19" s="234">
        <f t="shared" si="1"/>
        <v>0</v>
      </c>
      <c r="O19" s="235">
        <f t="shared" si="1"/>
        <v>0</v>
      </c>
      <c r="P19" s="235">
        <f t="shared" si="1"/>
        <v>0</v>
      </c>
      <c r="Q19" s="235">
        <f t="shared" si="1"/>
        <v>0</v>
      </c>
      <c r="R19" s="235">
        <f t="shared" si="1"/>
        <v>0</v>
      </c>
      <c r="S19" s="235">
        <f t="shared" si="1"/>
        <v>0</v>
      </c>
      <c r="T19" s="235">
        <f t="shared" si="1"/>
        <v>0</v>
      </c>
      <c r="U19" s="235">
        <f t="shared" si="1"/>
        <v>0</v>
      </c>
      <c r="V19" s="235">
        <f t="shared" si="1"/>
        <v>0</v>
      </c>
      <c r="W19" s="235">
        <f t="shared" si="1"/>
        <v>0</v>
      </c>
      <c r="X19" s="235">
        <f t="shared" si="1"/>
        <v>0</v>
      </c>
      <c r="Y19" s="235">
        <f t="shared" si="1"/>
        <v>0</v>
      </c>
      <c r="Z19" s="235">
        <f t="shared" si="1"/>
        <v>0</v>
      </c>
      <c r="AA19" s="235">
        <f t="shared" si="1"/>
        <v>0</v>
      </c>
      <c r="AB19" s="235">
        <f t="shared" si="1"/>
        <v>0</v>
      </c>
      <c r="AC19" s="235">
        <f t="shared" si="1"/>
        <v>0</v>
      </c>
      <c r="AD19" s="235">
        <f t="shared" si="1"/>
        <v>0</v>
      </c>
      <c r="AE19" s="235">
        <f t="shared" si="1"/>
        <v>0</v>
      </c>
      <c r="AF19" s="235">
        <f t="shared" si="1"/>
        <v>0</v>
      </c>
      <c r="AG19" s="235">
        <f t="shared" si="1"/>
        <v>0</v>
      </c>
      <c r="AH19" s="235">
        <f t="shared" si="1"/>
        <v>0</v>
      </c>
      <c r="AI19" s="235">
        <f t="shared" si="1"/>
        <v>0</v>
      </c>
      <c r="AJ19" s="235">
        <f t="shared" si="1"/>
        <v>0</v>
      </c>
      <c r="AK19" s="235">
        <f t="shared" si="1"/>
        <v>0</v>
      </c>
      <c r="AL19" s="235">
        <f t="shared" si="1"/>
        <v>0</v>
      </c>
      <c r="AM19" s="235">
        <f t="shared" si="1"/>
        <v>0</v>
      </c>
    </row>
    <row r="20" spans="1:39" x14ac:dyDescent="0.35">
      <c r="A20" s="253"/>
      <c r="B20" s="254"/>
      <c r="C20" s="9"/>
      <c r="D20" s="254"/>
      <c r="E20" s="9"/>
      <c r="F20" s="254"/>
      <c r="G20" s="254"/>
      <c r="H20" s="9"/>
      <c r="I20" s="254"/>
      <c r="J20" s="254"/>
      <c r="K20" s="9"/>
      <c r="L20" s="254"/>
      <c r="M20" s="254"/>
      <c r="N20" s="9"/>
      <c r="O20" s="254"/>
      <c r="P20" s="254"/>
      <c r="Q20" s="9"/>
      <c r="R20" s="254"/>
      <c r="S20" s="254"/>
      <c r="T20" s="9"/>
      <c r="U20" s="254"/>
      <c r="V20" s="254"/>
      <c r="W20" s="9"/>
      <c r="X20" s="254"/>
      <c r="Y20" s="254"/>
      <c r="Z20" s="9"/>
      <c r="AA20" s="254"/>
      <c r="AB20" s="254"/>
      <c r="AC20" s="9"/>
      <c r="AD20" s="254"/>
      <c r="AE20" s="254"/>
      <c r="AF20" s="9"/>
      <c r="AG20" s="254"/>
      <c r="AH20" s="254"/>
      <c r="AI20" s="9"/>
      <c r="AJ20" s="254"/>
      <c r="AK20" s="254"/>
      <c r="AL20" s="9"/>
      <c r="AM20" s="254"/>
    </row>
    <row r="21" spans="1:39" ht="15" thickBot="1" x14ac:dyDescent="0.4"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spans="1:39" ht="16" thickBot="1" x14ac:dyDescent="0.4">
      <c r="A22" s="641" t="s">
        <v>15</v>
      </c>
      <c r="B22" s="17" t="str">
        <f t="shared" ref="B22" si="2">B4</f>
        <v>End Use</v>
      </c>
      <c r="C22" s="146">
        <f>C$4</f>
        <v>44562</v>
      </c>
      <c r="D22" s="146">
        <f t="shared" ref="D22:AM22" si="3">D$4</f>
        <v>44593</v>
      </c>
      <c r="E22" s="146">
        <f t="shared" si="3"/>
        <v>44621</v>
      </c>
      <c r="F22" s="146">
        <f t="shared" si="3"/>
        <v>44652</v>
      </c>
      <c r="G22" s="146">
        <f t="shared" si="3"/>
        <v>44682</v>
      </c>
      <c r="H22" s="146">
        <f t="shared" si="3"/>
        <v>44713</v>
      </c>
      <c r="I22" s="146">
        <f t="shared" si="3"/>
        <v>44743</v>
      </c>
      <c r="J22" s="146">
        <f t="shared" si="3"/>
        <v>44774</v>
      </c>
      <c r="K22" s="146">
        <f t="shared" si="3"/>
        <v>44805</v>
      </c>
      <c r="L22" s="146">
        <f t="shared" si="3"/>
        <v>44835</v>
      </c>
      <c r="M22" s="146">
        <f t="shared" si="3"/>
        <v>44866</v>
      </c>
      <c r="N22" s="146">
        <f t="shared" si="3"/>
        <v>44896</v>
      </c>
      <c r="O22" s="146">
        <f t="shared" si="3"/>
        <v>44927</v>
      </c>
      <c r="P22" s="146">
        <f t="shared" si="3"/>
        <v>44958</v>
      </c>
      <c r="Q22" s="146">
        <f t="shared" si="3"/>
        <v>44986</v>
      </c>
      <c r="R22" s="146">
        <f t="shared" si="3"/>
        <v>45017</v>
      </c>
      <c r="S22" s="146">
        <f t="shared" si="3"/>
        <v>45047</v>
      </c>
      <c r="T22" s="146">
        <f t="shared" si="3"/>
        <v>45078</v>
      </c>
      <c r="U22" s="146">
        <f t="shared" si="3"/>
        <v>45108</v>
      </c>
      <c r="V22" s="146">
        <f t="shared" si="3"/>
        <v>45139</v>
      </c>
      <c r="W22" s="146">
        <f t="shared" si="3"/>
        <v>45170</v>
      </c>
      <c r="X22" s="146">
        <f t="shared" si="3"/>
        <v>45200</v>
      </c>
      <c r="Y22" s="146">
        <f t="shared" si="3"/>
        <v>45231</v>
      </c>
      <c r="Z22" s="146">
        <f t="shared" si="3"/>
        <v>45261</v>
      </c>
      <c r="AA22" s="146">
        <f t="shared" si="3"/>
        <v>45292</v>
      </c>
      <c r="AB22" s="146">
        <f t="shared" si="3"/>
        <v>45323</v>
      </c>
      <c r="AC22" s="146">
        <f t="shared" si="3"/>
        <v>45352</v>
      </c>
      <c r="AD22" s="146">
        <f t="shared" si="3"/>
        <v>45383</v>
      </c>
      <c r="AE22" s="146">
        <f t="shared" si="3"/>
        <v>45413</v>
      </c>
      <c r="AF22" s="146">
        <f t="shared" si="3"/>
        <v>45444</v>
      </c>
      <c r="AG22" s="146">
        <f t="shared" si="3"/>
        <v>45474</v>
      </c>
      <c r="AH22" s="146">
        <f t="shared" si="3"/>
        <v>45505</v>
      </c>
      <c r="AI22" s="146">
        <f t="shared" si="3"/>
        <v>45536</v>
      </c>
      <c r="AJ22" s="146">
        <f t="shared" si="3"/>
        <v>45566</v>
      </c>
      <c r="AK22" s="146">
        <f t="shared" si="3"/>
        <v>45597</v>
      </c>
      <c r="AL22" s="146">
        <f t="shared" si="3"/>
        <v>45627</v>
      </c>
      <c r="AM22" s="146">
        <f t="shared" si="3"/>
        <v>45658</v>
      </c>
    </row>
    <row r="23" spans="1:39" ht="15" customHeight="1" x14ac:dyDescent="0.35">
      <c r="A23" s="642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AM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464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0</v>
      </c>
      <c r="T23" s="3">
        <f t="shared" si="5"/>
        <v>0</v>
      </c>
      <c r="U23" s="3">
        <f t="shared" si="5"/>
        <v>0</v>
      </c>
      <c r="V23" s="3">
        <f t="shared" si="5"/>
        <v>0</v>
      </c>
      <c r="W23" s="3">
        <f t="shared" si="5"/>
        <v>0</v>
      </c>
      <c r="X23" s="3">
        <f t="shared" si="5"/>
        <v>0</v>
      </c>
      <c r="Y23" s="3">
        <f t="shared" si="5"/>
        <v>0</v>
      </c>
      <c r="Z23" s="3">
        <f t="shared" si="5"/>
        <v>0</v>
      </c>
      <c r="AA23" s="3">
        <f t="shared" si="5"/>
        <v>0</v>
      </c>
      <c r="AB23" s="3">
        <f t="shared" si="5"/>
        <v>0</v>
      </c>
      <c r="AC23" s="3">
        <f t="shared" si="5"/>
        <v>0</v>
      </c>
      <c r="AD23" s="3">
        <f t="shared" si="5"/>
        <v>0</v>
      </c>
      <c r="AE23" s="3">
        <f t="shared" si="5"/>
        <v>0</v>
      </c>
      <c r="AF23" s="3">
        <f t="shared" si="5"/>
        <v>0</v>
      </c>
      <c r="AG23" s="3">
        <f t="shared" si="5"/>
        <v>0</v>
      </c>
      <c r="AH23" s="3">
        <f t="shared" si="5"/>
        <v>0</v>
      </c>
      <c r="AI23" s="3">
        <f t="shared" si="5"/>
        <v>0</v>
      </c>
      <c r="AJ23" s="3">
        <f t="shared" si="5"/>
        <v>0</v>
      </c>
      <c r="AK23" s="3">
        <f t="shared" si="5"/>
        <v>0</v>
      </c>
      <c r="AL23" s="3">
        <f t="shared" si="5"/>
        <v>0</v>
      </c>
      <c r="AM23" s="3">
        <f t="shared" si="5"/>
        <v>0</v>
      </c>
    </row>
    <row r="24" spans="1:39" x14ac:dyDescent="0.35">
      <c r="A24" s="642"/>
      <c r="B24" s="12" t="str">
        <f t="shared" si="4"/>
        <v>Building Shell</v>
      </c>
      <c r="C24" s="3">
        <f t="shared" si="4"/>
        <v>0</v>
      </c>
      <c r="D24" s="3">
        <f t="shared" ref="D24:AM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464">
        <f t="shared" si="6"/>
        <v>0</v>
      </c>
      <c r="O24" s="3">
        <f t="shared" si="6"/>
        <v>0</v>
      </c>
      <c r="P24" s="3">
        <f t="shared" si="6"/>
        <v>0</v>
      </c>
      <c r="Q24" s="3">
        <f t="shared" si="6"/>
        <v>0</v>
      </c>
      <c r="R24" s="3">
        <f t="shared" si="6"/>
        <v>0</v>
      </c>
      <c r="S24" s="3">
        <f t="shared" si="6"/>
        <v>0</v>
      </c>
      <c r="T24" s="3">
        <f t="shared" si="6"/>
        <v>0</v>
      </c>
      <c r="U24" s="3">
        <f t="shared" si="6"/>
        <v>0</v>
      </c>
      <c r="V24" s="3">
        <f t="shared" si="6"/>
        <v>0</v>
      </c>
      <c r="W24" s="3">
        <f t="shared" si="6"/>
        <v>0</v>
      </c>
      <c r="X24" s="3">
        <f t="shared" si="6"/>
        <v>0</v>
      </c>
      <c r="Y24" s="3">
        <f t="shared" si="6"/>
        <v>0</v>
      </c>
      <c r="Z24" s="3">
        <f t="shared" si="6"/>
        <v>0</v>
      </c>
      <c r="AA24" s="3">
        <f t="shared" si="6"/>
        <v>0</v>
      </c>
      <c r="AB24" s="3">
        <f t="shared" si="6"/>
        <v>0</v>
      </c>
      <c r="AC24" s="3">
        <f t="shared" si="6"/>
        <v>0</v>
      </c>
      <c r="AD24" s="3">
        <f t="shared" si="6"/>
        <v>0</v>
      </c>
      <c r="AE24" s="3">
        <f t="shared" si="6"/>
        <v>0</v>
      </c>
      <c r="AF24" s="3">
        <f t="shared" si="6"/>
        <v>0</v>
      </c>
      <c r="AG24" s="3">
        <f t="shared" si="6"/>
        <v>0</v>
      </c>
      <c r="AH24" s="3">
        <f t="shared" si="6"/>
        <v>0</v>
      </c>
      <c r="AI24" s="3">
        <f t="shared" si="6"/>
        <v>0</v>
      </c>
      <c r="AJ24" s="3">
        <f t="shared" si="6"/>
        <v>0</v>
      </c>
      <c r="AK24" s="3">
        <f t="shared" si="6"/>
        <v>0</v>
      </c>
      <c r="AL24" s="3">
        <f t="shared" si="6"/>
        <v>0</v>
      </c>
      <c r="AM24" s="3">
        <f t="shared" si="6"/>
        <v>0</v>
      </c>
    </row>
    <row r="25" spans="1:39" x14ac:dyDescent="0.35">
      <c r="A25" s="642"/>
      <c r="B25" s="11" t="str">
        <f t="shared" si="4"/>
        <v>Cooking</v>
      </c>
      <c r="C25" s="3">
        <f t="shared" si="4"/>
        <v>0</v>
      </c>
      <c r="D25" s="3">
        <f t="shared" ref="D25:AM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464">
        <f t="shared" si="7"/>
        <v>0</v>
      </c>
      <c r="O25" s="3">
        <f t="shared" si="7"/>
        <v>0</v>
      </c>
      <c r="P25" s="3">
        <f t="shared" si="7"/>
        <v>0</v>
      </c>
      <c r="Q25" s="3">
        <f t="shared" si="7"/>
        <v>0</v>
      </c>
      <c r="R25" s="3">
        <f t="shared" si="7"/>
        <v>0</v>
      </c>
      <c r="S25" s="3">
        <f t="shared" si="7"/>
        <v>0</v>
      </c>
      <c r="T25" s="3">
        <f t="shared" si="7"/>
        <v>0</v>
      </c>
      <c r="U25" s="3">
        <f t="shared" si="7"/>
        <v>0</v>
      </c>
      <c r="V25" s="3">
        <f t="shared" si="7"/>
        <v>0</v>
      </c>
      <c r="W25" s="3">
        <f t="shared" si="7"/>
        <v>0</v>
      </c>
      <c r="X25" s="3">
        <f t="shared" si="7"/>
        <v>0</v>
      </c>
      <c r="Y25" s="3">
        <f t="shared" si="7"/>
        <v>0</v>
      </c>
      <c r="Z25" s="3">
        <f t="shared" si="7"/>
        <v>0</v>
      </c>
      <c r="AA25" s="3">
        <f t="shared" si="7"/>
        <v>0</v>
      </c>
      <c r="AB25" s="3">
        <f t="shared" si="7"/>
        <v>0</v>
      </c>
      <c r="AC25" s="3">
        <f t="shared" si="7"/>
        <v>0</v>
      </c>
      <c r="AD25" s="3">
        <f t="shared" si="7"/>
        <v>0</v>
      </c>
      <c r="AE25" s="3">
        <f t="shared" si="7"/>
        <v>0</v>
      </c>
      <c r="AF25" s="3">
        <f t="shared" si="7"/>
        <v>0</v>
      </c>
      <c r="AG25" s="3">
        <f t="shared" si="7"/>
        <v>0</v>
      </c>
      <c r="AH25" s="3">
        <f t="shared" si="7"/>
        <v>0</v>
      </c>
      <c r="AI25" s="3">
        <f t="shared" si="7"/>
        <v>0</v>
      </c>
      <c r="AJ25" s="3">
        <f t="shared" si="7"/>
        <v>0</v>
      </c>
      <c r="AK25" s="3">
        <f t="shared" si="7"/>
        <v>0</v>
      </c>
      <c r="AL25" s="3">
        <f t="shared" si="7"/>
        <v>0</v>
      </c>
      <c r="AM25" s="3">
        <f t="shared" si="7"/>
        <v>0</v>
      </c>
    </row>
    <row r="26" spans="1:39" x14ac:dyDescent="0.35">
      <c r="A26" s="642"/>
      <c r="B26" s="11" t="str">
        <f t="shared" si="4"/>
        <v>Cooling</v>
      </c>
      <c r="C26" s="3">
        <f t="shared" si="4"/>
        <v>0</v>
      </c>
      <c r="D26" s="3">
        <f t="shared" ref="D26:AM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464">
        <f t="shared" si="8"/>
        <v>0</v>
      </c>
      <c r="O26" s="3">
        <f t="shared" si="8"/>
        <v>0</v>
      </c>
      <c r="P26" s="3">
        <f t="shared" si="8"/>
        <v>0</v>
      </c>
      <c r="Q26" s="3">
        <f t="shared" si="8"/>
        <v>0</v>
      </c>
      <c r="R26" s="3">
        <f t="shared" si="8"/>
        <v>0</v>
      </c>
      <c r="S26" s="3">
        <f t="shared" si="8"/>
        <v>0</v>
      </c>
      <c r="T26" s="3">
        <f t="shared" si="8"/>
        <v>0</v>
      </c>
      <c r="U26" s="3">
        <f t="shared" si="8"/>
        <v>0</v>
      </c>
      <c r="V26" s="3">
        <f t="shared" si="8"/>
        <v>0</v>
      </c>
      <c r="W26" s="3">
        <f t="shared" si="8"/>
        <v>0</v>
      </c>
      <c r="X26" s="3">
        <f t="shared" si="8"/>
        <v>0</v>
      </c>
      <c r="Y26" s="3">
        <f t="shared" si="8"/>
        <v>0</v>
      </c>
      <c r="Z26" s="3">
        <f t="shared" si="8"/>
        <v>0</v>
      </c>
      <c r="AA26" s="3">
        <f t="shared" si="8"/>
        <v>0</v>
      </c>
      <c r="AB26" s="3">
        <f t="shared" si="8"/>
        <v>0</v>
      </c>
      <c r="AC26" s="3">
        <f t="shared" si="8"/>
        <v>0</v>
      </c>
      <c r="AD26" s="3">
        <f t="shared" si="8"/>
        <v>0</v>
      </c>
      <c r="AE26" s="3">
        <f t="shared" si="8"/>
        <v>0</v>
      </c>
      <c r="AF26" s="3">
        <f t="shared" si="8"/>
        <v>0</v>
      </c>
      <c r="AG26" s="3">
        <f t="shared" si="8"/>
        <v>0</v>
      </c>
      <c r="AH26" s="3">
        <f t="shared" si="8"/>
        <v>0</v>
      </c>
      <c r="AI26" s="3">
        <f t="shared" si="8"/>
        <v>0</v>
      </c>
      <c r="AJ26" s="3">
        <f t="shared" si="8"/>
        <v>0</v>
      </c>
      <c r="AK26" s="3">
        <f t="shared" si="8"/>
        <v>0</v>
      </c>
      <c r="AL26" s="3">
        <f t="shared" si="8"/>
        <v>0</v>
      </c>
      <c r="AM26" s="3">
        <f t="shared" si="8"/>
        <v>0</v>
      </c>
    </row>
    <row r="27" spans="1:39" x14ac:dyDescent="0.35">
      <c r="A27" s="642"/>
      <c r="B27" s="12" t="str">
        <f t="shared" si="4"/>
        <v>Ext Lighting</v>
      </c>
      <c r="C27" s="3">
        <f t="shared" si="4"/>
        <v>0</v>
      </c>
      <c r="D27" s="3">
        <f t="shared" ref="D27:AM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464">
        <f t="shared" si="9"/>
        <v>0</v>
      </c>
      <c r="O27" s="3">
        <f t="shared" si="9"/>
        <v>0</v>
      </c>
      <c r="P27" s="3">
        <f t="shared" si="9"/>
        <v>0</v>
      </c>
      <c r="Q27" s="3">
        <f t="shared" si="9"/>
        <v>0</v>
      </c>
      <c r="R27" s="3">
        <f t="shared" si="9"/>
        <v>0</v>
      </c>
      <c r="S27" s="3">
        <f t="shared" si="9"/>
        <v>0</v>
      </c>
      <c r="T27" s="3">
        <f t="shared" si="9"/>
        <v>0</v>
      </c>
      <c r="U27" s="3">
        <f t="shared" si="9"/>
        <v>0</v>
      </c>
      <c r="V27" s="3">
        <f t="shared" si="9"/>
        <v>0</v>
      </c>
      <c r="W27" s="3">
        <f t="shared" si="9"/>
        <v>0</v>
      </c>
      <c r="X27" s="3">
        <f t="shared" si="9"/>
        <v>0</v>
      </c>
      <c r="Y27" s="3">
        <f t="shared" si="9"/>
        <v>0</v>
      </c>
      <c r="Z27" s="3">
        <f t="shared" si="9"/>
        <v>0</v>
      </c>
      <c r="AA27" s="3">
        <f t="shared" si="9"/>
        <v>0</v>
      </c>
      <c r="AB27" s="3">
        <f t="shared" si="9"/>
        <v>0</v>
      </c>
      <c r="AC27" s="3">
        <f t="shared" si="9"/>
        <v>0</v>
      </c>
      <c r="AD27" s="3">
        <f t="shared" si="9"/>
        <v>0</v>
      </c>
      <c r="AE27" s="3">
        <f t="shared" si="9"/>
        <v>0</v>
      </c>
      <c r="AF27" s="3">
        <f t="shared" si="9"/>
        <v>0</v>
      </c>
      <c r="AG27" s="3">
        <f t="shared" si="9"/>
        <v>0</v>
      </c>
      <c r="AH27" s="3">
        <f t="shared" si="9"/>
        <v>0</v>
      </c>
      <c r="AI27" s="3">
        <f t="shared" si="9"/>
        <v>0</v>
      </c>
      <c r="AJ27" s="3">
        <f t="shared" si="9"/>
        <v>0</v>
      </c>
      <c r="AK27" s="3">
        <f t="shared" si="9"/>
        <v>0</v>
      </c>
      <c r="AL27" s="3">
        <f t="shared" si="9"/>
        <v>0</v>
      </c>
      <c r="AM27" s="3">
        <f t="shared" si="9"/>
        <v>0</v>
      </c>
    </row>
    <row r="28" spans="1:39" x14ac:dyDescent="0.35">
      <c r="A28" s="642"/>
      <c r="B28" s="11" t="str">
        <f t="shared" si="4"/>
        <v>Heating</v>
      </c>
      <c r="C28" s="3">
        <f t="shared" si="4"/>
        <v>0</v>
      </c>
      <c r="D28" s="3">
        <f t="shared" ref="D28:AM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464">
        <f t="shared" si="10"/>
        <v>0</v>
      </c>
      <c r="O28" s="3">
        <f t="shared" si="10"/>
        <v>0</v>
      </c>
      <c r="P28" s="3">
        <f t="shared" si="10"/>
        <v>0</v>
      </c>
      <c r="Q28" s="3">
        <f t="shared" si="10"/>
        <v>0</v>
      </c>
      <c r="R28" s="3">
        <f t="shared" si="10"/>
        <v>0</v>
      </c>
      <c r="S28" s="3">
        <f t="shared" si="10"/>
        <v>0</v>
      </c>
      <c r="T28" s="3">
        <f t="shared" si="10"/>
        <v>0</v>
      </c>
      <c r="U28" s="3">
        <f t="shared" si="10"/>
        <v>0</v>
      </c>
      <c r="V28" s="3">
        <f t="shared" si="10"/>
        <v>0</v>
      </c>
      <c r="W28" s="3">
        <f t="shared" si="10"/>
        <v>0</v>
      </c>
      <c r="X28" s="3">
        <f t="shared" si="10"/>
        <v>0</v>
      </c>
      <c r="Y28" s="3">
        <f t="shared" si="10"/>
        <v>0</v>
      </c>
      <c r="Z28" s="3">
        <f t="shared" si="10"/>
        <v>0</v>
      </c>
      <c r="AA28" s="3">
        <f t="shared" si="10"/>
        <v>0</v>
      </c>
      <c r="AB28" s="3">
        <f t="shared" si="10"/>
        <v>0</v>
      </c>
      <c r="AC28" s="3">
        <f t="shared" si="10"/>
        <v>0</v>
      </c>
      <c r="AD28" s="3">
        <f t="shared" si="10"/>
        <v>0</v>
      </c>
      <c r="AE28" s="3">
        <f t="shared" si="10"/>
        <v>0</v>
      </c>
      <c r="AF28" s="3">
        <f t="shared" si="10"/>
        <v>0</v>
      </c>
      <c r="AG28" s="3">
        <f t="shared" si="10"/>
        <v>0</v>
      </c>
      <c r="AH28" s="3">
        <f t="shared" si="10"/>
        <v>0</v>
      </c>
      <c r="AI28" s="3">
        <f t="shared" si="10"/>
        <v>0</v>
      </c>
      <c r="AJ28" s="3">
        <f t="shared" si="10"/>
        <v>0</v>
      </c>
      <c r="AK28" s="3">
        <f t="shared" si="10"/>
        <v>0</v>
      </c>
      <c r="AL28" s="3">
        <f t="shared" si="10"/>
        <v>0</v>
      </c>
      <c r="AM28" s="3">
        <f t="shared" si="10"/>
        <v>0</v>
      </c>
    </row>
    <row r="29" spans="1:39" x14ac:dyDescent="0.35">
      <c r="A29" s="642"/>
      <c r="B29" s="11" t="str">
        <f t="shared" si="4"/>
        <v>HVAC</v>
      </c>
      <c r="C29" s="3">
        <f t="shared" si="4"/>
        <v>0</v>
      </c>
      <c r="D29" s="3">
        <f t="shared" ref="D29:AM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464">
        <f t="shared" si="11"/>
        <v>0</v>
      </c>
      <c r="O29" s="3">
        <f t="shared" si="11"/>
        <v>0</v>
      </c>
      <c r="P29" s="3">
        <f t="shared" si="11"/>
        <v>0</v>
      </c>
      <c r="Q29" s="3">
        <f t="shared" si="11"/>
        <v>0</v>
      </c>
      <c r="R29" s="3">
        <f t="shared" si="11"/>
        <v>0</v>
      </c>
      <c r="S29" s="3">
        <f t="shared" si="11"/>
        <v>0</v>
      </c>
      <c r="T29" s="3">
        <f t="shared" si="11"/>
        <v>0</v>
      </c>
      <c r="U29" s="3">
        <f t="shared" si="11"/>
        <v>0</v>
      </c>
      <c r="V29" s="3">
        <f t="shared" si="11"/>
        <v>0</v>
      </c>
      <c r="W29" s="3">
        <f t="shared" si="11"/>
        <v>0</v>
      </c>
      <c r="X29" s="3">
        <f t="shared" si="11"/>
        <v>0</v>
      </c>
      <c r="Y29" s="3">
        <f t="shared" si="11"/>
        <v>0</v>
      </c>
      <c r="Z29" s="3">
        <f t="shared" si="11"/>
        <v>0</v>
      </c>
      <c r="AA29" s="3">
        <f t="shared" si="11"/>
        <v>0</v>
      </c>
      <c r="AB29" s="3">
        <f t="shared" si="11"/>
        <v>0</v>
      </c>
      <c r="AC29" s="3">
        <f t="shared" si="11"/>
        <v>0</v>
      </c>
      <c r="AD29" s="3">
        <f t="shared" si="11"/>
        <v>0</v>
      </c>
      <c r="AE29" s="3">
        <f t="shared" si="11"/>
        <v>0</v>
      </c>
      <c r="AF29" s="3">
        <f t="shared" si="11"/>
        <v>0</v>
      </c>
      <c r="AG29" s="3">
        <f t="shared" si="11"/>
        <v>0</v>
      </c>
      <c r="AH29" s="3">
        <f t="shared" si="11"/>
        <v>0</v>
      </c>
      <c r="AI29" s="3">
        <f t="shared" si="11"/>
        <v>0</v>
      </c>
      <c r="AJ29" s="3">
        <f t="shared" si="11"/>
        <v>0</v>
      </c>
      <c r="AK29" s="3">
        <f t="shared" si="11"/>
        <v>0</v>
      </c>
      <c r="AL29" s="3">
        <f t="shared" si="11"/>
        <v>0</v>
      </c>
      <c r="AM29" s="3">
        <f t="shared" si="11"/>
        <v>0</v>
      </c>
    </row>
    <row r="30" spans="1:39" x14ac:dyDescent="0.35">
      <c r="A30" s="642"/>
      <c r="B30" s="11" t="str">
        <f t="shared" si="4"/>
        <v>Lighting</v>
      </c>
      <c r="C30" s="3">
        <f t="shared" si="4"/>
        <v>0</v>
      </c>
      <c r="D30" s="3">
        <f t="shared" ref="D30:AM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0</v>
      </c>
      <c r="N30" s="464">
        <f t="shared" si="12"/>
        <v>0</v>
      </c>
      <c r="O30" s="3">
        <f t="shared" si="12"/>
        <v>0</v>
      </c>
      <c r="P30" s="3">
        <f t="shared" si="12"/>
        <v>0</v>
      </c>
      <c r="Q30" s="3">
        <f t="shared" si="12"/>
        <v>0</v>
      </c>
      <c r="R30" s="3">
        <f t="shared" si="12"/>
        <v>0</v>
      </c>
      <c r="S30" s="3">
        <f t="shared" si="12"/>
        <v>0</v>
      </c>
      <c r="T30" s="3">
        <f t="shared" si="12"/>
        <v>0</v>
      </c>
      <c r="U30" s="3">
        <f t="shared" si="12"/>
        <v>0</v>
      </c>
      <c r="V30" s="3">
        <f t="shared" si="12"/>
        <v>0</v>
      </c>
      <c r="W30" s="3">
        <f t="shared" si="12"/>
        <v>0</v>
      </c>
      <c r="X30" s="3">
        <f t="shared" si="12"/>
        <v>0</v>
      </c>
      <c r="Y30" s="3">
        <f t="shared" si="12"/>
        <v>0</v>
      </c>
      <c r="Z30" s="3">
        <f t="shared" si="12"/>
        <v>0</v>
      </c>
      <c r="AA30" s="3">
        <f t="shared" si="12"/>
        <v>0</v>
      </c>
      <c r="AB30" s="3">
        <f t="shared" si="12"/>
        <v>0</v>
      </c>
      <c r="AC30" s="3">
        <f t="shared" si="12"/>
        <v>0</v>
      </c>
      <c r="AD30" s="3">
        <f t="shared" si="12"/>
        <v>0</v>
      </c>
      <c r="AE30" s="3">
        <f t="shared" si="12"/>
        <v>0</v>
      </c>
      <c r="AF30" s="3">
        <f t="shared" si="12"/>
        <v>0</v>
      </c>
      <c r="AG30" s="3">
        <f t="shared" si="12"/>
        <v>0</v>
      </c>
      <c r="AH30" s="3">
        <f t="shared" si="12"/>
        <v>0</v>
      </c>
      <c r="AI30" s="3">
        <f t="shared" si="12"/>
        <v>0</v>
      </c>
      <c r="AJ30" s="3">
        <f t="shared" si="12"/>
        <v>0</v>
      </c>
      <c r="AK30" s="3">
        <f t="shared" si="12"/>
        <v>0</v>
      </c>
      <c r="AL30" s="3">
        <f t="shared" si="12"/>
        <v>0</v>
      </c>
      <c r="AM30" s="3">
        <f t="shared" si="12"/>
        <v>0</v>
      </c>
    </row>
    <row r="31" spans="1:39" x14ac:dyDescent="0.35">
      <c r="A31" s="642"/>
      <c r="B31" s="11" t="str">
        <f t="shared" si="4"/>
        <v>Miscellaneous</v>
      </c>
      <c r="C31" s="3">
        <f t="shared" si="4"/>
        <v>0</v>
      </c>
      <c r="D31" s="3">
        <f t="shared" ref="D31:AM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464">
        <f t="shared" si="13"/>
        <v>0</v>
      </c>
      <c r="O31" s="3">
        <f t="shared" si="13"/>
        <v>0</v>
      </c>
      <c r="P31" s="3">
        <f t="shared" si="13"/>
        <v>0</v>
      </c>
      <c r="Q31" s="3">
        <f t="shared" si="13"/>
        <v>0</v>
      </c>
      <c r="R31" s="3">
        <f t="shared" si="13"/>
        <v>0</v>
      </c>
      <c r="S31" s="3">
        <f t="shared" si="13"/>
        <v>0</v>
      </c>
      <c r="T31" s="3">
        <f t="shared" si="13"/>
        <v>0</v>
      </c>
      <c r="U31" s="3">
        <f t="shared" si="13"/>
        <v>0</v>
      </c>
      <c r="V31" s="3">
        <f t="shared" si="13"/>
        <v>0</v>
      </c>
      <c r="W31" s="3">
        <f t="shared" si="13"/>
        <v>0</v>
      </c>
      <c r="X31" s="3">
        <f t="shared" si="13"/>
        <v>0</v>
      </c>
      <c r="Y31" s="3">
        <f t="shared" si="13"/>
        <v>0</v>
      </c>
      <c r="Z31" s="3">
        <f t="shared" si="13"/>
        <v>0</v>
      </c>
      <c r="AA31" s="3">
        <f t="shared" si="13"/>
        <v>0</v>
      </c>
      <c r="AB31" s="3">
        <f t="shared" si="13"/>
        <v>0</v>
      </c>
      <c r="AC31" s="3">
        <f t="shared" si="13"/>
        <v>0</v>
      </c>
      <c r="AD31" s="3">
        <f t="shared" si="13"/>
        <v>0</v>
      </c>
      <c r="AE31" s="3">
        <f t="shared" si="13"/>
        <v>0</v>
      </c>
      <c r="AF31" s="3">
        <f t="shared" si="13"/>
        <v>0</v>
      </c>
      <c r="AG31" s="3">
        <f t="shared" si="13"/>
        <v>0</v>
      </c>
      <c r="AH31" s="3">
        <f t="shared" si="13"/>
        <v>0</v>
      </c>
      <c r="AI31" s="3">
        <f t="shared" si="13"/>
        <v>0</v>
      </c>
      <c r="AJ31" s="3">
        <f t="shared" si="13"/>
        <v>0</v>
      </c>
      <c r="AK31" s="3">
        <f t="shared" si="13"/>
        <v>0</v>
      </c>
      <c r="AL31" s="3">
        <f t="shared" si="13"/>
        <v>0</v>
      </c>
      <c r="AM31" s="3">
        <f t="shared" si="13"/>
        <v>0</v>
      </c>
    </row>
    <row r="32" spans="1:39" ht="15" customHeight="1" x14ac:dyDescent="0.35">
      <c r="A32" s="642"/>
      <c r="B32" s="11" t="str">
        <f t="shared" si="4"/>
        <v>Motors</v>
      </c>
      <c r="C32" s="3">
        <f t="shared" si="4"/>
        <v>0</v>
      </c>
      <c r="D32" s="3">
        <f t="shared" ref="D32:AM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464">
        <f t="shared" si="14"/>
        <v>0</v>
      </c>
      <c r="O32" s="3">
        <f t="shared" si="14"/>
        <v>0</v>
      </c>
      <c r="P32" s="3">
        <f t="shared" si="14"/>
        <v>0</v>
      </c>
      <c r="Q32" s="3">
        <f t="shared" si="14"/>
        <v>0</v>
      </c>
      <c r="R32" s="3">
        <f t="shared" si="14"/>
        <v>0</v>
      </c>
      <c r="S32" s="3">
        <f t="shared" si="14"/>
        <v>0</v>
      </c>
      <c r="T32" s="3">
        <f t="shared" si="14"/>
        <v>0</v>
      </c>
      <c r="U32" s="3">
        <f t="shared" si="14"/>
        <v>0</v>
      </c>
      <c r="V32" s="3">
        <f t="shared" si="14"/>
        <v>0</v>
      </c>
      <c r="W32" s="3">
        <f t="shared" si="14"/>
        <v>0</v>
      </c>
      <c r="X32" s="3">
        <f t="shared" si="14"/>
        <v>0</v>
      </c>
      <c r="Y32" s="3">
        <f t="shared" si="14"/>
        <v>0</v>
      </c>
      <c r="Z32" s="3">
        <f t="shared" si="14"/>
        <v>0</v>
      </c>
      <c r="AA32" s="3">
        <f t="shared" si="14"/>
        <v>0</v>
      </c>
      <c r="AB32" s="3">
        <f t="shared" si="14"/>
        <v>0</v>
      </c>
      <c r="AC32" s="3">
        <f t="shared" si="14"/>
        <v>0</v>
      </c>
      <c r="AD32" s="3">
        <f t="shared" si="14"/>
        <v>0</v>
      </c>
      <c r="AE32" s="3">
        <f t="shared" si="14"/>
        <v>0</v>
      </c>
      <c r="AF32" s="3">
        <f t="shared" si="14"/>
        <v>0</v>
      </c>
      <c r="AG32" s="3">
        <f t="shared" si="14"/>
        <v>0</v>
      </c>
      <c r="AH32" s="3">
        <f t="shared" si="14"/>
        <v>0</v>
      </c>
      <c r="AI32" s="3">
        <f t="shared" si="14"/>
        <v>0</v>
      </c>
      <c r="AJ32" s="3">
        <f t="shared" si="14"/>
        <v>0</v>
      </c>
      <c r="AK32" s="3">
        <f t="shared" si="14"/>
        <v>0</v>
      </c>
      <c r="AL32" s="3">
        <f t="shared" si="14"/>
        <v>0</v>
      </c>
      <c r="AM32" s="3">
        <f t="shared" si="14"/>
        <v>0</v>
      </c>
    </row>
    <row r="33" spans="1:39" x14ac:dyDescent="0.35">
      <c r="A33" s="642"/>
      <c r="B33" s="11" t="str">
        <f t="shared" si="4"/>
        <v>Process</v>
      </c>
      <c r="C33" s="3">
        <f t="shared" si="4"/>
        <v>0</v>
      </c>
      <c r="D33" s="3">
        <f t="shared" ref="D33:AM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464">
        <f t="shared" si="15"/>
        <v>0</v>
      </c>
      <c r="O33" s="3">
        <f t="shared" si="15"/>
        <v>0</v>
      </c>
      <c r="P33" s="3">
        <f t="shared" si="15"/>
        <v>0</v>
      </c>
      <c r="Q33" s="3">
        <f t="shared" si="15"/>
        <v>0</v>
      </c>
      <c r="R33" s="3">
        <f t="shared" si="15"/>
        <v>0</v>
      </c>
      <c r="S33" s="3">
        <f t="shared" si="15"/>
        <v>0</v>
      </c>
      <c r="T33" s="3">
        <f t="shared" si="15"/>
        <v>0</v>
      </c>
      <c r="U33" s="3">
        <f t="shared" si="15"/>
        <v>0</v>
      </c>
      <c r="V33" s="3">
        <f t="shared" si="15"/>
        <v>0</v>
      </c>
      <c r="W33" s="3">
        <f t="shared" si="15"/>
        <v>0</v>
      </c>
      <c r="X33" s="3">
        <f t="shared" si="15"/>
        <v>0</v>
      </c>
      <c r="Y33" s="3">
        <f t="shared" si="15"/>
        <v>0</v>
      </c>
      <c r="Z33" s="3">
        <f t="shared" si="15"/>
        <v>0</v>
      </c>
      <c r="AA33" s="3">
        <f t="shared" si="15"/>
        <v>0</v>
      </c>
      <c r="AB33" s="3">
        <f t="shared" si="15"/>
        <v>0</v>
      </c>
      <c r="AC33" s="3">
        <f t="shared" si="15"/>
        <v>0</v>
      </c>
      <c r="AD33" s="3">
        <f t="shared" si="15"/>
        <v>0</v>
      </c>
      <c r="AE33" s="3">
        <f t="shared" si="15"/>
        <v>0</v>
      </c>
      <c r="AF33" s="3">
        <f t="shared" si="15"/>
        <v>0</v>
      </c>
      <c r="AG33" s="3">
        <f t="shared" si="15"/>
        <v>0</v>
      </c>
      <c r="AH33" s="3">
        <f t="shared" si="15"/>
        <v>0</v>
      </c>
      <c r="AI33" s="3">
        <f t="shared" si="15"/>
        <v>0</v>
      </c>
      <c r="AJ33" s="3">
        <f t="shared" si="15"/>
        <v>0</v>
      </c>
      <c r="AK33" s="3">
        <f t="shared" si="15"/>
        <v>0</v>
      </c>
      <c r="AL33" s="3">
        <f t="shared" si="15"/>
        <v>0</v>
      </c>
      <c r="AM33" s="3">
        <f t="shared" si="15"/>
        <v>0</v>
      </c>
    </row>
    <row r="34" spans="1:39" x14ac:dyDescent="0.35">
      <c r="A34" s="642"/>
      <c r="B34" s="11" t="str">
        <f t="shared" si="4"/>
        <v>Refrigeration</v>
      </c>
      <c r="C34" s="3">
        <f t="shared" si="4"/>
        <v>0</v>
      </c>
      <c r="D34" s="3">
        <f t="shared" ref="D34:AM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464">
        <f t="shared" si="16"/>
        <v>0</v>
      </c>
      <c r="O34" s="3">
        <f t="shared" si="16"/>
        <v>0</v>
      </c>
      <c r="P34" s="3">
        <f t="shared" si="16"/>
        <v>0</v>
      </c>
      <c r="Q34" s="3">
        <f t="shared" si="16"/>
        <v>0</v>
      </c>
      <c r="R34" s="3">
        <f t="shared" si="16"/>
        <v>0</v>
      </c>
      <c r="S34" s="3">
        <f t="shared" si="16"/>
        <v>0</v>
      </c>
      <c r="T34" s="3">
        <f t="shared" si="16"/>
        <v>0</v>
      </c>
      <c r="U34" s="3">
        <f t="shared" si="16"/>
        <v>0</v>
      </c>
      <c r="V34" s="3">
        <f t="shared" si="16"/>
        <v>0</v>
      </c>
      <c r="W34" s="3">
        <f t="shared" si="16"/>
        <v>0</v>
      </c>
      <c r="X34" s="3">
        <f t="shared" si="16"/>
        <v>0</v>
      </c>
      <c r="Y34" s="3">
        <f t="shared" si="16"/>
        <v>0</v>
      </c>
      <c r="Z34" s="3">
        <f t="shared" si="16"/>
        <v>0</v>
      </c>
      <c r="AA34" s="3">
        <f t="shared" si="16"/>
        <v>0</v>
      </c>
      <c r="AB34" s="3">
        <f t="shared" si="16"/>
        <v>0</v>
      </c>
      <c r="AC34" s="3">
        <f t="shared" si="16"/>
        <v>0</v>
      </c>
      <c r="AD34" s="3">
        <f t="shared" si="16"/>
        <v>0</v>
      </c>
      <c r="AE34" s="3">
        <f t="shared" si="16"/>
        <v>0</v>
      </c>
      <c r="AF34" s="3">
        <f t="shared" si="16"/>
        <v>0</v>
      </c>
      <c r="AG34" s="3">
        <f t="shared" si="16"/>
        <v>0</v>
      </c>
      <c r="AH34" s="3">
        <f t="shared" si="16"/>
        <v>0</v>
      </c>
      <c r="AI34" s="3">
        <f t="shared" si="16"/>
        <v>0</v>
      </c>
      <c r="AJ34" s="3">
        <f t="shared" si="16"/>
        <v>0</v>
      </c>
      <c r="AK34" s="3">
        <f t="shared" si="16"/>
        <v>0</v>
      </c>
      <c r="AL34" s="3">
        <f t="shared" si="16"/>
        <v>0</v>
      </c>
      <c r="AM34" s="3">
        <f t="shared" si="16"/>
        <v>0</v>
      </c>
    </row>
    <row r="35" spans="1:39" x14ac:dyDescent="0.35">
      <c r="A35" s="642"/>
      <c r="B35" s="11" t="str">
        <f t="shared" si="4"/>
        <v>Water Heating</v>
      </c>
      <c r="C35" s="3">
        <f t="shared" si="4"/>
        <v>0</v>
      </c>
      <c r="D35" s="3">
        <f t="shared" ref="D35:AM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464">
        <f t="shared" si="17"/>
        <v>0</v>
      </c>
      <c r="O35" s="3">
        <f t="shared" si="17"/>
        <v>0</v>
      </c>
      <c r="P35" s="3">
        <f t="shared" si="17"/>
        <v>0</v>
      </c>
      <c r="Q35" s="3">
        <f t="shared" si="17"/>
        <v>0</v>
      </c>
      <c r="R35" s="3">
        <f t="shared" si="17"/>
        <v>0</v>
      </c>
      <c r="S35" s="3">
        <f t="shared" si="17"/>
        <v>0</v>
      </c>
      <c r="T35" s="3">
        <f t="shared" si="17"/>
        <v>0</v>
      </c>
      <c r="U35" s="3">
        <f t="shared" si="17"/>
        <v>0</v>
      </c>
      <c r="V35" s="3">
        <f t="shared" si="17"/>
        <v>0</v>
      </c>
      <c r="W35" s="3">
        <f t="shared" si="17"/>
        <v>0</v>
      </c>
      <c r="X35" s="3">
        <f t="shared" si="17"/>
        <v>0</v>
      </c>
      <c r="Y35" s="3">
        <f t="shared" si="17"/>
        <v>0</v>
      </c>
      <c r="Z35" s="3">
        <f t="shared" si="17"/>
        <v>0</v>
      </c>
      <c r="AA35" s="3">
        <f t="shared" si="17"/>
        <v>0</v>
      </c>
      <c r="AB35" s="3">
        <f t="shared" si="17"/>
        <v>0</v>
      </c>
      <c r="AC35" s="3">
        <f t="shared" si="17"/>
        <v>0</v>
      </c>
      <c r="AD35" s="3">
        <f t="shared" si="17"/>
        <v>0</v>
      </c>
      <c r="AE35" s="3">
        <f t="shared" si="17"/>
        <v>0</v>
      </c>
      <c r="AF35" s="3">
        <f t="shared" si="17"/>
        <v>0</v>
      </c>
      <c r="AG35" s="3">
        <f t="shared" si="17"/>
        <v>0</v>
      </c>
      <c r="AH35" s="3">
        <f t="shared" si="17"/>
        <v>0</v>
      </c>
      <c r="AI35" s="3">
        <f t="shared" si="17"/>
        <v>0</v>
      </c>
      <c r="AJ35" s="3">
        <f t="shared" si="17"/>
        <v>0</v>
      </c>
      <c r="AK35" s="3">
        <f t="shared" si="17"/>
        <v>0</v>
      </c>
      <c r="AL35" s="3">
        <f t="shared" si="17"/>
        <v>0</v>
      </c>
      <c r="AM35" s="3">
        <f t="shared" si="17"/>
        <v>0</v>
      </c>
    </row>
    <row r="36" spans="1:39" ht="15" customHeight="1" x14ac:dyDescent="0.35">
      <c r="A36" s="642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4">
      <c r="A37" s="643"/>
      <c r="B37" s="188" t="str">
        <f t="shared" si="4"/>
        <v>Monthly kWh</v>
      </c>
      <c r="C37" s="234">
        <f>SUM(C23:C36)</f>
        <v>0</v>
      </c>
      <c r="D37" s="234">
        <f t="shared" ref="D37:AM37" si="18">SUM(D23:D36)</f>
        <v>0</v>
      </c>
      <c r="E37" s="234">
        <f t="shared" si="18"/>
        <v>0</v>
      </c>
      <c r="F37" s="234">
        <f t="shared" si="18"/>
        <v>0</v>
      </c>
      <c r="G37" s="234">
        <f t="shared" si="18"/>
        <v>0</v>
      </c>
      <c r="H37" s="234">
        <f t="shared" si="18"/>
        <v>0</v>
      </c>
      <c r="I37" s="234">
        <f t="shared" si="18"/>
        <v>0</v>
      </c>
      <c r="J37" s="234">
        <f t="shared" si="18"/>
        <v>0</v>
      </c>
      <c r="K37" s="234">
        <f t="shared" si="18"/>
        <v>0</v>
      </c>
      <c r="L37" s="234">
        <f t="shared" si="18"/>
        <v>0</v>
      </c>
      <c r="M37" s="234">
        <f t="shared" si="18"/>
        <v>0</v>
      </c>
      <c r="N37" s="234">
        <f t="shared" si="18"/>
        <v>0</v>
      </c>
      <c r="O37" s="234">
        <f t="shared" si="18"/>
        <v>0</v>
      </c>
      <c r="P37" s="234">
        <f t="shared" si="18"/>
        <v>0</v>
      </c>
      <c r="Q37" s="234">
        <f t="shared" si="18"/>
        <v>0</v>
      </c>
      <c r="R37" s="234">
        <f t="shared" si="18"/>
        <v>0</v>
      </c>
      <c r="S37" s="234">
        <f t="shared" si="18"/>
        <v>0</v>
      </c>
      <c r="T37" s="234">
        <f t="shared" si="18"/>
        <v>0</v>
      </c>
      <c r="U37" s="234">
        <f t="shared" si="18"/>
        <v>0</v>
      </c>
      <c r="V37" s="234">
        <f t="shared" si="18"/>
        <v>0</v>
      </c>
      <c r="W37" s="234">
        <f t="shared" si="18"/>
        <v>0</v>
      </c>
      <c r="X37" s="234">
        <f t="shared" si="18"/>
        <v>0</v>
      </c>
      <c r="Y37" s="234">
        <f t="shared" si="18"/>
        <v>0</v>
      </c>
      <c r="Z37" s="234">
        <f t="shared" si="18"/>
        <v>0</v>
      </c>
      <c r="AA37" s="234">
        <f t="shared" si="18"/>
        <v>0</v>
      </c>
      <c r="AB37" s="234">
        <f t="shared" si="18"/>
        <v>0</v>
      </c>
      <c r="AC37" s="234">
        <f t="shared" si="18"/>
        <v>0</v>
      </c>
      <c r="AD37" s="234">
        <f t="shared" si="18"/>
        <v>0</v>
      </c>
      <c r="AE37" s="234">
        <f t="shared" si="18"/>
        <v>0</v>
      </c>
      <c r="AF37" s="234">
        <f t="shared" si="18"/>
        <v>0</v>
      </c>
      <c r="AG37" s="234">
        <f t="shared" si="18"/>
        <v>0</v>
      </c>
      <c r="AH37" s="234">
        <f t="shared" si="18"/>
        <v>0</v>
      </c>
      <c r="AI37" s="234">
        <f t="shared" si="18"/>
        <v>0</v>
      </c>
      <c r="AJ37" s="234">
        <f t="shared" si="18"/>
        <v>0</v>
      </c>
      <c r="AK37" s="234">
        <f t="shared" si="18"/>
        <v>0</v>
      </c>
      <c r="AL37" s="234">
        <f t="shared" si="18"/>
        <v>0</v>
      </c>
      <c r="AM37" s="234">
        <f t="shared" si="18"/>
        <v>0</v>
      </c>
    </row>
    <row r="38" spans="1:39" x14ac:dyDescent="0.35">
      <c r="A38" s="8"/>
      <c r="B38" s="254"/>
      <c r="C38" s="9"/>
      <c r="D38" s="254"/>
      <c r="E38" s="9"/>
      <c r="F38" s="254"/>
      <c r="G38" s="254"/>
      <c r="H38" s="9"/>
      <c r="I38" s="254"/>
      <c r="J38" s="254"/>
      <c r="K38" s="9"/>
      <c r="L38" s="254"/>
      <c r="M38" s="254"/>
      <c r="N38" s="307" t="s">
        <v>194</v>
      </c>
      <c r="O38" s="306">
        <f>SUM(C5:N18)</f>
        <v>0</v>
      </c>
      <c r="P38" s="254"/>
      <c r="Q38" s="9"/>
      <c r="R38" s="254"/>
      <c r="S38" s="254"/>
      <c r="T38" s="9"/>
      <c r="U38" s="254"/>
      <c r="V38" s="254"/>
      <c r="W38" s="9"/>
      <c r="X38" s="254"/>
      <c r="Y38" s="254"/>
      <c r="Z38" s="9"/>
      <c r="AA38" s="254"/>
      <c r="AB38" s="254"/>
      <c r="AC38" s="9"/>
      <c r="AD38" s="254"/>
      <c r="AE38" s="254"/>
      <c r="AF38" s="9"/>
      <c r="AG38" s="254"/>
      <c r="AH38" s="254"/>
      <c r="AI38" s="9"/>
      <c r="AJ38" s="254"/>
      <c r="AK38" s="254"/>
      <c r="AL38" s="9"/>
      <c r="AM38" s="254"/>
    </row>
    <row r="39" spans="1:39" ht="15" thickBot="1" x14ac:dyDescent="0.4"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463" t="s">
        <v>257</v>
      </c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</row>
    <row r="40" spans="1:39" ht="16" thickBot="1" x14ac:dyDescent="0.4">
      <c r="A40" s="644" t="s">
        <v>16</v>
      </c>
      <c r="B40" s="17" t="str">
        <f t="shared" ref="B40:B55" si="19">B22</f>
        <v>End Use</v>
      </c>
      <c r="C40" s="146">
        <f>C$4</f>
        <v>44562</v>
      </c>
      <c r="D40" s="146">
        <f t="shared" ref="D40:AM40" si="20">D$4</f>
        <v>44593</v>
      </c>
      <c r="E40" s="146">
        <f t="shared" si="20"/>
        <v>44621</v>
      </c>
      <c r="F40" s="146">
        <f t="shared" si="20"/>
        <v>44652</v>
      </c>
      <c r="G40" s="146">
        <f t="shared" si="20"/>
        <v>44682</v>
      </c>
      <c r="H40" s="146">
        <f t="shared" si="20"/>
        <v>44713</v>
      </c>
      <c r="I40" s="146">
        <f t="shared" si="20"/>
        <v>44743</v>
      </c>
      <c r="J40" s="146">
        <f t="shared" si="20"/>
        <v>44774</v>
      </c>
      <c r="K40" s="146">
        <f t="shared" si="20"/>
        <v>44805</v>
      </c>
      <c r="L40" s="146">
        <f t="shared" si="20"/>
        <v>44835</v>
      </c>
      <c r="M40" s="146">
        <f t="shared" si="20"/>
        <v>44866</v>
      </c>
      <c r="N40" s="146">
        <f t="shared" si="20"/>
        <v>44896</v>
      </c>
      <c r="O40" s="146">
        <f t="shared" si="20"/>
        <v>44927</v>
      </c>
      <c r="P40" s="146">
        <f t="shared" si="20"/>
        <v>44958</v>
      </c>
      <c r="Q40" s="146">
        <f t="shared" si="20"/>
        <v>44986</v>
      </c>
      <c r="R40" s="146">
        <f t="shared" si="20"/>
        <v>45017</v>
      </c>
      <c r="S40" s="146">
        <f t="shared" si="20"/>
        <v>45047</v>
      </c>
      <c r="T40" s="146">
        <f t="shared" si="20"/>
        <v>45078</v>
      </c>
      <c r="U40" s="146">
        <f t="shared" si="20"/>
        <v>45108</v>
      </c>
      <c r="V40" s="146">
        <f t="shared" si="20"/>
        <v>45139</v>
      </c>
      <c r="W40" s="146">
        <f t="shared" si="20"/>
        <v>45170</v>
      </c>
      <c r="X40" s="146">
        <f t="shared" si="20"/>
        <v>45200</v>
      </c>
      <c r="Y40" s="146">
        <f t="shared" si="20"/>
        <v>45231</v>
      </c>
      <c r="Z40" s="146">
        <f t="shared" si="20"/>
        <v>45261</v>
      </c>
      <c r="AA40" s="146">
        <f t="shared" si="20"/>
        <v>45292</v>
      </c>
      <c r="AB40" s="146">
        <f t="shared" si="20"/>
        <v>45323</v>
      </c>
      <c r="AC40" s="146">
        <f t="shared" si="20"/>
        <v>45352</v>
      </c>
      <c r="AD40" s="146">
        <f t="shared" si="20"/>
        <v>45383</v>
      </c>
      <c r="AE40" s="146">
        <f t="shared" si="20"/>
        <v>45413</v>
      </c>
      <c r="AF40" s="146">
        <f t="shared" si="20"/>
        <v>45444</v>
      </c>
      <c r="AG40" s="146">
        <f t="shared" si="20"/>
        <v>45474</v>
      </c>
      <c r="AH40" s="146">
        <f t="shared" si="20"/>
        <v>45505</v>
      </c>
      <c r="AI40" s="146">
        <f t="shared" si="20"/>
        <v>45536</v>
      </c>
      <c r="AJ40" s="146">
        <f t="shared" si="20"/>
        <v>45566</v>
      </c>
      <c r="AK40" s="146">
        <f t="shared" si="20"/>
        <v>45597</v>
      </c>
      <c r="AL40" s="146">
        <f t="shared" si="20"/>
        <v>45627</v>
      </c>
      <c r="AM40" s="146">
        <f t="shared" si="20"/>
        <v>45658</v>
      </c>
    </row>
    <row r="41" spans="1:39" ht="15" customHeight="1" x14ac:dyDescent="0.35">
      <c r="A41" s="645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21">G41</f>
        <v>0</v>
      </c>
      <c r="I41" s="3">
        <f t="shared" si="21"/>
        <v>0</v>
      </c>
      <c r="J41" s="3">
        <f t="shared" si="21"/>
        <v>0</v>
      </c>
      <c r="K41" s="3">
        <f t="shared" si="21"/>
        <v>0</v>
      </c>
      <c r="L41" s="3">
        <f t="shared" si="21"/>
        <v>0</v>
      </c>
      <c r="M41" s="3">
        <f t="shared" si="21"/>
        <v>0</v>
      </c>
      <c r="N41" s="3">
        <f t="shared" si="21"/>
        <v>0</v>
      </c>
      <c r="O41" s="3">
        <f t="shared" si="21"/>
        <v>0</v>
      </c>
      <c r="P41" s="3">
        <f t="shared" si="21"/>
        <v>0</v>
      </c>
      <c r="Q41" s="3">
        <f t="shared" si="21"/>
        <v>0</v>
      </c>
      <c r="R41" s="3">
        <f t="shared" si="21"/>
        <v>0</v>
      </c>
      <c r="S41" s="3">
        <f t="shared" si="21"/>
        <v>0</v>
      </c>
      <c r="T41" s="3">
        <f t="shared" si="21"/>
        <v>0</v>
      </c>
      <c r="U41" s="466">
        <v>0</v>
      </c>
      <c r="V41" s="3">
        <f t="shared" si="21"/>
        <v>0</v>
      </c>
      <c r="W41" s="3">
        <f t="shared" si="21"/>
        <v>0</v>
      </c>
      <c r="X41" s="3">
        <f t="shared" si="21"/>
        <v>0</v>
      </c>
      <c r="Y41" s="3">
        <f t="shared" si="21"/>
        <v>0</v>
      </c>
      <c r="Z41" s="3">
        <f t="shared" si="21"/>
        <v>0</v>
      </c>
      <c r="AA41" s="3">
        <f t="shared" si="21"/>
        <v>0</v>
      </c>
      <c r="AB41" s="3">
        <f t="shared" si="21"/>
        <v>0</v>
      </c>
      <c r="AC41" s="3">
        <f t="shared" si="21"/>
        <v>0</v>
      </c>
      <c r="AD41" s="3">
        <f t="shared" si="21"/>
        <v>0</v>
      </c>
      <c r="AE41" s="3">
        <f t="shared" si="21"/>
        <v>0</v>
      </c>
      <c r="AF41" s="3">
        <f t="shared" si="21"/>
        <v>0</v>
      </c>
      <c r="AG41" s="3">
        <f t="shared" si="21"/>
        <v>0</v>
      </c>
      <c r="AH41" s="3">
        <f t="shared" si="21"/>
        <v>0</v>
      </c>
      <c r="AI41" s="3">
        <f t="shared" si="21"/>
        <v>0</v>
      </c>
      <c r="AJ41" s="3">
        <f t="shared" si="21"/>
        <v>0</v>
      </c>
      <c r="AK41" s="3">
        <f t="shared" si="21"/>
        <v>0</v>
      </c>
      <c r="AL41" s="3">
        <f t="shared" si="21"/>
        <v>0</v>
      </c>
      <c r="AM41" s="3">
        <f t="shared" si="21"/>
        <v>0</v>
      </c>
    </row>
    <row r="42" spans="1:39" x14ac:dyDescent="0.35">
      <c r="A42" s="645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2">F42</f>
        <v>0</v>
      </c>
      <c r="H42" s="3">
        <f t="shared" si="22"/>
        <v>0</v>
      </c>
      <c r="I42" s="3">
        <f t="shared" si="22"/>
        <v>0</v>
      </c>
      <c r="J42" s="3">
        <f t="shared" si="22"/>
        <v>0</v>
      </c>
      <c r="K42" s="3">
        <f t="shared" si="22"/>
        <v>0</v>
      </c>
      <c r="L42" s="3">
        <f t="shared" si="22"/>
        <v>0</v>
      </c>
      <c r="M42" s="3">
        <f t="shared" si="22"/>
        <v>0</v>
      </c>
      <c r="N42" s="3">
        <f t="shared" si="22"/>
        <v>0</v>
      </c>
      <c r="O42" s="3">
        <f t="shared" si="22"/>
        <v>0</v>
      </c>
      <c r="P42" s="3">
        <f t="shared" si="22"/>
        <v>0</v>
      </c>
      <c r="Q42" s="3">
        <f t="shared" si="22"/>
        <v>0</v>
      </c>
      <c r="R42" s="3">
        <f t="shared" si="22"/>
        <v>0</v>
      </c>
      <c r="S42" s="3">
        <f t="shared" si="22"/>
        <v>0</v>
      </c>
      <c r="T42" s="3">
        <f t="shared" si="22"/>
        <v>0</v>
      </c>
      <c r="U42" s="466">
        <v>0</v>
      </c>
      <c r="V42" s="3">
        <f t="shared" si="22"/>
        <v>0</v>
      </c>
      <c r="W42" s="3">
        <f t="shared" si="22"/>
        <v>0</v>
      </c>
      <c r="X42" s="3">
        <f t="shared" si="22"/>
        <v>0</v>
      </c>
      <c r="Y42" s="3">
        <f t="shared" si="22"/>
        <v>0</v>
      </c>
      <c r="Z42" s="3">
        <f t="shared" si="22"/>
        <v>0</v>
      </c>
      <c r="AA42" s="3">
        <f t="shared" si="22"/>
        <v>0</v>
      </c>
      <c r="AB42" s="3">
        <f t="shared" si="22"/>
        <v>0</v>
      </c>
      <c r="AC42" s="3">
        <f t="shared" si="22"/>
        <v>0</v>
      </c>
      <c r="AD42" s="3">
        <f t="shared" si="22"/>
        <v>0</v>
      </c>
      <c r="AE42" s="3">
        <f t="shared" si="22"/>
        <v>0</v>
      </c>
      <c r="AF42" s="3">
        <f t="shared" si="22"/>
        <v>0</v>
      </c>
      <c r="AG42" s="3">
        <f t="shared" si="22"/>
        <v>0</v>
      </c>
      <c r="AH42" s="3">
        <f t="shared" si="22"/>
        <v>0</v>
      </c>
      <c r="AI42" s="3">
        <f t="shared" si="22"/>
        <v>0</v>
      </c>
      <c r="AJ42" s="3">
        <f t="shared" si="22"/>
        <v>0</v>
      </c>
      <c r="AK42" s="3">
        <f t="shared" si="22"/>
        <v>0</v>
      </c>
      <c r="AL42" s="3">
        <f t="shared" si="22"/>
        <v>0</v>
      </c>
      <c r="AM42" s="3">
        <f t="shared" si="22"/>
        <v>0</v>
      </c>
    </row>
    <row r="43" spans="1:39" x14ac:dyDescent="0.35">
      <c r="A43" s="645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3">
        <f t="shared" si="23"/>
        <v>0</v>
      </c>
      <c r="U43" s="466">
        <v>0</v>
      </c>
      <c r="V43" s="3">
        <f t="shared" si="23"/>
        <v>0</v>
      </c>
      <c r="W43" s="3">
        <f t="shared" si="23"/>
        <v>0</v>
      </c>
      <c r="X43" s="3">
        <f t="shared" si="23"/>
        <v>0</v>
      </c>
      <c r="Y43" s="3">
        <f t="shared" si="23"/>
        <v>0</v>
      </c>
      <c r="Z43" s="3">
        <f t="shared" si="23"/>
        <v>0</v>
      </c>
      <c r="AA43" s="3">
        <f t="shared" si="23"/>
        <v>0</v>
      </c>
      <c r="AB43" s="3">
        <f t="shared" si="23"/>
        <v>0</v>
      </c>
      <c r="AC43" s="3">
        <f t="shared" si="23"/>
        <v>0</v>
      </c>
      <c r="AD43" s="3">
        <f t="shared" si="23"/>
        <v>0</v>
      </c>
      <c r="AE43" s="3">
        <f t="shared" si="23"/>
        <v>0</v>
      </c>
      <c r="AF43" s="3">
        <f t="shared" si="23"/>
        <v>0</v>
      </c>
      <c r="AG43" s="3">
        <f t="shared" si="23"/>
        <v>0</v>
      </c>
      <c r="AH43" s="3">
        <f t="shared" si="23"/>
        <v>0</v>
      </c>
      <c r="AI43" s="3">
        <f t="shared" si="23"/>
        <v>0</v>
      </c>
      <c r="AJ43" s="3">
        <f t="shared" si="23"/>
        <v>0</v>
      </c>
      <c r="AK43" s="3">
        <f t="shared" si="23"/>
        <v>0</v>
      </c>
      <c r="AL43" s="3">
        <f t="shared" si="23"/>
        <v>0</v>
      </c>
      <c r="AM43" s="3">
        <f t="shared" si="23"/>
        <v>0</v>
      </c>
    </row>
    <row r="44" spans="1:39" x14ac:dyDescent="0.35">
      <c r="A44" s="645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3">
        <f t="shared" si="24"/>
        <v>0</v>
      </c>
      <c r="U44" s="466">
        <v>0</v>
      </c>
      <c r="V44" s="3">
        <f t="shared" si="24"/>
        <v>0</v>
      </c>
      <c r="W44" s="3">
        <f t="shared" si="24"/>
        <v>0</v>
      </c>
      <c r="X44" s="3">
        <f t="shared" si="24"/>
        <v>0</v>
      </c>
      <c r="Y44" s="3">
        <f t="shared" si="24"/>
        <v>0</v>
      </c>
      <c r="Z44" s="3">
        <f t="shared" si="24"/>
        <v>0</v>
      </c>
      <c r="AA44" s="3">
        <f t="shared" si="24"/>
        <v>0</v>
      </c>
      <c r="AB44" s="3">
        <f t="shared" si="24"/>
        <v>0</v>
      </c>
      <c r="AC44" s="3">
        <f t="shared" si="24"/>
        <v>0</v>
      </c>
      <c r="AD44" s="3">
        <f t="shared" si="24"/>
        <v>0</v>
      </c>
      <c r="AE44" s="3">
        <f t="shared" si="24"/>
        <v>0</v>
      </c>
      <c r="AF44" s="3">
        <f t="shared" si="24"/>
        <v>0</v>
      </c>
      <c r="AG44" s="3">
        <f t="shared" si="24"/>
        <v>0</v>
      </c>
      <c r="AH44" s="3">
        <f t="shared" si="24"/>
        <v>0</v>
      </c>
      <c r="AI44" s="3">
        <f t="shared" si="24"/>
        <v>0</v>
      </c>
      <c r="AJ44" s="3">
        <f t="shared" si="24"/>
        <v>0</v>
      </c>
      <c r="AK44" s="3">
        <f t="shared" si="24"/>
        <v>0</v>
      </c>
      <c r="AL44" s="3">
        <f t="shared" si="24"/>
        <v>0</v>
      </c>
      <c r="AM44" s="3">
        <f t="shared" si="24"/>
        <v>0</v>
      </c>
    </row>
    <row r="45" spans="1:39" x14ac:dyDescent="0.35">
      <c r="A45" s="645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3">
        <f t="shared" si="25"/>
        <v>0</v>
      </c>
      <c r="U45" s="466">
        <v>0</v>
      </c>
      <c r="V45" s="3">
        <f t="shared" si="25"/>
        <v>0</v>
      </c>
      <c r="W45" s="3">
        <f t="shared" si="25"/>
        <v>0</v>
      </c>
      <c r="X45" s="3">
        <f t="shared" si="25"/>
        <v>0</v>
      </c>
      <c r="Y45" s="3">
        <f t="shared" si="25"/>
        <v>0</v>
      </c>
      <c r="Z45" s="3">
        <f t="shared" si="25"/>
        <v>0</v>
      </c>
      <c r="AA45" s="3">
        <f t="shared" si="25"/>
        <v>0</v>
      </c>
      <c r="AB45" s="3">
        <f t="shared" si="25"/>
        <v>0</v>
      </c>
      <c r="AC45" s="3">
        <f t="shared" si="25"/>
        <v>0</v>
      </c>
      <c r="AD45" s="3">
        <f t="shared" si="25"/>
        <v>0</v>
      </c>
      <c r="AE45" s="3">
        <f t="shared" si="25"/>
        <v>0</v>
      </c>
      <c r="AF45" s="3">
        <f t="shared" si="25"/>
        <v>0</v>
      </c>
      <c r="AG45" s="3">
        <f t="shared" si="25"/>
        <v>0</v>
      </c>
      <c r="AH45" s="3">
        <f t="shared" si="25"/>
        <v>0</v>
      </c>
      <c r="AI45" s="3">
        <f t="shared" si="25"/>
        <v>0</v>
      </c>
      <c r="AJ45" s="3">
        <f t="shared" si="25"/>
        <v>0</v>
      </c>
      <c r="AK45" s="3">
        <f t="shared" si="25"/>
        <v>0</v>
      </c>
      <c r="AL45" s="3">
        <f t="shared" si="25"/>
        <v>0</v>
      </c>
      <c r="AM45" s="3">
        <f t="shared" si="25"/>
        <v>0</v>
      </c>
    </row>
    <row r="46" spans="1:39" x14ac:dyDescent="0.35">
      <c r="A46" s="645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  <c r="P46" s="3">
        <f t="shared" si="26"/>
        <v>0</v>
      </c>
      <c r="Q46" s="3">
        <f t="shared" si="26"/>
        <v>0</v>
      </c>
      <c r="R46" s="3">
        <f t="shared" si="26"/>
        <v>0</v>
      </c>
      <c r="S46" s="3">
        <f t="shared" si="26"/>
        <v>0</v>
      </c>
      <c r="T46" s="3">
        <f t="shared" si="26"/>
        <v>0</v>
      </c>
      <c r="U46" s="466">
        <v>0</v>
      </c>
      <c r="V46" s="3">
        <f t="shared" si="26"/>
        <v>0</v>
      </c>
      <c r="W46" s="3">
        <f t="shared" si="26"/>
        <v>0</v>
      </c>
      <c r="X46" s="3">
        <f t="shared" si="26"/>
        <v>0</v>
      </c>
      <c r="Y46" s="3">
        <f t="shared" si="26"/>
        <v>0</v>
      </c>
      <c r="Z46" s="3">
        <f t="shared" si="26"/>
        <v>0</v>
      </c>
      <c r="AA46" s="3">
        <f t="shared" si="26"/>
        <v>0</v>
      </c>
      <c r="AB46" s="3">
        <f t="shared" si="26"/>
        <v>0</v>
      </c>
      <c r="AC46" s="3">
        <f t="shared" si="26"/>
        <v>0</v>
      </c>
      <c r="AD46" s="3">
        <f t="shared" si="26"/>
        <v>0</v>
      </c>
      <c r="AE46" s="3">
        <f t="shared" si="26"/>
        <v>0</v>
      </c>
      <c r="AF46" s="3">
        <f t="shared" si="26"/>
        <v>0</v>
      </c>
      <c r="AG46" s="3">
        <f t="shared" si="26"/>
        <v>0</v>
      </c>
      <c r="AH46" s="3">
        <f t="shared" si="26"/>
        <v>0</v>
      </c>
      <c r="AI46" s="3">
        <f t="shared" si="26"/>
        <v>0</v>
      </c>
      <c r="AJ46" s="3">
        <f t="shared" si="26"/>
        <v>0</v>
      </c>
      <c r="AK46" s="3">
        <f t="shared" si="26"/>
        <v>0</v>
      </c>
      <c r="AL46" s="3">
        <f t="shared" si="26"/>
        <v>0</v>
      </c>
      <c r="AM46" s="3">
        <f t="shared" si="26"/>
        <v>0</v>
      </c>
    </row>
    <row r="47" spans="1:39" x14ac:dyDescent="0.35">
      <c r="A47" s="645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  <c r="P47" s="3">
        <f t="shared" si="27"/>
        <v>0</v>
      </c>
      <c r="Q47" s="3">
        <f t="shared" si="27"/>
        <v>0</v>
      </c>
      <c r="R47" s="3">
        <f t="shared" si="27"/>
        <v>0</v>
      </c>
      <c r="S47" s="3">
        <f t="shared" si="27"/>
        <v>0</v>
      </c>
      <c r="T47" s="3">
        <f t="shared" si="27"/>
        <v>0</v>
      </c>
      <c r="U47" s="466">
        <v>0</v>
      </c>
      <c r="V47" s="3">
        <f t="shared" si="27"/>
        <v>0</v>
      </c>
      <c r="W47" s="3">
        <f t="shared" si="27"/>
        <v>0</v>
      </c>
      <c r="X47" s="3">
        <f t="shared" si="27"/>
        <v>0</v>
      </c>
      <c r="Y47" s="3">
        <f t="shared" si="27"/>
        <v>0</v>
      </c>
      <c r="Z47" s="3">
        <f t="shared" si="27"/>
        <v>0</v>
      </c>
      <c r="AA47" s="3">
        <f t="shared" si="27"/>
        <v>0</v>
      </c>
      <c r="AB47" s="3">
        <f t="shared" si="27"/>
        <v>0</v>
      </c>
      <c r="AC47" s="3">
        <f t="shared" si="27"/>
        <v>0</v>
      </c>
      <c r="AD47" s="3">
        <f t="shared" si="27"/>
        <v>0</v>
      </c>
      <c r="AE47" s="3">
        <f t="shared" si="27"/>
        <v>0</v>
      </c>
      <c r="AF47" s="3">
        <f t="shared" si="27"/>
        <v>0</v>
      </c>
      <c r="AG47" s="3">
        <f t="shared" si="27"/>
        <v>0</v>
      </c>
      <c r="AH47" s="3">
        <f t="shared" si="27"/>
        <v>0</v>
      </c>
      <c r="AI47" s="3">
        <f t="shared" si="27"/>
        <v>0</v>
      </c>
      <c r="AJ47" s="3">
        <f t="shared" si="27"/>
        <v>0</v>
      </c>
      <c r="AK47" s="3">
        <f t="shared" si="27"/>
        <v>0</v>
      </c>
      <c r="AL47" s="3">
        <f t="shared" si="27"/>
        <v>0</v>
      </c>
      <c r="AM47" s="3">
        <f t="shared" si="27"/>
        <v>0</v>
      </c>
    </row>
    <row r="48" spans="1:39" x14ac:dyDescent="0.35">
      <c r="A48" s="645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  <c r="P48" s="3">
        <f t="shared" si="28"/>
        <v>0</v>
      </c>
      <c r="Q48" s="3">
        <f t="shared" si="28"/>
        <v>0</v>
      </c>
      <c r="R48" s="3">
        <f t="shared" si="28"/>
        <v>0</v>
      </c>
      <c r="S48" s="3">
        <f t="shared" si="28"/>
        <v>0</v>
      </c>
      <c r="T48" s="3">
        <f t="shared" si="28"/>
        <v>0</v>
      </c>
      <c r="U48" s="466">
        <v>0</v>
      </c>
      <c r="V48" s="3">
        <f t="shared" si="28"/>
        <v>0</v>
      </c>
      <c r="W48" s="3">
        <f t="shared" si="28"/>
        <v>0</v>
      </c>
      <c r="X48" s="3">
        <f t="shared" si="28"/>
        <v>0</v>
      </c>
      <c r="Y48" s="3">
        <f t="shared" si="28"/>
        <v>0</v>
      </c>
      <c r="Z48" s="3">
        <f t="shared" si="28"/>
        <v>0</v>
      </c>
      <c r="AA48" s="3">
        <f t="shared" si="28"/>
        <v>0</v>
      </c>
      <c r="AB48" s="3">
        <f t="shared" si="28"/>
        <v>0</v>
      </c>
      <c r="AC48" s="3">
        <f t="shared" si="28"/>
        <v>0</v>
      </c>
      <c r="AD48" s="3">
        <f t="shared" si="28"/>
        <v>0</v>
      </c>
      <c r="AE48" s="3">
        <f t="shared" si="28"/>
        <v>0</v>
      </c>
      <c r="AF48" s="3">
        <f t="shared" si="28"/>
        <v>0</v>
      </c>
      <c r="AG48" s="3">
        <f t="shared" si="28"/>
        <v>0</v>
      </c>
      <c r="AH48" s="3">
        <f t="shared" si="28"/>
        <v>0</v>
      </c>
      <c r="AI48" s="3">
        <f t="shared" si="28"/>
        <v>0</v>
      </c>
      <c r="AJ48" s="3">
        <f t="shared" si="28"/>
        <v>0</v>
      </c>
      <c r="AK48" s="3">
        <f t="shared" si="28"/>
        <v>0</v>
      </c>
      <c r="AL48" s="3">
        <f t="shared" si="28"/>
        <v>0</v>
      </c>
      <c r="AM48" s="3">
        <f t="shared" si="28"/>
        <v>0</v>
      </c>
    </row>
    <row r="49" spans="1:39" x14ac:dyDescent="0.35">
      <c r="A49" s="645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3">
        <f t="shared" si="29"/>
        <v>0</v>
      </c>
      <c r="S49" s="3">
        <f t="shared" si="29"/>
        <v>0</v>
      </c>
      <c r="T49" s="3">
        <f t="shared" si="29"/>
        <v>0</v>
      </c>
      <c r="U49" s="466">
        <v>0</v>
      </c>
      <c r="V49" s="3">
        <f t="shared" si="29"/>
        <v>0</v>
      </c>
      <c r="W49" s="3">
        <f t="shared" si="29"/>
        <v>0</v>
      </c>
      <c r="X49" s="3">
        <f t="shared" si="29"/>
        <v>0</v>
      </c>
      <c r="Y49" s="3">
        <f t="shared" si="29"/>
        <v>0</v>
      </c>
      <c r="Z49" s="3">
        <f t="shared" si="29"/>
        <v>0</v>
      </c>
      <c r="AA49" s="3">
        <f t="shared" si="29"/>
        <v>0</v>
      </c>
      <c r="AB49" s="3">
        <f t="shared" si="29"/>
        <v>0</v>
      </c>
      <c r="AC49" s="3">
        <f t="shared" si="29"/>
        <v>0</v>
      </c>
      <c r="AD49" s="3">
        <f t="shared" si="29"/>
        <v>0</v>
      </c>
      <c r="AE49" s="3">
        <f t="shared" si="29"/>
        <v>0</v>
      </c>
      <c r="AF49" s="3">
        <f t="shared" si="29"/>
        <v>0</v>
      </c>
      <c r="AG49" s="3">
        <f t="shared" si="29"/>
        <v>0</v>
      </c>
      <c r="AH49" s="3">
        <f t="shared" si="29"/>
        <v>0</v>
      </c>
      <c r="AI49" s="3">
        <f t="shared" si="29"/>
        <v>0</v>
      </c>
      <c r="AJ49" s="3">
        <f t="shared" si="29"/>
        <v>0</v>
      </c>
      <c r="AK49" s="3">
        <f t="shared" si="29"/>
        <v>0</v>
      </c>
      <c r="AL49" s="3">
        <f t="shared" si="29"/>
        <v>0</v>
      </c>
      <c r="AM49" s="3">
        <f t="shared" si="29"/>
        <v>0</v>
      </c>
    </row>
    <row r="50" spans="1:39" ht="15" customHeight="1" x14ac:dyDescent="0.35">
      <c r="A50" s="645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3">
        <f t="shared" si="30"/>
        <v>0</v>
      </c>
      <c r="S50" s="3">
        <f t="shared" si="30"/>
        <v>0</v>
      </c>
      <c r="T50" s="3">
        <f t="shared" si="30"/>
        <v>0</v>
      </c>
      <c r="U50" s="466">
        <v>0</v>
      </c>
      <c r="V50" s="3">
        <f t="shared" si="30"/>
        <v>0</v>
      </c>
      <c r="W50" s="3">
        <f t="shared" si="30"/>
        <v>0</v>
      </c>
      <c r="X50" s="3">
        <f t="shared" si="30"/>
        <v>0</v>
      </c>
      <c r="Y50" s="3">
        <f t="shared" si="30"/>
        <v>0</v>
      </c>
      <c r="Z50" s="3">
        <f t="shared" si="30"/>
        <v>0</v>
      </c>
      <c r="AA50" s="3">
        <f t="shared" si="30"/>
        <v>0</v>
      </c>
      <c r="AB50" s="3">
        <f t="shared" si="30"/>
        <v>0</v>
      </c>
      <c r="AC50" s="3">
        <f t="shared" si="30"/>
        <v>0</v>
      </c>
      <c r="AD50" s="3">
        <f t="shared" si="30"/>
        <v>0</v>
      </c>
      <c r="AE50" s="3">
        <f t="shared" si="30"/>
        <v>0</v>
      </c>
      <c r="AF50" s="3">
        <f t="shared" si="30"/>
        <v>0</v>
      </c>
      <c r="AG50" s="3">
        <f t="shared" si="30"/>
        <v>0</v>
      </c>
      <c r="AH50" s="3">
        <f t="shared" si="30"/>
        <v>0</v>
      </c>
      <c r="AI50" s="3">
        <f t="shared" si="30"/>
        <v>0</v>
      </c>
      <c r="AJ50" s="3">
        <f t="shared" si="30"/>
        <v>0</v>
      </c>
      <c r="AK50" s="3">
        <f t="shared" si="30"/>
        <v>0</v>
      </c>
      <c r="AL50" s="3">
        <f t="shared" si="30"/>
        <v>0</v>
      </c>
      <c r="AM50" s="3">
        <f t="shared" si="30"/>
        <v>0</v>
      </c>
    </row>
    <row r="51" spans="1:39" x14ac:dyDescent="0.35">
      <c r="A51" s="645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  <c r="P51" s="3">
        <f t="shared" si="31"/>
        <v>0</v>
      </c>
      <c r="Q51" s="3">
        <f t="shared" si="31"/>
        <v>0</v>
      </c>
      <c r="R51" s="3">
        <f t="shared" si="31"/>
        <v>0</v>
      </c>
      <c r="S51" s="3">
        <f t="shared" si="31"/>
        <v>0</v>
      </c>
      <c r="T51" s="3">
        <f t="shared" si="31"/>
        <v>0</v>
      </c>
      <c r="U51" s="466">
        <v>0</v>
      </c>
      <c r="V51" s="3">
        <f t="shared" si="31"/>
        <v>0</v>
      </c>
      <c r="W51" s="3">
        <f t="shared" si="31"/>
        <v>0</v>
      </c>
      <c r="X51" s="3">
        <f t="shared" si="31"/>
        <v>0</v>
      </c>
      <c r="Y51" s="3">
        <f t="shared" si="31"/>
        <v>0</v>
      </c>
      <c r="Z51" s="3">
        <f t="shared" si="31"/>
        <v>0</v>
      </c>
      <c r="AA51" s="3">
        <f t="shared" si="31"/>
        <v>0</v>
      </c>
      <c r="AB51" s="3">
        <f t="shared" si="31"/>
        <v>0</v>
      </c>
      <c r="AC51" s="3">
        <f t="shared" si="31"/>
        <v>0</v>
      </c>
      <c r="AD51" s="3">
        <f t="shared" si="31"/>
        <v>0</v>
      </c>
      <c r="AE51" s="3">
        <f t="shared" si="31"/>
        <v>0</v>
      </c>
      <c r="AF51" s="3">
        <f t="shared" si="31"/>
        <v>0</v>
      </c>
      <c r="AG51" s="3">
        <f t="shared" si="31"/>
        <v>0</v>
      </c>
      <c r="AH51" s="3">
        <f t="shared" si="31"/>
        <v>0</v>
      </c>
      <c r="AI51" s="3">
        <f t="shared" si="31"/>
        <v>0</v>
      </c>
      <c r="AJ51" s="3">
        <f t="shared" si="31"/>
        <v>0</v>
      </c>
      <c r="AK51" s="3">
        <f t="shared" si="31"/>
        <v>0</v>
      </c>
      <c r="AL51" s="3">
        <f t="shared" si="31"/>
        <v>0</v>
      </c>
      <c r="AM51" s="3">
        <f t="shared" si="31"/>
        <v>0</v>
      </c>
    </row>
    <row r="52" spans="1:39" x14ac:dyDescent="0.35">
      <c r="A52" s="645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  <c r="P52" s="3">
        <f t="shared" si="32"/>
        <v>0</v>
      </c>
      <c r="Q52" s="3">
        <f t="shared" si="32"/>
        <v>0</v>
      </c>
      <c r="R52" s="3">
        <f t="shared" si="32"/>
        <v>0</v>
      </c>
      <c r="S52" s="3">
        <f t="shared" si="32"/>
        <v>0</v>
      </c>
      <c r="T52" s="3">
        <f t="shared" si="32"/>
        <v>0</v>
      </c>
      <c r="U52" s="466">
        <v>0</v>
      </c>
      <c r="V52" s="3">
        <f t="shared" si="32"/>
        <v>0</v>
      </c>
      <c r="W52" s="3">
        <f t="shared" si="32"/>
        <v>0</v>
      </c>
      <c r="X52" s="3">
        <f t="shared" si="32"/>
        <v>0</v>
      </c>
      <c r="Y52" s="3">
        <f t="shared" si="32"/>
        <v>0</v>
      </c>
      <c r="Z52" s="3">
        <f t="shared" si="32"/>
        <v>0</v>
      </c>
      <c r="AA52" s="3">
        <f t="shared" si="32"/>
        <v>0</v>
      </c>
      <c r="AB52" s="3">
        <f t="shared" si="32"/>
        <v>0</v>
      </c>
      <c r="AC52" s="3">
        <f t="shared" si="32"/>
        <v>0</v>
      </c>
      <c r="AD52" s="3">
        <f t="shared" si="32"/>
        <v>0</v>
      </c>
      <c r="AE52" s="3">
        <f t="shared" si="32"/>
        <v>0</v>
      </c>
      <c r="AF52" s="3">
        <f t="shared" si="32"/>
        <v>0</v>
      </c>
      <c r="AG52" s="3">
        <f t="shared" si="32"/>
        <v>0</v>
      </c>
      <c r="AH52" s="3">
        <f t="shared" si="32"/>
        <v>0</v>
      </c>
      <c r="AI52" s="3">
        <f t="shared" si="32"/>
        <v>0</v>
      </c>
      <c r="AJ52" s="3">
        <f t="shared" si="32"/>
        <v>0</v>
      </c>
      <c r="AK52" s="3">
        <f t="shared" si="32"/>
        <v>0</v>
      </c>
      <c r="AL52" s="3">
        <f t="shared" si="32"/>
        <v>0</v>
      </c>
      <c r="AM52" s="3">
        <f t="shared" si="32"/>
        <v>0</v>
      </c>
    </row>
    <row r="53" spans="1:39" x14ac:dyDescent="0.35">
      <c r="A53" s="645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  <c r="P53" s="3">
        <f t="shared" si="33"/>
        <v>0</v>
      </c>
      <c r="Q53" s="3">
        <f t="shared" si="33"/>
        <v>0</v>
      </c>
      <c r="R53" s="3">
        <f t="shared" si="33"/>
        <v>0</v>
      </c>
      <c r="S53" s="3">
        <f t="shared" si="33"/>
        <v>0</v>
      </c>
      <c r="T53" s="3">
        <f t="shared" si="33"/>
        <v>0</v>
      </c>
      <c r="U53" s="466">
        <v>0</v>
      </c>
      <c r="V53" s="3">
        <f t="shared" si="33"/>
        <v>0</v>
      </c>
      <c r="W53" s="3">
        <f t="shared" si="33"/>
        <v>0</v>
      </c>
      <c r="X53" s="3">
        <f t="shared" si="33"/>
        <v>0</v>
      </c>
      <c r="Y53" s="3">
        <f t="shared" si="33"/>
        <v>0</v>
      </c>
      <c r="Z53" s="3">
        <f t="shared" si="33"/>
        <v>0</v>
      </c>
      <c r="AA53" s="3">
        <f t="shared" si="33"/>
        <v>0</v>
      </c>
      <c r="AB53" s="3">
        <f t="shared" si="33"/>
        <v>0</v>
      </c>
      <c r="AC53" s="3">
        <f t="shared" si="33"/>
        <v>0</v>
      </c>
      <c r="AD53" s="3">
        <f t="shared" si="33"/>
        <v>0</v>
      </c>
      <c r="AE53" s="3">
        <f t="shared" si="33"/>
        <v>0</v>
      </c>
      <c r="AF53" s="3">
        <f t="shared" si="33"/>
        <v>0</v>
      </c>
      <c r="AG53" s="3">
        <f t="shared" si="33"/>
        <v>0</v>
      </c>
      <c r="AH53" s="3">
        <f t="shared" si="33"/>
        <v>0</v>
      </c>
      <c r="AI53" s="3">
        <f t="shared" si="33"/>
        <v>0</v>
      </c>
      <c r="AJ53" s="3">
        <f t="shared" si="33"/>
        <v>0</v>
      </c>
      <c r="AK53" s="3">
        <f t="shared" si="33"/>
        <v>0</v>
      </c>
      <c r="AL53" s="3">
        <f t="shared" si="33"/>
        <v>0</v>
      </c>
      <c r="AM53" s="3">
        <f t="shared" si="33"/>
        <v>0</v>
      </c>
    </row>
    <row r="54" spans="1:39" ht="15" customHeight="1" x14ac:dyDescent="0.35">
      <c r="A54" s="645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4">
      <c r="A55" s="646"/>
      <c r="B55" s="188" t="str">
        <f t="shared" si="19"/>
        <v>Monthly kWh</v>
      </c>
      <c r="C55" s="234">
        <f>SUM(C41:C54)</f>
        <v>0</v>
      </c>
      <c r="D55" s="234">
        <f t="shared" ref="D55:AM55" si="34">SUM(D41:D54)</f>
        <v>0</v>
      </c>
      <c r="E55" s="234">
        <f t="shared" si="34"/>
        <v>0</v>
      </c>
      <c r="F55" s="234">
        <f t="shared" si="34"/>
        <v>0</v>
      </c>
      <c r="G55" s="234">
        <f t="shared" si="34"/>
        <v>0</v>
      </c>
      <c r="H55" s="234">
        <f t="shared" si="34"/>
        <v>0</v>
      </c>
      <c r="I55" s="234">
        <f t="shared" si="34"/>
        <v>0</v>
      </c>
      <c r="J55" s="234">
        <f t="shared" si="34"/>
        <v>0</v>
      </c>
      <c r="K55" s="234">
        <f t="shared" si="34"/>
        <v>0</v>
      </c>
      <c r="L55" s="234">
        <f t="shared" si="34"/>
        <v>0</v>
      </c>
      <c r="M55" s="234">
        <f t="shared" si="34"/>
        <v>0</v>
      </c>
      <c r="N55" s="234">
        <f t="shared" si="34"/>
        <v>0</v>
      </c>
      <c r="O55" s="234">
        <f t="shared" si="34"/>
        <v>0</v>
      </c>
      <c r="P55" s="234">
        <f t="shared" si="34"/>
        <v>0</v>
      </c>
      <c r="Q55" s="234">
        <f t="shared" si="34"/>
        <v>0</v>
      </c>
      <c r="R55" s="234">
        <f t="shared" si="34"/>
        <v>0</v>
      </c>
      <c r="S55" s="234">
        <f t="shared" si="34"/>
        <v>0</v>
      </c>
      <c r="T55" s="234">
        <f t="shared" si="34"/>
        <v>0</v>
      </c>
      <c r="U55" s="234">
        <f t="shared" si="34"/>
        <v>0</v>
      </c>
      <c r="V55" s="234">
        <f t="shared" si="34"/>
        <v>0</v>
      </c>
      <c r="W55" s="234">
        <f t="shared" si="34"/>
        <v>0</v>
      </c>
      <c r="X55" s="234">
        <f t="shared" si="34"/>
        <v>0</v>
      </c>
      <c r="Y55" s="234">
        <f t="shared" si="34"/>
        <v>0</v>
      </c>
      <c r="Z55" s="234">
        <f t="shared" si="34"/>
        <v>0</v>
      </c>
      <c r="AA55" s="234">
        <f t="shared" si="34"/>
        <v>0</v>
      </c>
      <c r="AB55" s="234">
        <f t="shared" si="34"/>
        <v>0</v>
      </c>
      <c r="AC55" s="234">
        <f t="shared" si="34"/>
        <v>0</v>
      </c>
      <c r="AD55" s="234">
        <f t="shared" si="34"/>
        <v>0</v>
      </c>
      <c r="AE55" s="234">
        <f t="shared" si="34"/>
        <v>0</v>
      </c>
      <c r="AF55" s="234">
        <f t="shared" si="34"/>
        <v>0</v>
      </c>
      <c r="AG55" s="234">
        <f t="shared" si="34"/>
        <v>0</v>
      </c>
      <c r="AH55" s="234">
        <f t="shared" si="34"/>
        <v>0</v>
      </c>
      <c r="AI55" s="234">
        <f t="shared" si="34"/>
        <v>0</v>
      </c>
      <c r="AJ55" s="234">
        <f t="shared" si="34"/>
        <v>0</v>
      </c>
      <c r="AK55" s="234">
        <f t="shared" si="34"/>
        <v>0</v>
      </c>
      <c r="AL55" s="234">
        <f t="shared" si="34"/>
        <v>0</v>
      </c>
      <c r="AM55" s="234">
        <f t="shared" si="34"/>
        <v>0</v>
      </c>
    </row>
    <row r="56" spans="1:39" x14ac:dyDescent="0.35">
      <c r="A56" s="8"/>
      <c r="B56" s="254"/>
      <c r="C56" s="9"/>
      <c r="D56" s="254"/>
      <c r="E56" s="9"/>
      <c r="F56" s="254"/>
      <c r="G56" s="254"/>
      <c r="H56" s="9"/>
      <c r="I56" s="254"/>
      <c r="J56" s="254"/>
      <c r="K56" s="9"/>
      <c r="L56" s="254"/>
      <c r="M56" s="254"/>
      <c r="N56" s="9"/>
      <c r="O56" s="254"/>
      <c r="P56" s="254"/>
      <c r="Q56" s="9"/>
      <c r="R56" s="254"/>
      <c r="S56" s="254"/>
      <c r="T56" s="9"/>
      <c r="U56" s="254"/>
      <c r="V56" s="254"/>
      <c r="W56" s="9"/>
      <c r="X56" s="254"/>
      <c r="Y56" s="254"/>
      <c r="Z56" s="9"/>
      <c r="AA56" s="254"/>
      <c r="AB56" s="254"/>
      <c r="AC56" s="9"/>
      <c r="AD56" s="254"/>
      <c r="AE56" s="254"/>
      <c r="AF56" s="9"/>
      <c r="AG56" s="254"/>
      <c r="AH56" s="254"/>
      <c r="AI56" s="9"/>
      <c r="AJ56" s="254"/>
      <c r="AK56" s="254"/>
      <c r="AL56" s="9"/>
      <c r="AM56" s="254"/>
    </row>
    <row r="57" spans="1:39" ht="15" thickBot="1" x14ac:dyDescent="0.4">
      <c r="A57" s="204" t="s">
        <v>182</v>
      </c>
      <c r="B57" s="204"/>
      <c r="C57" s="204"/>
      <c r="D57" s="204"/>
      <c r="E57" s="204"/>
      <c r="F57" s="204"/>
      <c r="G57" s="204"/>
      <c r="H57" s="204"/>
      <c r="I57" s="204"/>
      <c r="J57" s="204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</row>
    <row r="58" spans="1:39" ht="16" thickBot="1" x14ac:dyDescent="0.4">
      <c r="A58" s="647" t="s">
        <v>17</v>
      </c>
      <c r="B58" s="17" t="s">
        <v>10</v>
      </c>
      <c r="C58" s="146">
        <f>C$4</f>
        <v>44562</v>
      </c>
      <c r="D58" s="146">
        <f t="shared" ref="D58:AM58" si="35">D$4</f>
        <v>44593</v>
      </c>
      <c r="E58" s="146">
        <f t="shared" si="35"/>
        <v>44621</v>
      </c>
      <c r="F58" s="146">
        <f t="shared" si="35"/>
        <v>44652</v>
      </c>
      <c r="G58" s="146">
        <f t="shared" si="35"/>
        <v>44682</v>
      </c>
      <c r="H58" s="146">
        <f t="shared" si="35"/>
        <v>44713</v>
      </c>
      <c r="I58" s="146">
        <f t="shared" si="35"/>
        <v>44743</v>
      </c>
      <c r="J58" s="146">
        <f t="shared" si="35"/>
        <v>44774</v>
      </c>
      <c r="K58" s="146">
        <f t="shared" si="35"/>
        <v>44805</v>
      </c>
      <c r="L58" s="146">
        <f t="shared" si="35"/>
        <v>44835</v>
      </c>
      <c r="M58" s="146">
        <f t="shared" si="35"/>
        <v>44866</v>
      </c>
      <c r="N58" s="146">
        <f t="shared" si="35"/>
        <v>44896</v>
      </c>
      <c r="O58" s="146">
        <f t="shared" si="35"/>
        <v>44927</v>
      </c>
      <c r="P58" s="146">
        <f t="shared" si="35"/>
        <v>44958</v>
      </c>
      <c r="Q58" s="146">
        <f t="shared" si="35"/>
        <v>44986</v>
      </c>
      <c r="R58" s="146">
        <f t="shared" si="35"/>
        <v>45017</v>
      </c>
      <c r="S58" s="146">
        <f t="shared" si="35"/>
        <v>45047</v>
      </c>
      <c r="T58" s="146">
        <f t="shared" si="35"/>
        <v>45078</v>
      </c>
      <c r="U58" s="146">
        <f t="shared" si="35"/>
        <v>45108</v>
      </c>
      <c r="V58" s="146">
        <f t="shared" si="35"/>
        <v>45139</v>
      </c>
      <c r="W58" s="146">
        <f t="shared" si="35"/>
        <v>45170</v>
      </c>
      <c r="X58" s="146">
        <f t="shared" si="35"/>
        <v>45200</v>
      </c>
      <c r="Y58" s="146">
        <f t="shared" si="35"/>
        <v>45231</v>
      </c>
      <c r="Z58" s="146">
        <f t="shared" si="35"/>
        <v>45261</v>
      </c>
      <c r="AA58" s="146">
        <f t="shared" si="35"/>
        <v>45292</v>
      </c>
      <c r="AB58" s="146">
        <f t="shared" si="35"/>
        <v>45323</v>
      </c>
      <c r="AC58" s="146">
        <f t="shared" si="35"/>
        <v>45352</v>
      </c>
      <c r="AD58" s="146">
        <f t="shared" si="35"/>
        <v>45383</v>
      </c>
      <c r="AE58" s="146">
        <f t="shared" si="35"/>
        <v>45413</v>
      </c>
      <c r="AF58" s="146">
        <f t="shared" si="35"/>
        <v>45444</v>
      </c>
      <c r="AG58" s="146">
        <f t="shared" si="35"/>
        <v>45474</v>
      </c>
      <c r="AH58" s="146">
        <f t="shared" si="35"/>
        <v>45505</v>
      </c>
      <c r="AI58" s="146">
        <f t="shared" si="35"/>
        <v>45536</v>
      </c>
      <c r="AJ58" s="146">
        <f t="shared" si="35"/>
        <v>45566</v>
      </c>
      <c r="AK58" s="146">
        <f t="shared" si="35"/>
        <v>45597</v>
      </c>
      <c r="AL58" s="146">
        <f t="shared" si="35"/>
        <v>45627</v>
      </c>
      <c r="AM58" s="146">
        <f t="shared" si="35"/>
        <v>45658</v>
      </c>
    </row>
    <row r="59" spans="1:39" ht="15" customHeight="1" x14ac:dyDescent="0.35">
      <c r="A59" s="648"/>
      <c r="B59" s="13" t="str">
        <f t="shared" ref="B59:B72" si="36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M59" si="37">((E5*0.5)+D23-E41)*E78*E93*E$2</f>
        <v>0</v>
      </c>
      <c r="F59" s="26">
        <f t="shared" si="37"/>
        <v>0</v>
      </c>
      <c r="G59" s="26">
        <f t="shared" si="37"/>
        <v>0</v>
      </c>
      <c r="H59" s="26">
        <f t="shared" si="37"/>
        <v>0</v>
      </c>
      <c r="I59" s="26">
        <f t="shared" si="37"/>
        <v>0</v>
      </c>
      <c r="J59" s="26">
        <f t="shared" si="37"/>
        <v>0</v>
      </c>
      <c r="K59" s="26">
        <f t="shared" si="37"/>
        <v>0</v>
      </c>
      <c r="L59" s="26">
        <f t="shared" si="37"/>
        <v>0</v>
      </c>
      <c r="M59" s="26">
        <f t="shared" si="37"/>
        <v>0</v>
      </c>
      <c r="N59" s="26">
        <f t="shared" si="37"/>
        <v>0</v>
      </c>
      <c r="O59" s="26">
        <f t="shared" si="37"/>
        <v>0</v>
      </c>
      <c r="P59" s="26">
        <f t="shared" si="37"/>
        <v>0</v>
      </c>
      <c r="Q59" s="26">
        <f t="shared" si="37"/>
        <v>0</v>
      </c>
      <c r="R59" s="26">
        <f t="shared" si="37"/>
        <v>0</v>
      </c>
      <c r="S59" s="26">
        <f t="shared" si="37"/>
        <v>0</v>
      </c>
      <c r="T59" s="26">
        <f t="shared" si="37"/>
        <v>0</v>
      </c>
      <c r="U59" s="26">
        <f t="shared" si="37"/>
        <v>0</v>
      </c>
      <c r="V59" s="26">
        <f t="shared" si="37"/>
        <v>0</v>
      </c>
      <c r="W59" s="26">
        <f t="shared" si="37"/>
        <v>0</v>
      </c>
      <c r="X59" s="26">
        <f t="shared" si="37"/>
        <v>0</v>
      </c>
      <c r="Y59" s="26">
        <f t="shared" si="37"/>
        <v>0</v>
      </c>
      <c r="Z59" s="26">
        <f t="shared" si="37"/>
        <v>0</v>
      </c>
      <c r="AA59" s="26">
        <f t="shared" si="37"/>
        <v>0</v>
      </c>
      <c r="AB59" s="26">
        <f t="shared" si="37"/>
        <v>0</v>
      </c>
      <c r="AC59" s="26">
        <f t="shared" si="37"/>
        <v>0</v>
      </c>
      <c r="AD59" s="26">
        <f t="shared" si="37"/>
        <v>0</v>
      </c>
      <c r="AE59" s="26">
        <f t="shared" si="37"/>
        <v>0</v>
      </c>
      <c r="AF59" s="26">
        <f t="shared" si="37"/>
        <v>0</v>
      </c>
      <c r="AG59" s="26">
        <f t="shared" si="37"/>
        <v>0</v>
      </c>
      <c r="AH59" s="26">
        <f t="shared" si="37"/>
        <v>0</v>
      </c>
      <c r="AI59" s="26">
        <f t="shared" si="37"/>
        <v>0</v>
      </c>
      <c r="AJ59" s="26">
        <f t="shared" si="37"/>
        <v>0</v>
      </c>
      <c r="AK59" s="26">
        <f t="shared" si="37"/>
        <v>0</v>
      </c>
      <c r="AL59" s="26">
        <f t="shared" si="37"/>
        <v>0</v>
      </c>
      <c r="AM59" s="26">
        <f t="shared" si="37"/>
        <v>0</v>
      </c>
    </row>
    <row r="60" spans="1:39" ht="15.5" x14ac:dyDescent="0.35">
      <c r="A60" s="648"/>
      <c r="B60" s="13" t="str">
        <f t="shared" si="36"/>
        <v>Building Shell</v>
      </c>
      <c r="C60" s="26">
        <f t="shared" ref="C60:C71" si="38">((C6*0.5)-C42)*C79*C94*C$2</f>
        <v>0</v>
      </c>
      <c r="D60" s="26">
        <f t="shared" ref="D60:AM60" si="39">((D6*0.5)+C24-D42)*D79*D94*D$2</f>
        <v>0</v>
      </c>
      <c r="E60" s="26">
        <f t="shared" si="39"/>
        <v>0</v>
      </c>
      <c r="F60" s="26">
        <f t="shared" si="39"/>
        <v>0</v>
      </c>
      <c r="G60" s="26">
        <f t="shared" si="39"/>
        <v>0</v>
      </c>
      <c r="H60" s="26">
        <f t="shared" si="39"/>
        <v>0</v>
      </c>
      <c r="I60" s="26">
        <f t="shared" si="39"/>
        <v>0</v>
      </c>
      <c r="J60" s="26">
        <f t="shared" si="39"/>
        <v>0</v>
      </c>
      <c r="K60" s="26">
        <f t="shared" si="39"/>
        <v>0</v>
      </c>
      <c r="L60" s="26">
        <f t="shared" si="39"/>
        <v>0</v>
      </c>
      <c r="M60" s="26">
        <f t="shared" si="39"/>
        <v>0</v>
      </c>
      <c r="N60" s="26">
        <f t="shared" si="39"/>
        <v>0</v>
      </c>
      <c r="O60" s="26">
        <f t="shared" si="39"/>
        <v>0</v>
      </c>
      <c r="P60" s="26">
        <f t="shared" si="39"/>
        <v>0</v>
      </c>
      <c r="Q60" s="26">
        <f t="shared" si="39"/>
        <v>0</v>
      </c>
      <c r="R60" s="26">
        <f t="shared" si="39"/>
        <v>0</v>
      </c>
      <c r="S60" s="26">
        <f t="shared" si="39"/>
        <v>0</v>
      </c>
      <c r="T60" s="26">
        <f t="shared" si="39"/>
        <v>0</v>
      </c>
      <c r="U60" s="26">
        <f t="shared" si="39"/>
        <v>0</v>
      </c>
      <c r="V60" s="26">
        <f t="shared" si="39"/>
        <v>0</v>
      </c>
      <c r="W60" s="26">
        <f t="shared" si="39"/>
        <v>0</v>
      </c>
      <c r="X60" s="26">
        <f t="shared" si="39"/>
        <v>0</v>
      </c>
      <c r="Y60" s="26">
        <f t="shared" si="39"/>
        <v>0</v>
      </c>
      <c r="Z60" s="26">
        <f t="shared" si="39"/>
        <v>0</v>
      </c>
      <c r="AA60" s="26">
        <f t="shared" si="39"/>
        <v>0</v>
      </c>
      <c r="AB60" s="26">
        <f t="shared" si="39"/>
        <v>0</v>
      </c>
      <c r="AC60" s="26">
        <f t="shared" si="39"/>
        <v>0</v>
      </c>
      <c r="AD60" s="26">
        <f t="shared" si="39"/>
        <v>0</v>
      </c>
      <c r="AE60" s="26">
        <f t="shared" si="39"/>
        <v>0</v>
      </c>
      <c r="AF60" s="26">
        <f t="shared" si="39"/>
        <v>0</v>
      </c>
      <c r="AG60" s="26">
        <f t="shared" si="39"/>
        <v>0</v>
      </c>
      <c r="AH60" s="26">
        <f t="shared" si="39"/>
        <v>0</v>
      </c>
      <c r="AI60" s="26">
        <f t="shared" si="39"/>
        <v>0</v>
      </c>
      <c r="AJ60" s="26">
        <f t="shared" si="39"/>
        <v>0</v>
      </c>
      <c r="AK60" s="26">
        <f t="shared" si="39"/>
        <v>0</v>
      </c>
      <c r="AL60" s="26">
        <f t="shared" si="39"/>
        <v>0</v>
      </c>
      <c r="AM60" s="26">
        <f t="shared" si="39"/>
        <v>0</v>
      </c>
    </row>
    <row r="61" spans="1:39" ht="15.5" x14ac:dyDescent="0.35">
      <c r="A61" s="648"/>
      <c r="B61" s="13" t="str">
        <f t="shared" si="36"/>
        <v>Cooking</v>
      </c>
      <c r="C61" s="26">
        <f t="shared" si="38"/>
        <v>0</v>
      </c>
      <c r="D61" s="26">
        <f t="shared" ref="D61:AM61" si="40">((D7*0.5)+C25-D43)*D80*D95*D$2</f>
        <v>0</v>
      </c>
      <c r="E61" s="26">
        <f t="shared" si="40"/>
        <v>0</v>
      </c>
      <c r="F61" s="26">
        <f t="shared" si="40"/>
        <v>0</v>
      </c>
      <c r="G61" s="26">
        <f t="shared" si="40"/>
        <v>0</v>
      </c>
      <c r="H61" s="26">
        <f t="shared" si="40"/>
        <v>0</v>
      </c>
      <c r="I61" s="26">
        <f t="shared" si="40"/>
        <v>0</v>
      </c>
      <c r="J61" s="26">
        <f t="shared" si="40"/>
        <v>0</v>
      </c>
      <c r="K61" s="26">
        <f t="shared" si="40"/>
        <v>0</v>
      </c>
      <c r="L61" s="26">
        <f t="shared" si="40"/>
        <v>0</v>
      </c>
      <c r="M61" s="26">
        <f t="shared" si="40"/>
        <v>0</v>
      </c>
      <c r="N61" s="26">
        <f t="shared" si="40"/>
        <v>0</v>
      </c>
      <c r="O61" s="26">
        <f t="shared" si="40"/>
        <v>0</v>
      </c>
      <c r="P61" s="26">
        <f t="shared" si="40"/>
        <v>0</v>
      </c>
      <c r="Q61" s="26">
        <f t="shared" si="40"/>
        <v>0</v>
      </c>
      <c r="R61" s="26">
        <f t="shared" si="40"/>
        <v>0</v>
      </c>
      <c r="S61" s="26">
        <f t="shared" si="40"/>
        <v>0</v>
      </c>
      <c r="T61" s="26">
        <f t="shared" si="40"/>
        <v>0</v>
      </c>
      <c r="U61" s="26">
        <f t="shared" si="40"/>
        <v>0</v>
      </c>
      <c r="V61" s="26">
        <f t="shared" si="40"/>
        <v>0</v>
      </c>
      <c r="W61" s="26">
        <f t="shared" si="40"/>
        <v>0</v>
      </c>
      <c r="X61" s="26">
        <f t="shared" si="40"/>
        <v>0</v>
      </c>
      <c r="Y61" s="26">
        <f t="shared" si="40"/>
        <v>0</v>
      </c>
      <c r="Z61" s="26">
        <f t="shared" si="40"/>
        <v>0</v>
      </c>
      <c r="AA61" s="26">
        <f t="shared" si="40"/>
        <v>0</v>
      </c>
      <c r="AB61" s="26">
        <f t="shared" si="40"/>
        <v>0</v>
      </c>
      <c r="AC61" s="26">
        <f t="shared" si="40"/>
        <v>0</v>
      </c>
      <c r="AD61" s="26">
        <f t="shared" si="40"/>
        <v>0</v>
      </c>
      <c r="AE61" s="26">
        <f t="shared" si="40"/>
        <v>0</v>
      </c>
      <c r="AF61" s="26">
        <f t="shared" si="40"/>
        <v>0</v>
      </c>
      <c r="AG61" s="26">
        <f t="shared" si="40"/>
        <v>0</v>
      </c>
      <c r="AH61" s="26">
        <f t="shared" si="40"/>
        <v>0</v>
      </c>
      <c r="AI61" s="26">
        <f t="shared" si="40"/>
        <v>0</v>
      </c>
      <c r="AJ61" s="26">
        <f t="shared" si="40"/>
        <v>0</v>
      </c>
      <c r="AK61" s="26">
        <f t="shared" si="40"/>
        <v>0</v>
      </c>
      <c r="AL61" s="26">
        <f t="shared" si="40"/>
        <v>0</v>
      </c>
      <c r="AM61" s="26">
        <f t="shared" si="40"/>
        <v>0</v>
      </c>
    </row>
    <row r="62" spans="1:39" ht="15.5" x14ac:dyDescent="0.35">
      <c r="A62" s="648"/>
      <c r="B62" s="13" t="str">
        <f t="shared" si="36"/>
        <v>Cooling</v>
      </c>
      <c r="C62" s="26">
        <f t="shared" si="38"/>
        <v>0</v>
      </c>
      <c r="D62" s="26">
        <f t="shared" ref="D62:AM62" si="41">((D8*0.5)+C26-D44)*D81*D96*D$2</f>
        <v>0</v>
      </c>
      <c r="E62" s="26">
        <f t="shared" si="41"/>
        <v>0</v>
      </c>
      <c r="F62" s="26">
        <f t="shared" si="41"/>
        <v>0</v>
      </c>
      <c r="G62" s="26">
        <f t="shared" si="41"/>
        <v>0</v>
      </c>
      <c r="H62" s="26">
        <f t="shared" si="41"/>
        <v>0</v>
      </c>
      <c r="I62" s="26">
        <f t="shared" si="41"/>
        <v>0</v>
      </c>
      <c r="J62" s="26">
        <f t="shared" si="41"/>
        <v>0</v>
      </c>
      <c r="K62" s="26">
        <f t="shared" si="41"/>
        <v>0</v>
      </c>
      <c r="L62" s="26">
        <f t="shared" si="41"/>
        <v>0</v>
      </c>
      <c r="M62" s="26">
        <f t="shared" si="41"/>
        <v>0</v>
      </c>
      <c r="N62" s="26">
        <f t="shared" si="41"/>
        <v>0</v>
      </c>
      <c r="O62" s="26">
        <f t="shared" si="41"/>
        <v>0</v>
      </c>
      <c r="P62" s="26">
        <f t="shared" si="41"/>
        <v>0</v>
      </c>
      <c r="Q62" s="26">
        <f t="shared" si="41"/>
        <v>0</v>
      </c>
      <c r="R62" s="26">
        <f t="shared" si="41"/>
        <v>0</v>
      </c>
      <c r="S62" s="26">
        <f t="shared" si="41"/>
        <v>0</v>
      </c>
      <c r="T62" s="26">
        <f t="shared" si="41"/>
        <v>0</v>
      </c>
      <c r="U62" s="26">
        <f t="shared" si="41"/>
        <v>0</v>
      </c>
      <c r="V62" s="26">
        <f t="shared" si="41"/>
        <v>0</v>
      </c>
      <c r="W62" s="26">
        <f t="shared" si="41"/>
        <v>0</v>
      </c>
      <c r="X62" s="26">
        <f t="shared" si="41"/>
        <v>0</v>
      </c>
      <c r="Y62" s="26">
        <f t="shared" si="41"/>
        <v>0</v>
      </c>
      <c r="Z62" s="26">
        <f t="shared" si="41"/>
        <v>0</v>
      </c>
      <c r="AA62" s="26">
        <f t="shared" si="41"/>
        <v>0</v>
      </c>
      <c r="AB62" s="26">
        <f t="shared" si="41"/>
        <v>0</v>
      </c>
      <c r="AC62" s="26">
        <f t="shared" si="41"/>
        <v>0</v>
      </c>
      <c r="AD62" s="26">
        <f t="shared" si="41"/>
        <v>0</v>
      </c>
      <c r="AE62" s="26">
        <f t="shared" si="41"/>
        <v>0</v>
      </c>
      <c r="AF62" s="26">
        <f t="shared" si="41"/>
        <v>0</v>
      </c>
      <c r="AG62" s="26">
        <f t="shared" si="41"/>
        <v>0</v>
      </c>
      <c r="AH62" s="26">
        <f t="shared" si="41"/>
        <v>0</v>
      </c>
      <c r="AI62" s="26">
        <f t="shared" si="41"/>
        <v>0</v>
      </c>
      <c r="AJ62" s="26">
        <f t="shared" si="41"/>
        <v>0</v>
      </c>
      <c r="AK62" s="26">
        <f t="shared" si="41"/>
        <v>0</v>
      </c>
      <c r="AL62" s="26">
        <f t="shared" si="41"/>
        <v>0</v>
      </c>
      <c r="AM62" s="26">
        <f t="shared" si="41"/>
        <v>0</v>
      </c>
    </row>
    <row r="63" spans="1:39" ht="15.5" x14ac:dyDescent="0.35">
      <c r="A63" s="648"/>
      <c r="B63" s="13" t="str">
        <f t="shared" si="36"/>
        <v>Ext Lighting</v>
      </c>
      <c r="C63" s="26">
        <f t="shared" si="38"/>
        <v>0</v>
      </c>
      <c r="D63" s="26">
        <f t="shared" ref="D63:AM63" si="42">((D9*0.5)+C27-D45)*D82*D97*D$2</f>
        <v>0</v>
      </c>
      <c r="E63" s="26">
        <f t="shared" si="42"/>
        <v>0</v>
      </c>
      <c r="F63" s="26">
        <f t="shared" si="42"/>
        <v>0</v>
      </c>
      <c r="G63" s="26">
        <f t="shared" si="42"/>
        <v>0</v>
      </c>
      <c r="H63" s="26">
        <f t="shared" si="42"/>
        <v>0</v>
      </c>
      <c r="I63" s="26">
        <f t="shared" si="42"/>
        <v>0</v>
      </c>
      <c r="J63" s="26">
        <f t="shared" si="42"/>
        <v>0</v>
      </c>
      <c r="K63" s="26">
        <f t="shared" si="42"/>
        <v>0</v>
      </c>
      <c r="L63" s="26">
        <f t="shared" si="42"/>
        <v>0</v>
      </c>
      <c r="M63" s="26">
        <f t="shared" si="42"/>
        <v>0</v>
      </c>
      <c r="N63" s="26">
        <f t="shared" si="42"/>
        <v>0</v>
      </c>
      <c r="O63" s="26">
        <f t="shared" si="42"/>
        <v>0</v>
      </c>
      <c r="P63" s="26">
        <f t="shared" si="42"/>
        <v>0</v>
      </c>
      <c r="Q63" s="26">
        <f t="shared" si="42"/>
        <v>0</v>
      </c>
      <c r="R63" s="26">
        <f t="shared" si="42"/>
        <v>0</v>
      </c>
      <c r="S63" s="26">
        <f t="shared" si="42"/>
        <v>0</v>
      </c>
      <c r="T63" s="26">
        <f t="shared" si="42"/>
        <v>0</v>
      </c>
      <c r="U63" s="26">
        <f t="shared" si="42"/>
        <v>0</v>
      </c>
      <c r="V63" s="26">
        <f t="shared" si="42"/>
        <v>0</v>
      </c>
      <c r="W63" s="26">
        <f t="shared" si="42"/>
        <v>0</v>
      </c>
      <c r="X63" s="26">
        <f t="shared" si="42"/>
        <v>0</v>
      </c>
      <c r="Y63" s="26">
        <f t="shared" si="42"/>
        <v>0</v>
      </c>
      <c r="Z63" s="26">
        <f t="shared" si="42"/>
        <v>0</v>
      </c>
      <c r="AA63" s="26">
        <f t="shared" si="42"/>
        <v>0</v>
      </c>
      <c r="AB63" s="26">
        <f t="shared" si="42"/>
        <v>0</v>
      </c>
      <c r="AC63" s="26">
        <f t="shared" si="42"/>
        <v>0</v>
      </c>
      <c r="AD63" s="26">
        <f t="shared" si="42"/>
        <v>0</v>
      </c>
      <c r="AE63" s="26">
        <f t="shared" si="42"/>
        <v>0</v>
      </c>
      <c r="AF63" s="26">
        <f t="shared" si="42"/>
        <v>0</v>
      </c>
      <c r="AG63" s="26">
        <f t="shared" si="42"/>
        <v>0</v>
      </c>
      <c r="AH63" s="26">
        <f t="shared" si="42"/>
        <v>0</v>
      </c>
      <c r="AI63" s="26">
        <f t="shared" si="42"/>
        <v>0</v>
      </c>
      <c r="AJ63" s="26">
        <f t="shared" si="42"/>
        <v>0</v>
      </c>
      <c r="AK63" s="26">
        <f t="shared" si="42"/>
        <v>0</v>
      </c>
      <c r="AL63" s="26">
        <f t="shared" si="42"/>
        <v>0</v>
      </c>
      <c r="AM63" s="26">
        <f t="shared" si="42"/>
        <v>0</v>
      </c>
    </row>
    <row r="64" spans="1:39" ht="15.5" x14ac:dyDescent="0.35">
      <c r="A64" s="648"/>
      <c r="B64" s="13" t="str">
        <f t="shared" si="36"/>
        <v>Heating</v>
      </c>
      <c r="C64" s="26">
        <f t="shared" si="38"/>
        <v>0</v>
      </c>
      <c r="D64" s="26">
        <f t="shared" ref="D64:AM64" si="43">((D10*0.5)+C28-D46)*D83*D98*D$2</f>
        <v>0</v>
      </c>
      <c r="E64" s="26">
        <f t="shared" si="43"/>
        <v>0</v>
      </c>
      <c r="F64" s="26">
        <f t="shared" si="43"/>
        <v>0</v>
      </c>
      <c r="G64" s="26">
        <f t="shared" si="43"/>
        <v>0</v>
      </c>
      <c r="H64" s="26">
        <f t="shared" si="43"/>
        <v>0</v>
      </c>
      <c r="I64" s="26">
        <f t="shared" si="43"/>
        <v>0</v>
      </c>
      <c r="J64" s="26">
        <f t="shared" si="43"/>
        <v>0</v>
      </c>
      <c r="K64" s="26">
        <f t="shared" si="43"/>
        <v>0</v>
      </c>
      <c r="L64" s="26">
        <f t="shared" si="43"/>
        <v>0</v>
      </c>
      <c r="M64" s="26">
        <f t="shared" si="43"/>
        <v>0</v>
      </c>
      <c r="N64" s="26">
        <f t="shared" si="43"/>
        <v>0</v>
      </c>
      <c r="O64" s="26">
        <f t="shared" si="43"/>
        <v>0</v>
      </c>
      <c r="P64" s="26">
        <f t="shared" si="43"/>
        <v>0</v>
      </c>
      <c r="Q64" s="26">
        <f t="shared" si="43"/>
        <v>0</v>
      </c>
      <c r="R64" s="26">
        <f t="shared" si="43"/>
        <v>0</v>
      </c>
      <c r="S64" s="26">
        <f t="shared" si="43"/>
        <v>0</v>
      </c>
      <c r="T64" s="26">
        <f t="shared" si="43"/>
        <v>0</v>
      </c>
      <c r="U64" s="26">
        <f t="shared" si="43"/>
        <v>0</v>
      </c>
      <c r="V64" s="26">
        <f t="shared" si="43"/>
        <v>0</v>
      </c>
      <c r="W64" s="26">
        <f t="shared" si="43"/>
        <v>0</v>
      </c>
      <c r="X64" s="26">
        <f t="shared" si="43"/>
        <v>0</v>
      </c>
      <c r="Y64" s="26">
        <f t="shared" si="43"/>
        <v>0</v>
      </c>
      <c r="Z64" s="26">
        <f t="shared" si="43"/>
        <v>0</v>
      </c>
      <c r="AA64" s="26">
        <f t="shared" si="43"/>
        <v>0</v>
      </c>
      <c r="AB64" s="26">
        <f t="shared" si="43"/>
        <v>0</v>
      </c>
      <c r="AC64" s="26">
        <f t="shared" si="43"/>
        <v>0</v>
      </c>
      <c r="AD64" s="26">
        <f t="shared" si="43"/>
        <v>0</v>
      </c>
      <c r="AE64" s="26">
        <f t="shared" si="43"/>
        <v>0</v>
      </c>
      <c r="AF64" s="26">
        <f t="shared" si="43"/>
        <v>0</v>
      </c>
      <c r="AG64" s="26">
        <f t="shared" si="43"/>
        <v>0</v>
      </c>
      <c r="AH64" s="26">
        <f t="shared" si="43"/>
        <v>0</v>
      </c>
      <c r="AI64" s="26">
        <f t="shared" si="43"/>
        <v>0</v>
      </c>
      <c r="AJ64" s="26">
        <f t="shared" si="43"/>
        <v>0</v>
      </c>
      <c r="AK64" s="26">
        <f t="shared" si="43"/>
        <v>0</v>
      </c>
      <c r="AL64" s="26">
        <f t="shared" si="43"/>
        <v>0</v>
      </c>
      <c r="AM64" s="26">
        <f t="shared" si="43"/>
        <v>0</v>
      </c>
    </row>
    <row r="65" spans="1:41" ht="15.5" x14ac:dyDescent="0.35">
      <c r="A65" s="648"/>
      <c r="B65" s="13" t="str">
        <f t="shared" si="36"/>
        <v>HVAC</v>
      </c>
      <c r="C65" s="26">
        <f t="shared" si="38"/>
        <v>0</v>
      </c>
      <c r="D65" s="26">
        <f t="shared" ref="D65:AM65" si="44">((D11*0.5)+C29-D47)*D84*D99*D$2</f>
        <v>0</v>
      </c>
      <c r="E65" s="26">
        <f t="shared" si="44"/>
        <v>0</v>
      </c>
      <c r="F65" s="26">
        <f t="shared" si="44"/>
        <v>0</v>
      </c>
      <c r="G65" s="26">
        <f t="shared" si="44"/>
        <v>0</v>
      </c>
      <c r="H65" s="26">
        <f t="shared" si="44"/>
        <v>0</v>
      </c>
      <c r="I65" s="26">
        <f t="shared" si="44"/>
        <v>0</v>
      </c>
      <c r="J65" s="26">
        <f t="shared" si="44"/>
        <v>0</v>
      </c>
      <c r="K65" s="26">
        <f t="shared" si="44"/>
        <v>0</v>
      </c>
      <c r="L65" s="26">
        <f t="shared" si="44"/>
        <v>0</v>
      </c>
      <c r="M65" s="26">
        <f t="shared" si="44"/>
        <v>0</v>
      </c>
      <c r="N65" s="26">
        <f t="shared" si="44"/>
        <v>0</v>
      </c>
      <c r="O65" s="26">
        <f t="shared" si="44"/>
        <v>0</v>
      </c>
      <c r="P65" s="26">
        <f t="shared" si="44"/>
        <v>0</v>
      </c>
      <c r="Q65" s="26">
        <f t="shared" si="44"/>
        <v>0</v>
      </c>
      <c r="R65" s="26">
        <f t="shared" si="44"/>
        <v>0</v>
      </c>
      <c r="S65" s="26">
        <f t="shared" si="44"/>
        <v>0</v>
      </c>
      <c r="T65" s="26">
        <f t="shared" si="44"/>
        <v>0</v>
      </c>
      <c r="U65" s="26">
        <f t="shared" si="44"/>
        <v>0</v>
      </c>
      <c r="V65" s="26">
        <f t="shared" si="44"/>
        <v>0</v>
      </c>
      <c r="W65" s="26">
        <f t="shared" si="44"/>
        <v>0</v>
      </c>
      <c r="X65" s="26">
        <f t="shared" si="44"/>
        <v>0</v>
      </c>
      <c r="Y65" s="26">
        <f t="shared" si="44"/>
        <v>0</v>
      </c>
      <c r="Z65" s="26">
        <f t="shared" si="44"/>
        <v>0</v>
      </c>
      <c r="AA65" s="26">
        <f t="shared" si="44"/>
        <v>0</v>
      </c>
      <c r="AB65" s="26">
        <f t="shared" si="44"/>
        <v>0</v>
      </c>
      <c r="AC65" s="26">
        <f t="shared" si="44"/>
        <v>0</v>
      </c>
      <c r="AD65" s="26">
        <f t="shared" si="44"/>
        <v>0</v>
      </c>
      <c r="AE65" s="26">
        <f t="shared" si="44"/>
        <v>0</v>
      </c>
      <c r="AF65" s="26">
        <f t="shared" si="44"/>
        <v>0</v>
      </c>
      <c r="AG65" s="26">
        <f t="shared" si="44"/>
        <v>0</v>
      </c>
      <c r="AH65" s="26">
        <f t="shared" si="44"/>
        <v>0</v>
      </c>
      <c r="AI65" s="26">
        <f t="shared" si="44"/>
        <v>0</v>
      </c>
      <c r="AJ65" s="26">
        <f t="shared" si="44"/>
        <v>0</v>
      </c>
      <c r="AK65" s="26">
        <f t="shared" si="44"/>
        <v>0</v>
      </c>
      <c r="AL65" s="26">
        <f t="shared" si="44"/>
        <v>0</v>
      </c>
      <c r="AM65" s="26">
        <f t="shared" si="44"/>
        <v>0</v>
      </c>
    </row>
    <row r="66" spans="1:41" ht="15.5" x14ac:dyDescent="0.35">
      <c r="A66" s="648"/>
      <c r="B66" s="13" t="str">
        <f t="shared" si="36"/>
        <v>Lighting</v>
      </c>
      <c r="C66" s="26">
        <f t="shared" si="38"/>
        <v>0</v>
      </c>
      <c r="D66" s="26">
        <f t="shared" ref="D66:AM66" si="45">((D12*0.5)+C30-D48)*D85*D100*D$2</f>
        <v>0</v>
      </c>
      <c r="E66" s="26">
        <f t="shared" si="45"/>
        <v>0</v>
      </c>
      <c r="F66" s="26">
        <f t="shared" si="45"/>
        <v>0</v>
      </c>
      <c r="G66" s="26">
        <f t="shared" si="45"/>
        <v>0</v>
      </c>
      <c r="H66" s="26">
        <f t="shared" si="45"/>
        <v>0</v>
      </c>
      <c r="I66" s="26">
        <f t="shared" si="45"/>
        <v>0</v>
      </c>
      <c r="J66" s="26">
        <f t="shared" si="45"/>
        <v>0</v>
      </c>
      <c r="K66" s="26">
        <f t="shared" si="45"/>
        <v>0</v>
      </c>
      <c r="L66" s="26">
        <f t="shared" si="45"/>
        <v>0</v>
      </c>
      <c r="M66" s="26">
        <f t="shared" si="45"/>
        <v>0</v>
      </c>
      <c r="N66" s="26">
        <f t="shared" si="45"/>
        <v>0</v>
      </c>
      <c r="O66" s="26">
        <f t="shared" si="45"/>
        <v>0</v>
      </c>
      <c r="P66" s="26">
        <f t="shared" si="45"/>
        <v>0</v>
      </c>
      <c r="Q66" s="26">
        <f t="shared" si="45"/>
        <v>0</v>
      </c>
      <c r="R66" s="26">
        <f t="shared" si="45"/>
        <v>0</v>
      </c>
      <c r="S66" s="26">
        <f t="shared" si="45"/>
        <v>0</v>
      </c>
      <c r="T66" s="26">
        <f t="shared" si="45"/>
        <v>0</v>
      </c>
      <c r="U66" s="26">
        <f t="shared" si="45"/>
        <v>0</v>
      </c>
      <c r="V66" s="26">
        <f t="shared" si="45"/>
        <v>0</v>
      </c>
      <c r="W66" s="26">
        <f t="shared" si="45"/>
        <v>0</v>
      </c>
      <c r="X66" s="26">
        <f t="shared" si="45"/>
        <v>0</v>
      </c>
      <c r="Y66" s="26">
        <f t="shared" si="45"/>
        <v>0</v>
      </c>
      <c r="Z66" s="26">
        <f t="shared" si="45"/>
        <v>0</v>
      </c>
      <c r="AA66" s="26">
        <f t="shared" si="45"/>
        <v>0</v>
      </c>
      <c r="AB66" s="26">
        <f t="shared" si="45"/>
        <v>0</v>
      </c>
      <c r="AC66" s="26">
        <f t="shared" si="45"/>
        <v>0</v>
      </c>
      <c r="AD66" s="26">
        <f t="shared" si="45"/>
        <v>0</v>
      </c>
      <c r="AE66" s="26">
        <f t="shared" si="45"/>
        <v>0</v>
      </c>
      <c r="AF66" s="26">
        <f t="shared" si="45"/>
        <v>0</v>
      </c>
      <c r="AG66" s="26">
        <f t="shared" si="45"/>
        <v>0</v>
      </c>
      <c r="AH66" s="26">
        <f t="shared" si="45"/>
        <v>0</v>
      </c>
      <c r="AI66" s="26">
        <f t="shared" si="45"/>
        <v>0</v>
      </c>
      <c r="AJ66" s="26">
        <f t="shared" si="45"/>
        <v>0</v>
      </c>
      <c r="AK66" s="26">
        <f t="shared" si="45"/>
        <v>0</v>
      </c>
      <c r="AL66" s="26">
        <f t="shared" si="45"/>
        <v>0</v>
      </c>
      <c r="AM66" s="26">
        <f t="shared" si="45"/>
        <v>0</v>
      </c>
    </row>
    <row r="67" spans="1:41" ht="15.5" x14ac:dyDescent="0.35">
      <c r="A67" s="648"/>
      <c r="B67" s="13" t="str">
        <f t="shared" si="36"/>
        <v>Miscellaneous</v>
      </c>
      <c r="C67" s="26">
        <f t="shared" si="38"/>
        <v>0</v>
      </c>
      <c r="D67" s="26">
        <f t="shared" ref="D67:AM67" si="46">((D13*0.5)+C31-D49)*D86*D101*D$2</f>
        <v>0</v>
      </c>
      <c r="E67" s="26">
        <f t="shared" si="46"/>
        <v>0</v>
      </c>
      <c r="F67" s="26">
        <f t="shared" si="46"/>
        <v>0</v>
      </c>
      <c r="G67" s="26">
        <f t="shared" si="46"/>
        <v>0</v>
      </c>
      <c r="H67" s="26">
        <f t="shared" si="46"/>
        <v>0</v>
      </c>
      <c r="I67" s="26">
        <f t="shared" si="46"/>
        <v>0</v>
      </c>
      <c r="J67" s="26">
        <f t="shared" si="46"/>
        <v>0</v>
      </c>
      <c r="K67" s="26">
        <f t="shared" si="46"/>
        <v>0</v>
      </c>
      <c r="L67" s="26">
        <f t="shared" si="46"/>
        <v>0</v>
      </c>
      <c r="M67" s="26">
        <f t="shared" si="46"/>
        <v>0</v>
      </c>
      <c r="N67" s="26">
        <f t="shared" si="46"/>
        <v>0</v>
      </c>
      <c r="O67" s="26">
        <f t="shared" si="46"/>
        <v>0</v>
      </c>
      <c r="P67" s="26">
        <f t="shared" si="46"/>
        <v>0</v>
      </c>
      <c r="Q67" s="26">
        <f t="shared" si="46"/>
        <v>0</v>
      </c>
      <c r="R67" s="26">
        <f t="shared" si="46"/>
        <v>0</v>
      </c>
      <c r="S67" s="26">
        <f t="shared" si="46"/>
        <v>0</v>
      </c>
      <c r="T67" s="26">
        <f t="shared" si="46"/>
        <v>0</v>
      </c>
      <c r="U67" s="26">
        <f t="shared" si="46"/>
        <v>0</v>
      </c>
      <c r="V67" s="26">
        <f t="shared" si="46"/>
        <v>0</v>
      </c>
      <c r="W67" s="26">
        <f t="shared" si="46"/>
        <v>0</v>
      </c>
      <c r="X67" s="26">
        <f t="shared" si="46"/>
        <v>0</v>
      </c>
      <c r="Y67" s="26">
        <f t="shared" si="46"/>
        <v>0</v>
      </c>
      <c r="Z67" s="26">
        <f t="shared" si="46"/>
        <v>0</v>
      </c>
      <c r="AA67" s="26">
        <f t="shared" si="46"/>
        <v>0</v>
      </c>
      <c r="AB67" s="26">
        <f t="shared" si="46"/>
        <v>0</v>
      </c>
      <c r="AC67" s="26">
        <f t="shared" si="46"/>
        <v>0</v>
      </c>
      <c r="AD67" s="26">
        <f t="shared" si="46"/>
        <v>0</v>
      </c>
      <c r="AE67" s="26">
        <f t="shared" si="46"/>
        <v>0</v>
      </c>
      <c r="AF67" s="26">
        <f t="shared" si="46"/>
        <v>0</v>
      </c>
      <c r="AG67" s="26">
        <f t="shared" si="46"/>
        <v>0</v>
      </c>
      <c r="AH67" s="26">
        <f t="shared" si="46"/>
        <v>0</v>
      </c>
      <c r="AI67" s="26">
        <f t="shared" si="46"/>
        <v>0</v>
      </c>
      <c r="AJ67" s="26">
        <f t="shared" si="46"/>
        <v>0</v>
      </c>
      <c r="AK67" s="26">
        <f t="shared" si="46"/>
        <v>0</v>
      </c>
      <c r="AL67" s="26">
        <f t="shared" si="46"/>
        <v>0</v>
      </c>
      <c r="AM67" s="26">
        <f t="shared" si="46"/>
        <v>0</v>
      </c>
    </row>
    <row r="68" spans="1:41" ht="15.75" customHeight="1" x14ac:dyDescent="0.35">
      <c r="A68" s="648"/>
      <c r="B68" s="13" t="str">
        <f t="shared" si="36"/>
        <v>Motors</v>
      </c>
      <c r="C68" s="26">
        <f t="shared" si="38"/>
        <v>0</v>
      </c>
      <c r="D68" s="26">
        <f t="shared" ref="D68:AM68" si="47">((D14*0.5)+C32-D50)*D87*D102*D$2</f>
        <v>0</v>
      </c>
      <c r="E68" s="26">
        <f t="shared" si="47"/>
        <v>0</v>
      </c>
      <c r="F68" s="26">
        <f t="shared" si="47"/>
        <v>0</v>
      </c>
      <c r="G68" s="26">
        <f t="shared" si="47"/>
        <v>0</v>
      </c>
      <c r="H68" s="26">
        <f t="shared" si="47"/>
        <v>0</v>
      </c>
      <c r="I68" s="26">
        <f t="shared" si="47"/>
        <v>0</v>
      </c>
      <c r="J68" s="26">
        <f t="shared" si="47"/>
        <v>0</v>
      </c>
      <c r="K68" s="26">
        <f t="shared" si="47"/>
        <v>0</v>
      </c>
      <c r="L68" s="26">
        <f t="shared" si="47"/>
        <v>0</v>
      </c>
      <c r="M68" s="26">
        <f t="shared" si="47"/>
        <v>0</v>
      </c>
      <c r="N68" s="26">
        <f t="shared" si="47"/>
        <v>0</v>
      </c>
      <c r="O68" s="26">
        <f t="shared" si="47"/>
        <v>0</v>
      </c>
      <c r="P68" s="26">
        <f t="shared" si="47"/>
        <v>0</v>
      </c>
      <c r="Q68" s="26">
        <f t="shared" si="47"/>
        <v>0</v>
      </c>
      <c r="R68" s="26">
        <f t="shared" si="47"/>
        <v>0</v>
      </c>
      <c r="S68" s="26">
        <f t="shared" si="47"/>
        <v>0</v>
      </c>
      <c r="T68" s="26">
        <f t="shared" si="47"/>
        <v>0</v>
      </c>
      <c r="U68" s="26">
        <f t="shared" si="47"/>
        <v>0</v>
      </c>
      <c r="V68" s="26">
        <f t="shared" si="47"/>
        <v>0</v>
      </c>
      <c r="W68" s="26">
        <f t="shared" si="47"/>
        <v>0</v>
      </c>
      <c r="X68" s="26">
        <f t="shared" si="47"/>
        <v>0</v>
      </c>
      <c r="Y68" s="26">
        <f t="shared" si="47"/>
        <v>0</v>
      </c>
      <c r="Z68" s="26">
        <f t="shared" si="47"/>
        <v>0</v>
      </c>
      <c r="AA68" s="26">
        <f t="shared" si="47"/>
        <v>0</v>
      </c>
      <c r="AB68" s="26">
        <f t="shared" si="47"/>
        <v>0</v>
      </c>
      <c r="AC68" s="26">
        <f t="shared" si="47"/>
        <v>0</v>
      </c>
      <c r="AD68" s="26">
        <f t="shared" si="47"/>
        <v>0</v>
      </c>
      <c r="AE68" s="26">
        <f t="shared" si="47"/>
        <v>0</v>
      </c>
      <c r="AF68" s="26">
        <f t="shared" si="47"/>
        <v>0</v>
      </c>
      <c r="AG68" s="26">
        <f t="shared" si="47"/>
        <v>0</v>
      </c>
      <c r="AH68" s="26">
        <f t="shared" si="47"/>
        <v>0</v>
      </c>
      <c r="AI68" s="26">
        <f t="shared" si="47"/>
        <v>0</v>
      </c>
      <c r="AJ68" s="26">
        <f t="shared" si="47"/>
        <v>0</v>
      </c>
      <c r="AK68" s="26">
        <f t="shared" si="47"/>
        <v>0</v>
      </c>
      <c r="AL68" s="26">
        <f t="shared" si="47"/>
        <v>0</v>
      </c>
      <c r="AM68" s="26">
        <f t="shared" si="47"/>
        <v>0</v>
      </c>
    </row>
    <row r="69" spans="1:41" ht="15.5" x14ac:dyDescent="0.35">
      <c r="A69" s="648"/>
      <c r="B69" s="13" t="str">
        <f t="shared" si="36"/>
        <v>Process</v>
      </c>
      <c r="C69" s="26">
        <f t="shared" si="38"/>
        <v>0</v>
      </c>
      <c r="D69" s="26">
        <f t="shared" ref="D69:AM69" si="48">((D15*0.5)+C33-D51)*D88*D103*D$2</f>
        <v>0</v>
      </c>
      <c r="E69" s="26">
        <f t="shared" si="48"/>
        <v>0</v>
      </c>
      <c r="F69" s="26">
        <f t="shared" si="48"/>
        <v>0</v>
      </c>
      <c r="G69" s="26">
        <f t="shared" si="48"/>
        <v>0</v>
      </c>
      <c r="H69" s="26">
        <f t="shared" si="48"/>
        <v>0</v>
      </c>
      <c r="I69" s="26">
        <f t="shared" si="48"/>
        <v>0</v>
      </c>
      <c r="J69" s="26">
        <f t="shared" si="48"/>
        <v>0</v>
      </c>
      <c r="K69" s="26">
        <f t="shared" si="48"/>
        <v>0</v>
      </c>
      <c r="L69" s="26">
        <f t="shared" si="48"/>
        <v>0</v>
      </c>
      <c r="M69" s="26">
        <f t="shared" si="48"/>
        <v>0</v>
      </c>
      <c r="N69" s="26">
        <f t="shared" si="48"/>
        <v>0</v>
      </c>
      <c r="O69" s="26">
        <f t="shared" si="48"/>
        <v>0</v>
      </c>
      <c r="P69" s="26">
        <f t="shared" si="48"/>
        <v>0</v>
      </c>
      <c r="Q69" s="26">
        <f t="shared" si="48"/>
        <v>0</v>
      </c>
      <c r="R69" s="26">
        <f t="shared" si="48"/>
        <v>0</v>
      </c>
      <c r="S69" s="26">
        <f t="shared" si="48"/>
        <v>0</v>
      </c>
      <c r="T69" s="26">
        <f t="shared" si="48"/>
        <v>0</v>
      </c>
      <c r="U69" s="26">
        <f t="shared" si="48"/>
        <v>0</v>
      </c>
      <c r="V69" s="26">
        <f t="shared" si="48"/>
        <v>0</v>
      </c>
      <c r="W69" s="26">
        <f t="shared" si="48"/>
        <v>0</v>
      </c>
      <c r="X69" s="26">
        <f t="shared" si="48"/>
        <v>0</v>
      </c>
      <c r="Y69" s="26">
        <f t="shared" si="48"/>
        <v>0</v>
      </c>
      <c r="Z69" s="26">
        <f t="shared" si="48"/>
        <v>0</v>
      </c>
      <c r="AA69" s="26">
        <f t="shared" si="48"/>
        <v>0</v>
      </c>
      <c r="AB69" s="26">
        <f t="shared" si="48"/>
        <v>0</v>
      </c>
      <c r="AC69" s="26">
        <f t="shared" si="48"/>
        <v>0</v>
      </c>
      <c r="AD69" s="26">
        <f t="shared" si="48"/>
        <v>0</v>
      </c>
      <c r="AE69" s="26">
        <f t="shared" si="48"/>
        <v>0</v>
      </c>
      <c r="AF69" s="26">
        <f t="shared" si="48"/>
        <v>0</v>
      </c>
      <c r="AG69" s="26">
        <f t="shared" si="48"/>
        <v>0</v>
      </c>
      <c r="AH69" s="26">
        <f t="shared" si="48"/>
        <v>0</v>
      </c>
      <c r="AI69" s="26">
        <f t="shared" si="48"/>
        <v>0</v>
      </c>
      <c r="AJ69" s="26">
        <f t="shared" si="48"/>
        <v>0</v>
      </c>
      <c r="AK69" s="26">
        <f t="shared" si="48"/>
        <v>0</v>
      </c>
      <c r="AL69" s="26">
        <f t="shared" si="48"/>
        <v>0</v>
      </c>
      <c r="AM69" s="26">
        <f t="shared" si="48"/>
        <v>0</v>
      </c>
    </row>
    <row r="70" spans="1:41" ht="15.5" x14ac:dyDescent="0.35">
      <c r="A70" s="648"/>
      <c r="B70" s="13" t="str">
        <f t="shared" si="36"/>
        <v>Refrigeration</v>
      </c>
      <c r="C70" s="26">
        <f t="shared" si="38"/>
        <v>0</v>
      </c>
      <c r="D70" s="26">
        <f t="shared" ref="D70:AM70" si="49">((D16*0.5)+C34-D52)*D89*D104*D$2</f>
        <v>0</v>
      </c>
      <c r="E70" s="26">
        <f t="shared" si="49"/>
        <v>0</v>
      </c>
      <c r="F70" s="26">
        <f t="shared" si="49"/>
        <v>0</v>
      </c>
      <c r="G70" s="26">
        <f t="shared" si="49"/>
        <v>0</v>
      </c>
      <c r="H70" s="26">
        <f t="shared" si="49"/>
        <v>0</v>
      </c>
      <c r="I70" s="26">
        <f t="shared" si="49"/>
        <v>0</v>
      </c>
      <c r="J70" s="26">
        <f t="shared" si="49"/>
        <v>0</v>
      </c>
      <c r="K70" s="26">
        <f t="shared" si="49"/>
        <v>0</v>
      </c>
      <c r="L70" s="26">
        <f t="shared" si="49"/>
        <v>0</v>
      </c>
      <c r="M70" s="26">
        <f t="shared" si="49"/>
        <v>0</v>
      </c>
      <c r="N70" s="26">
        <f t="shared" si="49"/>
        <v>0</v>
      </c>
      <c r="O70" s="26">
        <f t="shared" si="49"/>
        <v>0</v>
      </c>
      <c r="P70" s="26">
        <f t="shared" si="49"/>
        <v>0</v>
      </c>
      <c r="Q70" s="26">
        <f t="shared" si="49"/>
        <v>0</v>
      </c>
      <c r="R70" s="26">
        <f t="shared" si="49"/>
        <v>0</v>
      </c>
      <c r="S70" s="26">
        <f t="shared" si="49"/>
        <v>0</v>
      </c>
      <c r="T70" s="26">
        <f t="shared" si="49"/>
        <v>0</v>
      </c>
      <c r="U70" s="26">
        <f t="shared" si="49"/>
        <v>0</v>
      </c>
      <c r="V70" s="26">
        <f t="shared" si="49"/>
        <v>0</v>
      </c>
      <c r="W70" s="26">
        <f t="shared" si="49"/>
        <v>0</v>
      </c>
      <c r="X70" s="26">
        <f t="shared" si="49"/>
        <v>0</v>
      </c>
      <c r="Y70" s="26">
        <f t="shared" si="49"/>
        <v>0</v>
      </c>
      <c r="Z70" s="26">
        <f t="shared" si="49"/>
        <v>0</v>
      </c>
      <c r="AA70" s="26">
        <f t="shared" si="49"/>
        <v>0</v>
      </c>
      <c r="AB70" s="26">
        <f t="shared" si="49"/>
        <v>0</v>
      </c>
      <c r="AC70" s="26">
        <f t="shared" si="49"/>
        <v>0</v>
      </c>
      <c r="AD70" s="26">
        <f t="shared" si="49"/>
        <v>0</v>
      </c>
      <c r="AE70" s="26">
        <f t="shared" si="49"/>
        <v>0</v>
      </c>
      <c r="AF70" s="26">
        <f t="shared" si="49"/>
        <v>0</v>
      </c>
      <c r="AG70" s="26">
        <f t="shared" si="49"/>
        <v>0</v>
      </c>
      <c r="AH70" s="26">
        <f t="shared" si="49"/>
        <v>0</v>
      </c>
      <c r="AI70" s="26">
        <f t="shared" si="49"/>
        <v>0</v>
      </c>
      <c r="AJ70" s="26">
        <f t="shared" si="49"/>
        <v>0</v>
      </c>
      <c r="AK70" s="26">
        <f t="shared" si="49"/>
        <v>0</v>
      </c>
      <c r="AL70" s="26">
        <f t="shared" si="49"/>
        <v>0</v>
      </c>
      <c r="AM70" s="26">
        <f t="shared" si="49"/>
        <v>0</v>
      </c>
    </row>
    <row r="71" spans="1:41" ht="15.5" x14ac:dyDescent="0.35">
      <c r="A71" s="648"/>
      <c r="B71" s="13" t="str">
        <f t="shared" si="36"/>
        <v>Water Heating</v>
      </c>
      <c r="C71" s="26">
        <f t="shared" si="38"/>
        <v>0</v>
      </c>
      <c r="D71" s="26">
        <f t="shared" ref="D71:AM71" si="50">((D17*0.5)+C35-D53)*D90*D105*D$2</f>
        <v>0</v>
      </c>
      <c r="E71" s="26">
        <f t="shared" si="50"/>
        <v>0</v>
      </c>
      <c r="F71" s="26">
        <f t="shared" si="50"/>
        <v>0</v>
      </c>
      <c r="G71" s="26">
        <f t="shared" si="50"/>
        <v>0</v>
      </c>
      <c r="H71" s="26">
        <f t="shared" si="50"/>
        <v>0</v>
      </c>
      <c r="I71" s="26">
        <f t="shared" si="50"/>
        <v>0</v>
      </c>
      <c r="J71" s="26">
        <f t="shared" si="50"/>
        <v>0</v>
      </c>
      <c r="K71" s="26">
        <f t="shared" si="50"/>
        <v>0</v>
      </c>
      <c r="L71" s="26">
        <f t="shared" si="50"/>
        <v>0</v>
      </c>
      <c r="M71" s="26">
        <f t="shared" si="50"/>
        <v>0</v>
      </c>
      <c r="N71" s="26">
        <f t="shared" si="50"/>
        <v>0</v>
      </c>
      <c r="O71" s="26">
        <f t="shared" si="50"/>
        <v>0</v>
      </c>
      <c r="P71" s="26">
        <f t="shared" si="50"/>
        <v>0</v>
      </c>
      <c r="Q71" s="26">
        <f t="shared" si="50"/>
        <v>0</v>
      </c>
      <c r="R71" s="26">
        <f t="shared" si="50"/>
        <v>0</v>
      </c>
      <c r="S71" s="26">
        <f t="shared" si="50"/>
        <v>0</v>
      </c>
      <c r="T71" s="26">
        <f t="shared" si="50"/>
        <v>0</v>
      </c>
      <c r="U71" s="26">
        <f t="shared" si="50"/>
        <v>0</v>
      </c>
      <c r="V71" s="26">
        <f t="shared" si="50"/>
        <v>0</v>
      </c>
      <c r="W71" s="26">
        <f t="shared" si="50"/>
        <v>0</v>
      </c>
      <c r="X71" s="26">
        <f t="shared" si="50"/>
        <v>0</v>
      </c>
      <c r="Y71" s="26">
        <f t="shared" si="50"/>
        <v>0</v>
      </c>
      <c r="Z71" s="26">
        <f t="shared" si="50"/>
        <v>0</v>
      </c>
      <c r="AA71" s="26">
        <f t="shared" si="50"/>
        <v>0</v>
      </c>
      <c r="AB71" s="26">
        <f t="shared" si="50"/>
        <v>0</v>
      </c>
      <c r="AC71" s="26">
        <f t="shared" si="50"/>
        <v>0</v>
      </c>
      <c r="AD71" s="26">
        <f t="shared" si="50"/>
        <v>0</v>
      </c>
      <c r="AE71" s="26">
        <f t="shared" si="50"/>
        <v>0</v>
      </c>
      <c r="AF71" s="26">
        <f t="shared" si="50"/>
        <v>0</v>
      </c>
      <c r="AG71" s="26">
        <f t="shared" si="50"/>
        <v>0</v>
      </c>
      <c r="AH71" s="26">
        <f t="shared" si="50"/>
        <v>0</v>
      </c>
      <c r="AI71" s="26">
        <f t="shared" si="50"/>
        <v>0</v>
      </c>
      <c r="AJ71" s="26">
        <f t="shared" si="50"/>
        <v>0</v>
      </c>
      <c r="AK71" s="26">
        <f t="shared" si="50"/>
        <v>0</v>
      </c>
      <c r="AL71" s="26">
        <f t="shared" si="50"/>
        <v>0</v>
      </c>
      <c r="AM71" s="26">
        <f t="shared" si="50"/>
        <v>0</v>
      </c>
    </row>
    <row r="72" spans="1:41" ht="15.75" customHeight="1" x14ac:dyDescent="0.35">
      <c r="A72" s="648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5">
      <c r="A73" s="648"/>
      <c r="B73" s="237" t="s">
        <v>26</v>
      </c>
      <c r="C73" s="26">
        <f>SUM(C59:C72)</f>
        <v>0</v>
      </c>
      <c r="D73" s="26">
        <f>SUM(D59:D72)</f>
        <v>0</v>
      </c>
      <c r="E73" s="26">
        <f t="shared" ref="E73:AM73" si="51">SUM(E59:E72)</f>
        <v>0</v>
      </c>
      <c r="F73" s="26">
        <f t="shared" si="51"/>
        <v>0</v>
      </c>
      <c r="G73" s="26">
        <f t="shared" si="51"/>
        <v>0</v>
      </c>
      <c r="H73" s="26">
        <f t="shared" si="51"/>
        <v>0</v>
      </c>
      <c r="I73" s="26">
        <f t="shared" si="51"/>
        <v>0</v>
      </c>
      <c r="J73" s="26">
        <f t="shared" si="51"/>
        <v>0</v>
      </c>
      <c r="K73" s="26">
        <f t="shared" si="51"/>
        <v>0</v>
      </c>
      <c r="L73" s="26">
        <f t="shared" si="51"/>
        <v>0</v>
      </c>
      <c r="M73" s="26">
        <f t="shared" si="51"/>
        <v>0</v>
      </c>
      <c r="N73" s="26">
        <f t="shared" si="51"/>
        <v>0</v>
      </c>
      <c r="O73" s="26">
        <f t="shared" si="51"/>
        <v>0</v>
      </c>
      <c r="P73" s="26">
        <f t="shared" si="51"/>
        <v>0</v>
      </c>
      <c r="Q73" s="26">
        <f t="shared" si="51"/>
        <v>0</v>
      </c>
      <c r="R73" s="26">
        <f t="shared" si="51"/>
        <v>0</v>
      </c>
      <c r="S73" s="26">
        <f t="shared" si="51"/>
        <v>0</v>
      </c>
      <c r="T73" s="26">
        <f t="shared" si="51"/>
        <v>0</v>
      </c>
      <c r="U73" s="26">
        <f t="shared" si="51"/>
        <v>0</v>
      </c>
      <c r="V73" s="26">
        <f t="shared" si="51"/>
        <v>0</v>
      </c>
      <c r="W73" s="26">
        <f t="shared" si="51"/>
        <v>0</v>
      </c>
      <c r="X73" s="26">
        <f t="shared" si="51"/>
        <v>0</v>
      </c>
      <c r="Y73" s="26">
        <f t="shared" si="51"/>
        <v>0</v>
      </c>
      <c r="Z73" s="26">
        <f t="shared" si="51"/>
        <v>0</v>
      </c>
      <c r="AA73" s="26">
        <f t="shared" si="51"/>
        <v>0</v>
      </c>
      <c r="AB73" s="26">
        <f t="shared" si="51"/>
        <v>0</v>
      </c>
      <c r="AC73" s="26">
        <f t="shared" si="51"/>
        <v>0</v>
      </c>
      <c r="AD73" s="26">
        <f t="shared" si="51"/>
        <v>0</v>
      </c>
      <c r="AE73" s="26">
        <f t="shared" si="51"/>
        <v>0</v>
      </c>
      <c r="AF73" s="26">
        <f t="shared" si="51"/>
        <v>0</v>
      </c>
      <c r="AG73" s="26">
        <f t="shared" si="51"/>
        <v>0</v>
      </c>
      <c r="AH73" s="26">
        <f t="shared" si="51"/>
        <v>0</v>
      </c>
      <c r="AI73" s="26">
        <f t="shared" si="51"/>
        <v>0</v>
      </c>
      <c r="AJ73" s="26">
        <f t="shared" si="51"/>
        <v>0</v>
      </c>
      <c r="AK73" s="26">
        <f t="shared" si="51"/>
        <v>0</v>
      </c>
      <c r="AL73" s="26">
        <f t="shared" si="51"/>
        <v>0</v>
      </c>
      <c r="AM73" s="26">
        <f t="shared" si="51"/>
        <v>0</v>
      </c>
    </row>
    <row r="74" spans="1:41" ht="16.5" customHeight="1" thickBot="1" x14ac:dyDescent="0.4">
      <c r="A74" s="649"/>
      <c r="B74" s="138" t="s">
        <v>27</v>
      </c>
      <c r="C74" s="27">
        <f>C73</f>
        <v>0</v>
      </c>
      <c r="D74" s="27">
        <f>C74+D73</f>
        <v>0</v>
      </c>
      <c r="E74" s="27">
        <f t="shared" ref="E74:AM74" si="52">D74+E73</f>
        <v>0</v>
      </c>
      <c r="F74" s="27">
        <f t="shared" si="52"/>
        <v>0</v>
      </c>
      <c r="G74" s="27">
        <f t="shared" si="52"/>
        <v>0</v>
      </c>
      <c r="H74" s="27">
        <f t="shared" si="52"/>
        <v>0</v>
      </c>
      <c r="I74" s="27">
        <f t="shared" si="52"/>
        <v>0</v>
      </c>
      <c r="J74" s="27">
        <f t="shared" si="52"/>
        <v>0</v>
      </c>
      <c r="K74" s="27">
        <f t="shared" si="52"/>
        <v>0</v>
      </c>
      <c r="L74" s="27">
        <f t="shared" si="52"/>
        <v>0</v>
      </c>
      <c r="M74" s="27">
        <f t="shared" si="52"/>
        <v>0</v>
      </c>
      <c r="N74" s="27">
        <f t="shared" si="52"/>
        <v>0</v>
      </c>
      <c r="O74" s="27">
        <f t="shared" si="52"/>
        <v>0</v>
      </c>
      <c r="P74" s="27">
        <f t="shared" si="52"/>
        <v>0</v>
      </c>
      <c r="Q74" s="27">
        <f t="shared" si="52"/>
        <v>0</v>
      </c>
      <c r="R74" s="27">
        <f t="shared" si="52"/>
        <v>0</v>
      </c>
      <c r="S74" s="27">
        <f t="shared" si="52"/>
        <v>0</v>
      </c>
      <c r="T74" s="27">
        <f t="shared" si="52"/>
        <v>0</v>
      </c>
      <c r="U74" s="27">
        <f t="shared" si="52"/>
        <v>0</v>
      </c>
      <c r="V74" s="27">
        <f t="shared" si="52"/>
        <v>0</v>
      </c>
      <c r="W74" s="27">
        <f t="shared" si="52"/>
        <v>0</v>
      </c>
      <c r="X74" s="27">
        <f t="shared" si="52"/>
        <v>0</v>
      </c>
      <c r="Y74" s="27">
        <f t="shared" si="52"/>
        <v>0</v>
      </c>
      <c r="Z74" s="27">
        <f t="shared" si="52"/>
        <v>0</v>
      </c>
      <c r="AA74" s="27">
        <f t="shared" si="52"/>
        <v>0</v>
      </c>
      <c r="AB74" s="27">
        <f t="shared" si="52"/>
        <v>0</v>
      </c>
      <c r="AC74" s="27">
        <f t="shared" si="52"/>
        <v>0</v>
      </c>
      <c r="AD74" s="27">
        <f t="shared" si="52"/>
        <v>0</v>
      </c>
      <c r="AE74" s="27">
        <f t="shared" si="52"/>
        <v>0</v>
      </c>
      <c r="AF74" s="27">
        <f t="shared" si="52"/>
        <v>0</v>
      </c>
      <c r="AG74" s="27">
        <f t="shared" si="52"/>
        <v>0</v>
      </c>
      <c r="AH74" s="27">
        <f t="shared" si="52"/>
        <v>0</v>
      </c>
      <c r="AI74" s="27">
        <f t="shared" si="52"/>
        <v>0</v>
      </c>
      <c r="AJ74" s="27">
        <f t="shared" si="52"/>
        <v>0</v>
      </c>
      <c r="AK74" s="27">
        <f t="shared" si="52"/>
        <v>0</v>
      </c>
      <c r="AL74" s="27">
        <f t="shared" si="52"/>
        <v>0</v>
      </c>
      <c r="AM74" s="27">
        <f t="shared" si="52"/>
        <v>0</v>
      </c>
    </row>
    <row r="75" spans="1:41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  <c r="P75" s="35"/>
      <c r="Q75" s="30"/>
      <c r="R75" s="35"/>
      <c r="S75" s="30"/>
      <c r="T75" s="35"/>
      <c r="U75" s="30"/>
      <c r="V75" s="35"/>
      <c r="W75" s="30"/>
      <c r="X75" s="35"/>
      <c r="Y75" s="30"/>
      <c r="Z75" s="35"/>
      <c r="AA75" s="30"/>
      <c r="AB75" s="35"/>
      <c r="AC75" s="30"/>
      <c r="AD75" s="35"/>
      <c r="AE75" s="30"/>
      <c r="AF75" s="35"/>
      <c r="AG75" s="30"/>
      <c r="AH75" s="35"/>
      <c r="AI75" s="30"/>
      <c r="AJ75" s="35"/>
      <c r="AK75" s="30"/>
      <c r="AL75" s="35"/>
      <c r="AM75" s="30"/>
    </row>
    <row r="76" spans="1:41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93"/>
    </row>
    <row r="77" spans="1:41" ht="16" thickBot="1" x14ac:dyDescent="0.4">
      <c r="A77" s="650" t="s">
        <v>12</v>
      </c>
      <c r="B77" s="17" t="s">
        <v>12</v>
      </c>
      <c r="C77" s="146">
        <f>C$4</f>
        <v>44562</v>
      </c>
      <c r="D77" s="146">
        <f t="shared" ref="D77:AM77" si="53">D$4</f>
        <v>44593</v>
      </c>
      <c r="E77" s="146">
        <f t="shared" si="53"/>
        <v>44621</v>
      </c>
      <c r="F77" s="146">
        <f t="shared" si="53"/>
        <v>44652</v>
      </c>
      <c r="G77" s="146">
        <f t="shared" si="53"/>
        <v>44682</v>
      </c>
      <c r="H77" s="146">
        <f t="shared" si="53"/>
        <v>44713</v>
      </c>
      <c r="I77" s="146">
        <f t="shared" si="53"/>
        <v>44743</v>
      </c>
      <c r="J77" s="146">
        <f t="shared" si="53"/>
        <v>44774</v>
      </c>
      <c r="K77" s="146">
        <f t="shared" si="53"/>
        <v>44805</v>
      </c>
      <c r="L77" s="146">
        <f t="shared" si="53"/>
        <v>44835</v>
      </c>
      <c r="M77" s="146">
        <f t="shared" si="53"/>
        <v>44866</v>
      </c>
      <c r="N77" s="146">
        <f t="shared" si="53"/>
        <v>44896</v>
      </c>
      <c r="O77" s="146">
        <f t="shared" si="53"/>
        <v>44927</v>
      </c>
      <c r="P77" s="146">
        <f t="shared" si="53"/>
        <v>44958</v>
      </c>
      <c r="Q77" s="146">
        <f t="shared" si="53"/>
        <v>44986</v>
      </c>
      <c r="R77" s="146">
        <f t="shared" si="53"/>
        <v>45017</v>
      </c>
      <c r="S77" s="146">
        <f t="shared" si="53"/>
        <v>45047</v>
      </c>
      <c r="T77" s="146">
        <f t="shared" si="53"/>
        <v>45078</v>
      </c>
      <c r="U77" s="146">
        <f t="shared" si="53"/>
        <v>45108</v>
      </c>
      <c r="V77" s="146">
        <f t="shared" si="53"/>
        <v>45139</v>
      </c>
      <c r="W77" s="146">
        <f t="shared" si="53"/>
        <v>45170</v>
      </c>
      <c r="X77" s="146">
        <f t="shared" si="53"/>
        <v>45200</v>
      </c>
      <c r="Y77" s="146">
        <f t="shared" si="53"/>
        <v>45231</v>
      </c>
      <c r="Z77" s="146">
        <f t="shared" si="53"/>
        <v>45261</v>
      </c>
      <c r="AA77" s="146">
        <f t="shared" si="53"/>
        <v>45292</v>
      </c>
      <c r="AB77" s="146">
        <f t="shared" si="53"/>
        <v>45323</v>
      </c>
      <c r="AC77" s="146">
        <f t="shared" si="53"/>
        <v>45352</v>
      </c>
      <c r="AD77" s="146">
        <f t="shared" si="53"/>
        <v>45383</v>
      </c>
      <c r="AE77" s="146">
        <f t="shared" si="53"/>
        <v>45413</v>
      </c>
      <c r="AF77" s="146">
        <f t="shared" si="53"/>
        <v>45444</v>
      </c>
      <c r="AG77" s="146">
        <f t="shared" si="53"/>
        <v>45474</v>
      </c>
      <c r="AH77" s="146">
        <f t="shared" si="53"/>
        <v>45505</v>
      </c>
      <c r="AI77" s="146">
        <f t="shared" si="53"/>
        <v>45536</v>
      </c>
      <c r="AJ77" s="146">
        <f t="shared" si="53"/>
        <v>45566</v>
      </c>
      <c r="AK77" s="146">
        <f t="shared" si="53"/>
        <v>45597</v>
      </c>
      <c r="AL77" s="146">
        <f t="shared" si="53"/>
        <v>45627</v>
      </c>
      <c r="AM77" s="146">
        <f t="shared" si="53"/>
        <v>45658</v>
      </c>
      <c r="AO77" s="195" t="s">
        <v>181</v>
      </c>
    </row>
    <row r="78" spans="1:41" ht="15.75" customHeight="1" x14ac:dyDescent="0.35">
      <c r="A78" s="651"/>
      <c r="B78" s="13" t="str">
        <f>B59</f>
        <v>Air Comp</v>
      </c>
      <c r="C78" s="299">
        <f>'2M - SGS'!C78</f>
        <v>8.5109000000000004E-2</v>
      </c>
      <c r="D78" s="299">
        <f>'2M - SGS'!D78</f>
        <v>7.7715000000000006E-2</v>
      </c>
      <c r="E78" s="299">
        <f>'2M - SGS'!E78</f>
        <v>8.6136000000000004E-2</v>
      </c>
      <c r="F78" s="299">
        <f>'2M - SGS'!F78</f>
        <v>7.9796000000000006E-2</v>
      </c>
      <c r="G78" s="299">
        <f>'2M - SGS'!G78</f>
        <v>8.5334999999999994E-2</v>
      </c>
      <c r="H78" s="299">
        <f>'2M - SGS'!H78</f>
        <v>8.1994999999999998E-2</v>
      </c>
      <c r="I78" s="299">
        <f>'2M - SGS'!I78</f>
        <v>8.4098999999999993E-2</v>
      </c>
      <c r="J78" s="299">
        <f>'2M - SGS'!J78</f>
        <v>8.4198999999999996E-2</v>
      </c>
      <c r="K78" s="299">
        <f>'2M - SGS'!K78</f>
        <v>8.2512000000000002E-2</v>
      </c>
      <c r="L78" s="299">
        <f>'2M - SGS'!L78</f>
        <v>8.5277000000000006E-2</v>
      </c>
      <c r="M78" s="299">
        <f>'2M - SGS'!M78</f>
        <v>8.2588999999999996E-2</v>
      </c>
      <c r="N78" s="299">
        <f>'2M - SGS'!N78</f>
        <v>8.5237999999999994E-2</v>
      </c>
      <c r="O78" s="299">
        <f>'2M - SGS'!O78</f>
        <v>8.5109000000000004E-2</v>
      </c>
      <c r="P78" s="299">
        <f>'2M - SGS'!P78</f>
        <v>7.7715000000000006E-2</v>
      </c>
      <c r="Q78" s="299">
        <f>'2M - SGS'!Q78</f>
        <v>8.6136000000000004E-2</v>
      </c>
      <c r="R78" s="299">
        <f>'2M - SGS'!R78</f>
        <v>7.9796000000000006E-2</v>
      </c>
      <c r="S78" s="299">
        <f>'2M - SGS'!S78</f>
        <v>8.5334999999999994E-2</v>
      </c>
      <c r="T78" s="299">
        <f>'2M - SGS'!T78</f>
        <v>8.1994999999999998E-2</v>
      </c>
      <c r="U78" s="299">
        <f>'2M - SGS'!U78</f>
        <v>8.4098999999999993E-2</v>
      </c>
      <c r="V78" s="299">
        <f>'2M - SGS'!V78</f>
        <v>8.4198999999999996E-2</v>
      </c>
      <c r="W78" s="299">
        <f>'2M - SGS'!W78</f>
        <v>8.2512000000000002E-2</v>
      </c>
      <c r="X78" s="299">
        <f>'2M - SGS'!X78</f>
        <v>8.5277000000000006E-2</v>
      </c>
      <c r="Y78" s="299">
        <f>'2M - SGS'!Y78</f>
        <v>8.2588999999999996E-2</v>
      </c>
      <c r="Z78" s="299">
        <f>'2M - SGS'!Z78</f>
        <v>8.5237999999999994E-2</v>
      </c>
      <c r="AA78" s="299">
        <f>'2M - SGS'!AA78</f>
        <v>8.5109000000000004E-2</v>
      </c>
      <c r="AB78" s="299">
        <f>'2M - SGS'!AB78</f>
        <v>7.7715000000000006E-2</v>
      </c>
      <c r="AC78" s="299">
        <f>'2M - SGS'!AC78</f>
        <v>8.6136000000000004E-2</v>
      </c>
      <c r="AD78" s="299">
        <f>'2M - SGS'!AD78</f>
        <v>7.9796000000000006E-2</v>
      </c>
      <c r="AE78" s="299">
        <f>'2M - SGS'!AE78</f>
        <v>8.5334999999999994E-2</v>
      </c>
      <c r="AF78" s="299">
        <f>'2M - SGS'!AF78</f>
        <v>8.1994999999999998E-2</v>
      </c>
      <c r="AG78" s="299">
        <f>'2M - SGS'!AG78</f>
        <v>8.4098999999999993E-2</v>
      </c>
      <c r="AH78" s="299">
        <f>'2M - SGS'!AH78</f>
        <v>8.4198999999999996E-2</v>
      </c>
      <c r="AI78" s="299">
        <f>'2M - SGS'!AI78</f>
        <v>8.2512000000000002E-2</v>
      </c>
      <c r="AJ78" s="299">
        <f>'2M - SGS'!AJ78</f>
        <v>8.5277000000000006E-2</v>
      </c>
      <c r="AK78" s="299">
        <f>'2M - SGS'!AK78</f>
        <v>8.2588999999999996E-2</v>
      </c>
      <c r="AL78" s="299">
        <f>'2M - SGS'!AL78</f>
        <v>8.5237999999999994E-2</v>
      </c>
      <c r="AM78" s="299">
        <f>'2M - SGS'!AM78</f>
        <v>8.5109000000000004E-2</v>
      </c>
      <c r="AO78" s="209">
        <f t="shared" ref="AO78:AO90" si="54">SUM(C78:N78)</f>
        <v>1.0000000000000002</v>
      </c>
    </row>
    <row r="79" spans="1:41" ht="15.5" x14ac:dyDescent="0.35">
      <c r="A79" s="651"/>
      <c r="B79" s="13" t="str">
        <f t="shared" ref="B79:B90" si="55">B60</f>
        <v>Building Shell</v>
      </c>
      <c r="C79" s="299">
        <f>'2M - SGS'!C79</f>
        <v>0.107824</v>
      </c>
      <c r="D79" s="299">
        <f>'2M - SGS'!D79</f>
        <v>9.1051999999999994E-2</v>
      </c>
      <c r="E79" s="299">
        <f>'2M - SGS'!E79</f>
        <v>7.1135000000000004E-2</v>
      </c>
      <c r="F79" s="299">
        <f>'2M - SGS'!F79</f>
        <v>4.1179E-2</v>
      </c>
      <c r="G79" s="299">
        <f>'2M - SGS'!G79</f>
        <v>4.4423999999999998E-2</v>
      </c>
      <c r="H79" s="299">
        <f>'2M - SGS'!H79</f>
        <v>0.106128</v>
      </c>
      <c r="I79" s="299">
        <f>'2M - SGS'!I79</f>
        <v>0.14288100000000001</v>
      </c>
      <c r="J79" s="299">
        <f>'2M - SGS'!J79</f>
        <v>0.133494</v>
      </c>
      <c r="K79" s="299">
        <f>'2M - SGS'!K79</f>
        <v>5.781E-2</v>
      </c>
      <c r="L79" s="299">
        <f>'2M - SGS'!L79</f>
        <v>3.8018000000000003E-2</v>
      </c>
      <c r="M79" s="299">
        <f>'2M - SGS'!M79</f>
        <v>6.2103999999999999E-2</v>
      </c>
      <c r="N79" s="299">
        <f>'2M - SGS'!N79</f>
        <v>0.10395</v>
      </c>
      <c r="O79" s="299">
        <f>'2M - SGS'!O79</f>
        <v>0.107824</v>
      </c>
      <c r="P79" s="299">
        <f>'2M - SGS'!P79</f>
        <v>9.1051999999999994E-2</v>
      </c>
      <c r="Q79" s="299">
        <f>'2M - SGS'!Q79</f>
        <v>7.1135000000000004E-2</v>
      </c>
      <c r="R79" s="299">
        <f>'2M - SGS'!R79</f>
        <v>4.1179E-2</v>
      </c>
      <c r="S79" s="299">
        <f>'2M - SGS'!S79</f>
        <v>4.4423999999999998E-2</v>
      </c>
      <c r="T79" s="299">
        <f>'2M - SGS'!T79</f>
        <v>0.106128</v>
      </c>
      <c r="U79" s="299">
        <f>'2M - SGS'!U79</f>
        <v>0.14288100000000001</v>
      </c>
      <c r="V79" s="299">
        <f>'2M - SGS'!V79</f>
        <v>0.133494</v>
      </c>
      <c r="W79" s="299">
        <f>'2M - SGS'!W79</f>
        <v>5.781E-2</v>
      </c>
      <c r="X79" s="299">
        <f>'2M - SGS'!X79</f>
        <v>3.8018000000000003E-2</v>
      </c>
      <c r="Y79" s="299">
        <f>'2M - SGS'!Y79</f>
        <v>6.2103999999999999E-2</v>
      </c>
      <c r="Z79" s="299">
        <f>'2M - SGS'!Z79</f>
        <v>0.10395</v>
      </c>
      <c r="AA79" s="299">
        <f>'2M - SGS'!AA79</f>
        <v>0.107824</v>
      </c>
      <c r="AB79" s="299">
        <f>'2M - SGS'!AB79</f>
        <v>9.1051999999999994E-2</v>
      </c>
      <c r="AC79" s="299">
        <f>'2M - SGS'!AC79</f>
        <v>7.1135000000000004E-2</v>
      </c>
      <c r="AD79" s="299">
        <f>'2M - SGS'!AD79</f>
        <v>4.1179E-2</v>
      </c>
      <c r="AE79" s="299">
        <f>'2M - SGS'!AE79</f>
        <v>4.4423999999999998E-2</v>
      </c>
      <c r="AF79" s="299">
        <f>'2M - SGS'!AF79</f>
        <v>0.106128</v>
      </c>
      <c r="AG79" s="299">
        <f>'2M - SGS'!AG79</f>
        <v>0.14288100000000001</v>
      </c>
      <c r="AH79" s="299">
        <f>'2M - SGS'!AH79</f>
        <v>0.133494</v>
      </c>
      <c r="AI79" s="299">
        <f>'2M - SGS'!AI79</f>
        <v>5.781E-2</v>
      </c>
      <c r="AJ79" s="299">
        <f>'2M - SGS'!AJ79</f>
        <v>3.8018000000000003E-2</v>
      </c>
      <c r="AK79" s="299">
        <f>'2M - SGS'!AK79</f>
        <v>6.2103999999999999E-2</v>
      </c>
      <c r="AL79" s="299">
        <f>'2M - SGS'!AL79</f>
        <v>0.10395</v>
      </c>
      <c r="AM79" s="299">
        <f>'2M - SGS'!AM79</f>
        <v>0.107824</v>
      </c>
      <c r="AO79" s="209">
        <f t="shared" si="54"/>
        <v>0.99999900000000008</v>
      </c>
    </row>
    <row r="80" spans="1:41" ht="15.5" x14ac:dyDescent="0.35">
      <c r="A80" s="651"/>
      <c r="B80" s="13" t="str">
        <f t="shared" si="55"/>
        <v>Cooking</v>
      </c>
      <c r="C80" s="299">
        <f>'2M - SGS'!C80</f>
        <v>8.6096000000000006E-2</v>
      </c>
      <c r="D80" s="299">
        <f>'2M - SGS'!D80</f>
        <v>7.8608999999999998E-2</v>
      </c>
      <c r="E80" s="299">
        <f>'2M - SGS'!E80</f>
        <v>8.1547999999999995E-2</v>
      </c>
      <c r="F80" s="299">
        <f>'2M - SGS'!F80</f>
        <v>7.2947999999999999E-2</v>
      </c>
      <c r="G80" s="299">
        <f>'2M - SGS'!G80</f>
        <v>8.6277000000000006E-2</v>
      </c>
      <c r="H80" s="299">
        <f>'2M - SGS'!H80</f>
        <v>8.3294000000000007E-2</v>
      </c>
      <c r="I80" s="299">
        <f>'2M - SGS'!I80</f>
        <v>8.5859000000000005E-2</v>
      </c>
      <c r="J80" s="299">
        <f>'2M - SGS'!J80</f>
        <v>8.5885000000000003E-2</v>
      </c>
      <c r="K80" s="299">
        <f>'2M - SGS'!K80</f>
        <v>8.3474999999999994E-2</v>
      </c>
      <c r="L80" s="299">
        <f>'2M - SGS'!L80</f>
        <v>8.6262000000000005E-2</v>
      </c>
      <c r="M80" s="299">
        <f>'2M - SGS'!M80</f>
        <v>8.3496000000000001E-2</v>
      </c>
      <c r="N80" s="299">
        <f>'2M - SGS'!N80</f>
        <v>8.6250999999999994E-2</v>
      </c>
      <c r="O80" s="299">
        <f>'2M - SGS'!O80</f>
        <v>8.6096000000000006E-2</v>
      </c>
      <c r="P80" s="299">
        <f>'2M - SGS'!P80</f>
        <v>7.8608999999999998E-2</v>
      </c>
      <c r="Q80" s="299">
        <f>'2M - SGS'!Q80</f>
        <v>8.1547999999999995E-2</v>
      </c>
      <c r="R80" s="299">
        <f>'2M - SGS'!R80</f>
        <v>7.2947999999999999E-2</v>
      </c>
      <c r="S80" s="299">
        <f>'2M - SGS'!S80</f>
        <v>8.6277000000000006E-2</v>
      </c>
      <c r="T80" s="299">
        <f>'2M - SGS'!T80</f>
        <v>8.3294000000000007E-2</v>
      </c>
      <c r="U80" s="299">
        <f>'2M - SGS'!U80</f>
        <v>8.5859000000000005E-2</v>
      </c>
      <c r="V80" s="299">
        <f>'2M - SGS'!V80</f>
        <v>8.5885000000000003E-2</v>
      </c>
      <c r="W80" s="299">
        <f>'2M - SGS'!W80</f>
        <v>8.3474999999999994E-2</v>
      </c>
      <c r="X80" s="299">
        <f>'2M - SGS'!X80</f>
        <v>8.6262000000000005E-2</v>
      </c>
      <c r="Y80" s="299">
        <f>'2M - SGS'!Y80</f>
        <v>8.3496000000000001E-2</v>
      </c>
      <c r="Z80" s="299">
        <f>'2M - SGS'!Z80</f>
        <v>8.6250999999999994E-2</v>
      </c>
      <c r="AA80" s="299">
        <f>'2M - SGS'!AA80</f>
        <v>8.6096000000000006E-2</v>
      </c>
      <c r="AB80" s="299">
        <f>'2M - SGS'!AB80</f>
        <v>7.8608999999999998E-2</v>
      </c>
      <c r="AC80" s="299">
        <f>'2M - SGS'!AC80</f>
        <v>8.1547999999999995E-2</v>
      </c>
      <c r="AD80" s="299">
        <f>'2M - SGS'!AD80</f>
        <v>7.2947999999999999E-2</v>
      </c>
      <c r="AE80" s="299">
        <f>'2M - SGS'!AE80</f>
        <v>8.6277000000000006E-2</v>
      </c>
      <c r="AF80" s="299">
        <f>'2M - SGS'!AF80</f>
        <v>8.3294000000000007E-2</v>
      </c>
      <c r="AG80" s="299">
        <f>'2M - SGS'!AG80</f>
        <v>8.5859000000000005E-2</v>
      </c>
      <c r="AH80" s="299">
        <f>'2M - SGS'!AH80</f>
        <v>8.5885000000000003E-2</v>
      </c>
      <c r="AI80" s="299">
        <f>'2M - SGS'!AI80</f>
        <v>8.3474999999999994E-2</v>
      </c>
      <c r="AJ80" s="299">
        <f>'2M - SGS'!AJ80</f>
        <v>8.6262000000000005E-2</v>
      </c>
      <c r="AK80" s="299">
        <f>'2M - SGS'!AK80</f>
        <v>8.3496000000000001E-2</v>
      </c>
      <c r="AL80" s="299">
        <f>'2M - SGS'!AL80</f>
        <v>8.6250999999999994E-2</v>
      </c>
      <c r="AM80" s="299">
        <f>'2M - SGS'!AM80</f>
        <v>8.6096000000000006E-2</v>
      </c>
      <c r="AO80" s="209">
        <f t="shared" si="54"/>
        <v>0.99999999999999989</v>
      </c>
    </row>
    <row r="81" spans="1:41" ht="15.5" x14ac:dyDescent="0.35">
      <c r="A81" s="651"/>
      <c r="B81" s="13" t="str">
        <f t="shared" si="55"/>
        <v>Cooling</v>
      </c>
      <c r="C81" s="299">
        <f>'2M - SGS'!C81</f>
        <v>6.0000000000000002E-6</v>
      </c>
      <c r="D81" s="299">
        <f>'2M - SGS'!D81</f>
        <v>2.4699999999999999E-4</v>
      </c>
      <c r="E81" s="299">
        <f>'2M - SGS'!E81</f>
        <v>7.2360000000000002E-3</v>
      </c>
      <c r="F81" s="299">
        <f>'2M - SGS'!F81</f>
        <v>2.1690999999999998E-2</v>
      </c>
      <c r="G81" s="299">
        <f>'2M - SGS'!G81</f>
        <v>6.2979999999999994E-2</v>
      </c>
      <c r="H81" s="299">
        <f>'2M - SGS'!H81</f>
        <v>0.21317</v>
      </c>
      <c r="I81" s="299">
        <f>'2M - SGS'!I81</f>
        <v>0.29002899999999998</v>
      </c>
      <c r="J81" s="299">
        <f>'2M - SGS'!J81</f>
        <v>0.270206</v>
      </c>
      <c r="K81" s="299">
        <f>'2M - SGS'!K81</f>
        <v>0.108695</v>
      </c>
      <c r="L81" s="299">
        <f>'2M - SGS'!L81</f>
        <v>1.9643000000000001E-2</v>
      </c>
      <c r="M81" s="299">
        <f>'2M - SGS'!M81</f>
        <v>6.0299999999999998E-3</v>
      </c>
      <c r="N81" s="299">
        <f>'2M - SGS'!N81</f>
        <v>6.3999999999999997E-5</v>
      </c>
      <c r="O81" s="299">
        <f>'2M - SGS'!O81</f>
        <v>6.0000000000000002E-6</v>
      </c>
      <c r="P81" s="299">
        <f>'2M - SGS'!P81</f>
        <v>2.4699999999999999E-4</v>
      </c>
      <c r="Q81" s="299">
        <f>'2M - SGS'!Q81</f>
        <v>7.2360000000000002E-3</v>
      </c>
      <c r="R81" s="299">
        <f>'2M - SGS'!R81</f>
        <v>2.1690999999999998E-2</v>
      </c>
      <c r="S81" s="299">
        <f>'2M - SGS'!S81</f>
        <v>6.2979999999999994E-2</v>
      </c>
      <c r="T81" s="299">
        <f>'2M - SGS'!T81</f>
        <v>0.21317</v>
      </c>
      <c r="U81" s="299">
        <f>'2M - SGS'!U81</f>
        <v>0.29002899999999998</v>
      </c>
      <c r="V81" s="299">
        <f>'2M - SGS'!V81</f>
        <v>0.270206</v>
      </c>
      <c r="W81" s="299">
        <f>'2M - SGS'!W81</f>
        <v>0.108695</v>
      </c>
      <c r="X81" s="299">
        <f>'2M - SGS'!X81</f>
        <v>1.9643000000000001E-2</v>
      </c>
      <c r="Y81" s="299">
        <f>'2M - SGS'!Y81</f>
        <v>6.0299999999999998E-3</v>
      </c>
      <c r="Z81" s="299">
        <f>'2M - SGS'!Z81</f>
        <v>6.3999999999999997E-5</v>
      </c>
      <c r="AA81" s="299">
        <f>'2M - SGS'!AA81</f>
        <v>6.0000000000000002E-6</v>
      </c>
      <c r="AB81" s="299">
        <f>'2M - SGS'!AB81</f>
        <v>2.4699999999999999E-4</v>
      </c>
      <c r="AC81" s="299">
        <f>'2M - SGS'!AC81</f>
        <v>7.2360000000000002E-3</v>
      </c>
      <c r="AD81" s="299">
        <f>'2M - SGS'!AD81</f>
        <v>2.1690999999999998E-2</v>
      </c>
      <c r="AE81" s="299">
        <f>'2M - SGS'!AE81</f>
        <v>6.2979999999999994E-2</v>
      </c>
      <c r="AF81" s="299">
        <f>'2M - SGS'!AF81</f>
        <v>0.21317</v>
      </c>
      <c r="AG81" s="299">
        <f>'2M - SGS'!AG81</f>
        <v>0.29002899999999998</v>
      </c>
      <c r="AH81" s="299">
        <f>'2M - SGS'!AH81</f>
        <v>0.270206</v>
      </c>
      <c r="AI81" s="299">
        <f>'2M - SGS'!AI81</f>
        <v>0.108695</v>
      </c>
      <c r="AJ81" s="299">
        <f>'2M - SGS'!AJ81</f>
        <v>1.9643000000000001E-2</v>
      </c>
      <c r="AK81" s="299">
        <f>'2M - SGS'!AK81</f>
        <v>6.0299999999999998E-3</v>
      </c>
      <c r="AL81" s="299">
        <f>'2M - SGS'!AL81</f>
        <v>6.3999999999999997E-5</v>
      </c>
      <c r="AM81" s="299">
        <f>'2M - SGS'!AM81</f>
        <v>6.0000000000000002E-6</v>
      </c>
      <c r="AO81" s="209">
        <f t="shared" si="54"/>
        <v>0.9999969999999998</v>
      </c>
    </row>
    <row r="82" spans="1:41" ht="15.5" x14ac:dyDescent="0.35">
      <c r="A82" s="651"/>
      <c r="B82" s="13" t="str">
        <f t="shared" si="55"/>
        <v>Ext Lighting</v>
      </c>
      <c r="C82" s="299">
        <f>'2M - SGS'!C82</f>
        <v>0.106265</v>
      </c>
      <c r="D82" s="299">
        <f>'2M - SGS'!D82</f>
        <v>8.2161999999999999E-2</v>
      </c>
      <c r="E82" s="299">
        <f>'2M - SGS'!E82</f>
        <v>7.0887000000000006E-2</v>
      </c>
      <c r="F82" s="299">
        <f>'2M - SGS'!F82</f>
        <v>6.8145999999999998E-2</v>
      </c>
      <c r="G82" s="299">
        <f>'2M - SGS'!G82</f>
        <v>8.1852999999999995E-2</v>
      </c>
      <c r="H82" s="299">
        <f>'2M - SGS'!H82</f>
        <v>6.7163E-2</v>
      </c>
      <c r="I82" s="299">
        <f>'2M - SGS'!I82</f>
        <v>8.6751999999999996E-2</v>
      </c>
      <c r="J82" s="299">
        <f>'2M - SGS'!J82</f>
        <v>6.9401000000000004E-2</v>
      </c>
      <c r="K82" s="299">
        <f>'2M - SGS'!K82</f>
        <v>8.2907999999999996E-2</v>
      </c>
      <c r="L82" s="299">
        <f>'2M - SGS'!L82</f>
        <v>0.100507</v>
      </c>
      <c r="M82" s="299">
        <f>'2M - SGS'!M82</f>
        <v>8.7251999999999996E-2</v>
      </c>
      <c r="N82" s="299">
        <f>'2M - SGS'!N82</f>
        <v>9.6703999999999998E-2</v>
      </c>
      <c r="O82" s="299">
        <f>'2M - SGS'!O82</f>
        <v>0.106265</v>
      </c>
      <c r="P82" s="299">
        <f>'2M - SGS'!P82</f>
        <v>8.2161999999999999E-2</v>
      </c>
      <c r="Q82" s="299">
        <f>'2M - SGS'!Q82</f>
        <v>7.0887000000000006E-2</v>
      </c>
      <c r="R82" s="299">
        <f>'2M - SGS'!R82</f>
        <v>6.8145999999999998E-2</v>
      </c>
      <c r="S82" s="299">
        <f>'2M - SGS'!S82</f>
        <v>8.1852999999999995E-2</v>
      </c>
      <c r="T82" s="299">
        <f>'2M - SGS'!T82</f>
        <v>6.7163E-2</v>
      </c>
      <c r="U82" s="299">
        <f>'2M - SGS'!U82</f>
        <v>8.6751999999999996E-2</v>
      </c>
      <c r="V82" s="299">
        <f>'2M - SGS'!V82</f>
        <v>6.9401000000000004E-2</v>
      </c>
      <c r="W82" s="299">
        <f>'2M - SGS'!W82</f>
        <v>8.2907999999999996E-2</v>
      </c>
      <c r="X82" s="299">
        <f>'2M - SGS'!X82</f>
        <v>0.100507</v>
      </c>
      <c r="Y82" s="299">
        <f>'2M - SGS'!Y82</f>
        <v>8.7251999999999996E-2</v>
      </c>
      <c r="Z82" s="299">
        <f>'2M - SGS'!Z82</f>
        <v>9.6703999999999998E-2</v>
      </c>
      <c r="AA82" s="299">
        <f>'2M - SGS'!AA82</f>
        <v>0.106265</v>
      </c>
      <c r="AB82" s="299">
        <f>'2M - SGS'!AB82</f>
        <v>8.2161999999999999E-2</v>
      </c>
      <c r="AC82" s="299">
        <f>'2M - SGS'!AC82</f>
        <v>7.0887000000000006E-2</v>
      </c>
      <c r="AD82" s="299">
        <f>'2M - SGS'!AD82</f>
        <v>6.8145999999999998E-2</v>
      </c>
      <c r="AE82" s="299">
        <f>'2M - SGS'!AE82</f>
        <v>8.1852999999999995E-2</v>
      </c>
      <c r="AF82" s="299">
        <f>'2M - SGS'!AF82</f>
        <v>6.7163E-2</v>
      </c>
      <c r="AG82" s="299">
        <f>'2M - SGS'!AG82</f>
        <v>8.6751999999999996E-2</v>
      </c>
      <c r="AH82" s="299">
        <f>'2M - SGS'!AH82</f>
        <v>6.9401000000000004E-2</v>
      </c>
      <c r="AI82" s="299">
        <f>'2M - SGS'!AI82</f>
        <v>8.2907999999999996E-2</v>
      </c>
      <c r="AJ82" s="299">
        <f>'2M - SGS'!AJ82</f>
        <v>0.100507</v>
      </c>
      <c r="AK82" s="299">
        <f>'2M - SGS'!AK82</f>
        <v>8.7251999999999996E-2</v>
      </c>
      <c r="AL82" s="299">
        <f>'2M - SGS'!AL82</f>
        <v>9.6703999999999998E-2</v>
      </c>
      <c r="AM82" s="299">
        <f>'2M - SGS'!AM82</f>
        <v>0.106265</v>
      </c>
      <c r="AO82" s="209">
        <f t="shared" si="54"/>
        <v>1</v>
      </c>
    </row>
    <row r="83" spans="1:41" ht="15.5" x14ac:dyDescent="0.35">
      <c r="A83" s="651"/>
      <c r="B83" s="13" t="str">
        <f t="shared" si="55"/>
        <v>Heating</v>
      </c>
      <c r="C83" s="299">
        <f>'2M - SGS'!C83</f>
        <v>0.210397</v>
      </c>
      <c r="D83" s="299">
        <f>'2M - SGS'!D83</f>
        <v>0.17743600000000001</v>
      </c>
      <c r="E83" s="299">
        <f>'2M - SGS'!E83</f>
        <v>0.13192400000000001</v>
      </c>
      <c r="F83" s="299">
        <f>'2M - SGS'!F83</f>
        <v>5.9718E-2</v>
      </c>
      <c r="G83" s="299">
        <f>'2M - SGS'!G83</f>
        <v>2.6769000000000001E-2</v>
      </c>
      <c r="H83" s="299">
        <f>'2M - SGS'!H83</f>
        <v>4.2950000000000002E-3</v>
      </c>
      <c r="I83" s="299">
        <f>'2M - SGS'!I83</f>
        <v>2.895E-3</v>
      </c>
      <c r="J83" s="299">
        <f>'2M - SGS'!J83</f>
        <v>3.4320000000000002E-3</v>
      </c>
      <c r="K83" s="299">
        <f>'2M - SGS'!K83</f>
        <v>9.4020000000000006E-3</v>
      </c>
      <c r="L83" s="299">
        <f>'2M - SGS'!L83</f>
        <v>5.5496999999999998E-2</v>
      </c>
      <c r="M83" s="299">
        <f>'2M - SGS'!M83</f>
        <v>0.115452</v>
      </c>
      <c r="N83" s="299">
        <f>'2M - SGS'!N83</f>
        <v>0.20278099999999999</v>
      </c>
      <c r="O83" s="299">
        <f>'2M - SGS'!O83</f>
        <v>0.210397</v>
      </c>
      <c r="P83" s="299">
        <f>'2M - SGS'!P83</f>
        <v>0.17743600000000001</v>
      </c>
      <c r="Q83" s="299">
        <f>'2M - SGS'!Q83</f>
        <v>0.13192400000000001</v>
      </c>
      <c r="R83" s="299">
        <f>'2M - SGS'!R83</f>
        <v>5.9718E-2</v>
      </c>
      <c r="S83" s="299">
        <f>'2M - SGS'!S83</f>
        <v>2.6769000000000001E-2</v>
      </c>
      <c r="T83" s="299">
        <f>'2M - SGS'!T83</f>
        <v>4.2950000000000002E-3</v>
      </c>
      <c r="U83" s="299">
        <f>'2M - SGS'!U83</f>
        <v>2.895E-3</v>
      </c>
      <c r="V83" s="299">
        <f>'2M - SGS'!V83</f>
        <v>3.4320000000000002E-3</v>
      </c>
      <c r="W83" s="299">
        <f>'2M - SGS'!W83</f>
        <v>9.4020000000000006E-3</v>
      </c>
      <c r="X83" s="299">
        <f>'2M - SGS'!X83</f>
        <v>5.5496999999999998E-2</v>
      </c>
      <c r="Y83" s="299">
        <f>'2M - SGS'!Y83</f>
        <v>0.115452</v>
      </c>
      <c r="Z83" s="299">
        <f>'2M - SGS'!Z83</f>
        <v>0.20278099999999999</v>
      </c>
      <c r="AA83" s="299">
        <f>'2M - SGS'!AA83</f>
        <v>0.210397</v>
      </c>
      <c r="AB83" s="299">
        <f>'2M - SGS'!AB83</f>
        <v>0.17743600000000001</v>
      </c>
      <c r="AC83" s="299">
        <f>'2M - SGS'!AC83</f>
        <v>0.13192400000000001</v>
      </c>
      <c r="AD83" s="299">
        <f>'2M - SGS'!AD83</f>
        <v>5.9718E-2</v>
      </c>
      <c r="AE83" s="299">
        <f>'2M - SGS'!AE83</f>
        <v>2.6769000000000001E-2</v>
      </c>
      <c r="AF83" s="299">
        <f>'2M - SGS'!AF83</f>
        <v>4.2950000000000002E-3</v>
      </c>
      <c r="AG83" s="299">
        <f>'2M - SGS'!AG83</f>
        <v>2.895E-3</v>
      </c>
      <c r="AH83" s="299">
        <f>'2M - SGS'!AH83</f>
        <v>3.4320000000000002E-3</v>
      </c>
      <c r="AI83" s="299">
        <f>'2M - SGS'!AI83</f>
        <v>9.4020000000000006E-3</v>
      </c>
      <c r="AJ83" s="299">
        <f>'2M - SGS'!AJ83</f>
        <v>5.5496999999999998E-2</v>
      </c>
      <c r="AK83" s="299">
        <f>'2M - SGS'!AK83</f>
        <v>0.115452</v>
      </c>
      <c r="AL83" s="299">
        <f>'2M - SGS'!AL83</f>
        <v>0.20278099999999999</v>
      </c>
      <c r="AM83" s="299">
        <f>'2M - SGS'!AM83</f>
        <v>0.210397</v>
      </c>
      <c r="AO83" s="209">
        <f t="shared" si="54"/>
        <v>0.99999800000000016</v>
      </c>
    </row>
    <row r="84" spans="1:41" ht="15.5" x14ac:dyDescent="0.35">
      <c r="A84" s="651"/>
      <c r="B84" s="13" t="str">
        <f t="shared" si="55"/>
        <v>HVAC</v>
      </c>
      <c r="C84" s="299">
        <f>'2M - SGS'!C84</f>
        <v>0.107824</v>
      </c>
      <c r="D84" s="299">
        <f>'2M - SGS'!D84</f>
        <v>9.1051999999999994E-2</v>
      </c>
      <c r="E84" s="299">
        <f>'2M - SGS'!E84</f>
        <v>7.1135000000000004E-2</v>
      </c>
      <c r="F84" s="299">
        <f>'2M - SGS'!F84</f>
        <v>4.1179E-2</v>
      </c>
      <c r="G84" s="299">
        <f>'2M - SGS'!G84</f>
        <v>4.4423999999999998E-2</v>
      </c>
      <c r="H84" s="299">
        <f>'2M - SGS'!H84</f>
        <v>0.106128</v>
      </c>
      <c r="I84" s="299">
        <f>'2M - SGS'!I84</f>
        <v>0.14288100000000001</v>
      </c>
      <c r="J84" s="299">
        <f>'2M - SGS'!J84</f>
        <v>0.133494</v>
      </c>
      <c r="K84" s="299">
        <f>'2M - SGS'!K84</f>
        <v>5.781E-2</v>
      </c>
      <c r="L84" s="299">
        <f>'2M - SGS'!L84</f>
        <v>3.8018000000000003E-2</v>
      </c>
      <c r="M84" s="299">
        <f>'2M - SGS'!M84</f>
        <v>6.2103999999999999E-2</v>
      </c>
      <c r="N84" s="299">
        <f>'2M - SGS'!N84</f>
        <v>0.10395</v>
      </c>
      <c r="O84" s="299">
        <f>'2M - SGS'!O84</f>
        <v>0.107824</v>
      </c>
      <c r="P84" s="299">
        <f>'2M - SGS'!P84</f>
        <v>9.1051999999999994E-2</v>
      </c>
      <c r="Q84" s="299">
        <f>'2M - SGS'!Q84</f>
        <v>7.1135000000000004E-2</v>
      </c>
      <c r="R84" s="299">
        <f>'2M - SGS'!R84</f>
        <v>4.1179E-2</v>
      </c>
      <c r="S84" s="299">
        <f>'2M - SGS'!S84</f>
        <v>4.4423999999999998E-2</v>
      </c>
      <c r="T84" s="299">
        <f>'2M - SGS'!T84</f>
        <v>0.106128</v>
      </c>
      <c r="U84" s="299">
        <f>'2M - SGS'!U84</f>
        <v>0.14288100000000001</v>
      </c>
      <c r="V84" s="299">
        <f>'2M - SGS'!V84</f>
        <v>0.133494</v>
      </c>
      <c r="W84" s="299">
        <f>'2M - SGS'!W84</f>
        <v>5.781E-2</v>
      </c>
      <c r="X84" s="299">
        <f>'2M - SGS'!X84</f>
        <v>3.8018000000000003E-2</v>
      </c>
      <c r="Y84" s="299">
        <f>'2M - SGS'!Y84</f>
        <v>6.2103999999999999E-2</v>
      </c>
      <c r="Z84" s="299">
        <f>'2M - SGS'!Z84</f>
        <v>0.10395</v>
      </c>
      <c r="AA84" s="299">
        <f>'2M - SGS'!AA84</f>
        <v>0.107824</v>
      </c>
      <c r="AB84" s="299">
        <f>'2M - SGS'!AB84</f>
        <v>9.1051999999999994E-2</v>
      </c>
      <c r="AC84" s="299">
        <f>'2M - SGS'!AC84</f>
        <v>7.1135000000000004E-2</v>
      </c>
      <c r="AD84" s="299">
        <f>'2M - SGS'!AD84</f>
        <v>4.1179E-2</v>
      </c>
      <c r="AE84" s="299">
        <f>'2M - SGS'!AE84</f>
        <v>4.4423999999999998E-2</v>
      </c>
      <c r="AF84" s="299">
        <f>'2M - SGS'!AF84</f>
        <v>0.106128</v>
      </c>
      <c r="AG84" s="299">
        <f>'2M - SGS'!AG84</f>
        <v>0.14288100000000001</v>
      </c>
      <c r="AH84" s="299">
        <f>'2M - SGS'!AH84</f>
        <v>0.133494</v>
      </c>
      <c r="AI84" s="299">
        <f>'2M - SGS'!AI84</f>
        <v>5.781E-2</v>
      </c>
      <c r="AJ84" s="299">
        <f>'2M - SGS'!AJ84</f>
        <v>3.8018000000000003E-2</v>
      </c>
      <c r="AK84" s="299">
        <f>'2M - SGS'!AK84</f>
        <v>6.2103999999999999E-2</v>
      </c>
      <c r="AL84" s="299">
        <f>'2M - SGS'!AL84</f>
        <v>0.10395</v>
      </c>
      <c r="AM84" s="299">
        <f>'2M - SGS'!AM84</f>
        <v>0.107824</v>
      </c>
      <c r="AO84" s="209">
        <f t="shared" si="54"/>
        <v>0.99999900000000008</v>
      </c>
    </row>
    <row r="85" spans="1:41" ht="15.5" x14ac:dyDescent="0.35">
      <c r="A85" s="651"/>
      <c r="B85" s="13" t="str">
        <f t="shared" si="55"/>
        <v>Lighting</v>
      </c>
      <c r="C85" s="299">
        <f>'2M - SGS'!C85</f>
        <v>9.3563999999999994E-2</v>
      </c>
      <c r="D85" s="299">
        <f>'2M - SGS'!D85</f>
        <v>7.2162000000000004E-2</v>
      </c>
      <c r="E85" s="299">
        <f>'2M - SGS'!E85</f>
        <v>7.8372999999999998E-2</v>
      </c>
      <c r="F85" s="299">
        <f>'2M - SGS'!F85</f>
        <v>7.6534000000000005E-2</v>
      </c>
      <c r="G85" s="299">
        <f>'2M - SGS'!G85</f>
        <v>9.4246999999999997E-2</v>
      </c>
      <c r="H85" s="299">
        <f>'2M - SGS'!H85</f>
        <v>7.5599E-2</v>
      </c>
      <c r="I85" s="299">
        <f>'2M - SGS'!I85</f>
        <v>9.6199999999999994E-2</v>
      </c>
      <c r="J85" s="299">
        <f>'2M - SGS'!J85</f>
        <v>7.7077999999999994E-2</v>
      </c>
      <c r="K85" s="299">
        <f>'2M - SGS'!K85</f>
        <v>8.1374000000000002E-2</v>
      </c>
      <c r="L85" s="299">
        <f>'2M - SGS'!L85</f>
        <v>9.4072000000000003E-2</v>
      </c>
      <c r="M85" s="299">
        <f>'2M - SGS'!M85</f>
        <v>7.6706999999999997E-2</v>
      </c>
      <c r="N85" s="299">
        <f>'2M - SGS'!N85</f>
        <v>8.4089999999999998E-2</v>
      </c>
      <c r="O85" s="299">
        <f>'2M - SGS'!O85</f>
        <v>9.3563999999999994E-2</v>
      </c>
      <c r="P85" s="299">
        <f>'2M - SGS'!P85</f>
        <v>7.2162000000000004E-2</v>
      </c>
      <c r="Q85" s="299">
        <f>'2M - SGS'!Q85</f>
        <v>7.8372999999999998E-2</v>
      </c>
      <c r="R85" s="299">
        <f>'2M - SGS'!R85</f>
        <v>7.6534000000000005E-2</v>
      </c>
      <c r="S85" s="299">
        <f>'2M - SGS'!S85</f>
        <v>9.4246999999999997E-2</v>
      </c>
      <c r="T85" s="299">
        <f>'2M - SGS'!T85</f>
        <v>7.5599E-2</v>
      </c>
      <c r="U85" s="299">
        <f>'2M - SGS'!U85</f>
        <v>9.6199999999999994E-2</v>
      </c>
      <c r="V85" s="299">
        <f>'2M - SGS'!V85</f>
        <v>7.7077999999999994E-2</v>
      </c>
      <c r="W85" s="299">
        <f>'2M - SGS'!W85</f>
        <v>8.1374000000000002E-2</v>
      </c>
      <c r="X85" s="299">
        <f>'2M - SGS'!X85</f>
        <v>9.4072000000000003E-2</v>
      </c>
      <c r="Y85" s="299">
        <f>'2M - SGS'!Y85</f>
        <v>7.6706999999999997E-2</v>
      </c>
      <c r="Z85" s="299">
        <f>'2M - SGS'!Z85</f>
        <v>8.4089999999999998E-2</v>
      </c>
      <c r="AA85" s="299">
        <f>'2M - SGS'!AA85</f>
        <v>9.3563999999999994E-2</v>
      </c>
      <c r="AB85" s="299">
        <f>'2M - SGS'!AB85</f>
        <v>7.2162000000000004E-2</v>
      </c>
      <c r="AC85" s="299">
        <f>'2M - SGS'!AC85</f>
        <v>7.8372999999999998E-2</v>
      </c>
      <c r="AD85" s="299">
        <f>'2M - SGS'!AD85</f>
        <v>7.6534000000000005E-2</v>
      </c>
      <c r="AE85" s="299">
        <f>'2M - SGS'!AE85</f>
        <v>9.4246999999999997E-2</v>
      </c>
      <c r="AF85" s="299">
        <f>'2M - SGS'!AF85</f>
        <v>7.5599E-2</v>
      </c>
      <c r="AG85" s="299">
        <f>'2M - SGS'!AG85</f>
        <v>9.6199999999999994E-2</v>
      </c>
      <c r="AH85" s="299">
        <f>'2M - SGS'!AH85</f>
        <v>7.7077999999999994E-2</v>
      </c>
      <c r="AI85" s="299">
        <f>'2M - SGS'!AI85</f>
        <v>8.1374000000000002E-2</v>
      </c>
      <c r="AJ85" s="299">
        <f>'2M - SGS'!AJ85</f>
        <v>9.4072000000000003E-2</v>
      </c>
      <c r="AK85" s="299">
        <f>'2M - SGS'!AK85</f>
        <v>7.6706999999999997E-2</v>
      </c>
      <c r="AL85" s="299">
        <f>'2M - SGS'!AL85</f>
        <v>8.4089999999999998E-2</v>
      </c>
      <c r="AM85" s="299">
        <f>'2M - SGS'!AM85</f>
        <v>9.3563999999999994E-2</v>
      </c>
      <c r="AO85" s="209">
        <f t="shared" si="54"/>
        <v>1</v>
      </c>
    </row>
    <row r="86" spans="1:41" ht="15.5" x14ac:dyDescent="0.35">
      <c r="A86" s="651"/>
      <c r="B86" s="13" t="str">
        <f t="shared" si="55"/>
        <v>Miscellaneous</v>
      </c>
      <c r="C86" s="299">
        <f>'2M - SGS'!C86</f>
        <v>8.5109000000000004E-2</v>
      </c>
      <c r="D86" s="299">
        <f>'2M - SGS'!D86</f>
        <v>7.7715000000000006E-2</v>
      </c>
      <c r="E86" s="299">
        <f>'2M - SGS'!E86</f>
        <v>8.6136000000000004E-2</v>
      </c>
      <c r="F86" s="299">
        <f>'2M - SGS'!F86</f>
        <v>7.9796000000000006E-2</v>
      </c>
      <c r="G86" s="299">
        <f>'2M - SGS'!G86</f>
        <v>8.5334999999999994E-2</v>
      </c>
      <c r="H86" s="299">
        <f>'2M - SGS'!H86</f>
        <v>8.1994999999999998E-2</v>
      </c>
      <c r="I86" s="299">
        <f>'2M - SGS'!I86</f>
        <v>8.4098999999999993E-2</v>
      </c>
      <c r="J86" s="299">
        <f>'2M - SGS'!J86</f>
        <v>8.4198999999999996E-2</v>
      </c>
      <c r="K86" s="299">
        <f>'2M - SGS'!K86</f>
        <v>8.2512000000000002E-2</v>
      </c>
      <c r="L86" s="299">
        <f>'2M - SGS'!L86</f>
        <v>8.5277000000000006E-2</v>
      </c>
      <c r="M86" s="299">
        <f>'2M - SGS'!M86</f>
        <v>8.2588999999999996E-2</v>
      </c>
      <c r="N86" s="299">
        <f>'2M - SGS'!N86</f>
        <v>8.5237999999999994E-2</v>
      </c>
      <c r="O86" s="299">
        <f>'2M - SGS'!O86</f>
        <v>8.5109000000000004E-2</v>
      </c>
      <c r="P86" s="299">
        <f>'2M - SGS'!P86</f>
        <v>7.7715000000000006E-2</v>
      </c>
      <c r="Q86" s="299">
        <f>'2M - SGS'!Q86</f>
        <v>8.6136000000000004E-2</v>
      </c>
      <c r="R86" s="299">
        <f>'2M - SGS'!R86</f>
        <v>7.9796000000000006E-2</v>
      </c>
      <c r="S86" s="299">
        <f>'2M - SGS'!S86</f>
        <v>8.5334999999999994E-2</v>
      </c>
      <c r="T86" s="299">
        <f>'2M - SGS'!T86</f>
        <v>8.1994999999999998E-2</v>
      </c>
      <c r="U86" s="299">
        <f>'2M - SGS'!U86</f>
        <v>8.4098999999999993E-2</v>
      </c>
      <c r="V86" s="299">
        <f>'2M - SGS'!V86</f>
        <v>8.4198999999999996E-2</v>
      </c>
      <c r="W86" s="299">
        <f>'2M - SGS'!W86</f>
        <v>8.2512000000000002E-2</v>
      </c>
      <c r="X86" s="299">
        <f>'2M - SGS'!X86</f>
        <v>8.5277000000000006E-2</v>
      </c>
      <c r="Y86" s="299">
        <f>'2M - SGS'!Y86</f>
        <v>8.2588999999999996E-2</v>
      </c>
      <c r="Z86" s="299">
        <f>'2M - SGS'!Z86</f>
        <v>8.5237999999999994E-2</v>
      </c>
      <c r="AA86" s="299">
        <f>'2M - SGS'!AA86</f>
        <v>8.5109000000000004E-2</v>
      </c>
      <c r="AB86" s="299">
        <f>'2M - SGS'!AB86</f>
        <v>7.7715000000000006E-2</v>
      </c>
      <c r="AC86" s="299">
        <f>'2M - SGS'!AC86</f>
        <v>8.6136000000000004E-2</v>
      </c>
      <c r="AD86" s="299">
        <f>'2M - SGS'!AD86</f>
        <v>7.9796000000000006E-2</v>
      </c>
      <c r="AE86" s="299">
        <f>'2M - SGS'!AE86</f>
        <v>8.5334999999999994E-2</v>
      </c>
      <c r="AF86" s="299">
        <f>'2M - SGS'!AF86</f>
        <v>8.1994999999999998E-2</v>
      </c>
      <c r="AG86" s="299">
        <f>'2M - SGS'!AG86</f>
        <v>8.4098999999999993E-2</v>
      </c>
      <c r="AH86" s="299">
        <f>'2M - SGS'!AH86</f>
        <v>8.4198999999999996E-2</v>
      </c>
      <c r="AI86" s="299">
        <f>'2M - SGS'!AI86</f>
        <v>8.2512000000000002E-2</v>
      </c>
      <c r="AJ86" s="299">
        <f>'2M - SGS'!AJ86</f>
        <v>8.5277000000000006E-2</v>
      </c>
      <c r="AK86" s="299">
        <f>'2M - SGS'!AK86</f>
        <v>8.2588999999999996E-2</v>
      </c>
      <c r="AL86" s="299">
        <f>'2M - SGS'!AL86</f>
        <v>8.5237999999999994E-2</v>
      </c>
      <c r="AM86" s="299">
        <f>'2M - SGS'!AM86</f>
        <v>8.5109000000000004E-2</v>
      </c>
      <c r="AO86" s="209">
        <f t="shared" si="54"/>
        <v>1.0000000000000002</v>
      </c>
    </row>
    <row r="87" spans="1:41" ht="15.5" x14ac:dyDescent="0.35">
      <c r="A87" s="651"/>
      <c r="B87" s="13" t="str">
        <f t="shared" si="55"/>
        <v>Motors</v>
      </c>
      <c r="C87" s="299">
        <f>'2M - SGS'!C87</f>
        <v>8.5109000000000004E-2</v>
      </c>
      <c r="D87" s="299">
        <f>'2M - SGS'!D87</f>
        <v>7.7715000000000006E-2</v>
      </c>
      <c r="E87" s="299">
        <f>'2M - SGS'!E87</f>
        <v>8.6136000000000004E-2</v>
      </c>
      <c r="F87" s="299">
        <f>'2M - SGS'!F87</f>
        <v>7.9796000000000006E-2</v>
      </c>
      <c r="G87" s="299">
        <f>'2M - SGS'!G87</f>
        <v>8.5334999999999994E-2</v>
      </c>
      <c r="H87" s="299">
        <f>'2M - SGS'!H87</f>
        <v>8.1994999999999998E-2</v>
      </c>
      <c r="I87" s="299">
        <f>'2M - SGS'!I87</f>
        <v>8.4098999999999993E-2</v>
      </c>
      <c r="J87" s="299">
        <f>'2M - SGS'!J87</f>
        <v>8.4198999999999996E-2</v>
      </c>
      <c r="K87" s="299">
        <f>'2M - SGS'!K87</f>
        <v>8.2512000000000002E-2</v>
      </c>
      <c r="L87" s="299">
        <f>'2M - SGS'!L87</f>
        <v>8.5277000000000006E-2</v>
      </c>
      <c r="M87" s="299">
        <f>'2M - SGS'!M87</f>
        <v>8.2588999999999996E-2</v>
      </c>
      <c r="N87" s="299">
        <f>'2M - SGS'!N87</f>
        <v>8.5237999999999994E-2</v>
      </c>
      <c r="O87" s="299">
        <f>'2M - SGS'!O87</f>
        <v>8.5109000000000004E-2</v>
      </c>
      <c r="P87" s="299">
        <f>'2M - SGS'!P87</f>
        <v>7.7715000000000006E-2</v>
      </c>
      <c r="Q87" s="299">
        <f>'2M - SGS'!Q87</f>
        <v>8.6136000000000004E-2</v>
      </c>
      <c r="R87" s="299">
        <f>'2M - SGS'!R87</f>
        <v>7.9796000000000006E-2</v>
      </c>
      <c r="S87" s="299">
        <f>'2M - SGS'!S87</f>
        <v>8.5334999999999994E-2</v>
      </c>
      <c r="T87" s="299">
        <f>'2M - SGS'!T87</f>
        <v>8.1994999999999998E-2</v>
      </c>
      <c r="U87" s="299">
        <f>'2M - SGS'!U87</f>
        <v>8.4098999999999993E-2</v>
      </c>
      <c r="V87" s="299">
        <f>'2M - SGS'!V87</f>
        <v>8.4198999999999996E-2</v>
      </c>
      <c r="W87" s="299">
        <f>'2M - SGS'!W87</f>
        <v>8.2512000000000002E-2</v>
      </c>
      <c r="X87" s="299">
        <f>'2M - SGS'!X87</f>
        <v>8.5277000000000006E-2</v>
      </c>
      <c r="Y87" s="299">
        <f>'2M - SGS'!Y87</f>
        <v>8.2588999999999996E-2</v>
      </c>
      <c r="Z87" s="299">
        <f>'2M - SGS'!Z87</f>
        <v>8.5237999999999994E-2</v>
      </c>
      <c r="AA87" s="299">
        <f>'2M - SGS'!AA87</f>
        <v>8.5109000000000004E-2</v>
      </c>
      <c r="AB87" s="299">
        <f>'2M - SGS'!AB87</f>
        <v>7.7715000000000006E-2</v>
      </c>
      <c r="AC87" s="299">
        <f>'2M - SGS'!AC87</f>
        <v>8.6136000000000004E-2</v>
      </c>
      <c r="AD87" s="299">
        <f>'2M - SGS'!AD87</f>
        <v>7.9796000000000006E-2</v>
      </c>
      <c r="AE87" s="299">
        <f>'2M - SGS'!AE87</f>
        <v>8.5334999999999994E-2</v>
      </c>
      <c r="AF87" s="299">
        <f>'2M - SGS'!AF87</f>
        <v>8.1994999999999998E-2</v>
      </c>
      <c r="AG87" s="299">
        <f>'2M - SGS'!AG87</f>
        <v>8.4098999999999993E-2</v>
      </c>
      <c r="AH87" s="299">
        <f>'2M - SGS'!AH87</f>
        <v>8.4198999999999996E-2</v>
      </c>
      <c r="AI87" s="299">
        <f>'2M - SGS'!AI87</f>
        <v>8.2512000000000002E-2</v>
      </c>
      <c r="AJ87" s="299">
        <f>'2M - SGS'!AJ87</f>
        <v>8.5277000000000006E-2</v>
      </c>
      <c r="AK87" s="299">
        <f>'2M - SGS'!AK87</f>
        <v>8.2588999999999996E-2</v>
      </c>
      <c r="AL87" s="299">
        <f>'2M - SGS'!AL87</f>
        <v>8.5237999999999994E-2</v>
      </c>
      <c r="AM87" s="299">
        <f>'2M - SGS'!AM87</f>
        <v>8.5109000000000004E-2</v>
      </c>
      <c r="AO87" s="209">
        <f t="shared" si="54"/>
        <v>1.0000000000000002</v>
      </c>
    </row>
    <row r="88" spans="1:41" ht="15.5" x14ac:dyDescent="0.35">
      <c r="A88" s="651"/>
      <c r="B88" s="13" t="str">
        <f t="shared" si="55"/>
        <v>Process</v>
      </c>
      <c r="C88" s="299">
        <f>'2M - SGS'!C88</f>
        <v>8.5109000000000004E-2</v>
      </c>
      <c r="D88" s="299">
        <f>'2M - SGS'!D88</f>
        <v>7.7715000000000006E-2</v>
      </c>
      <c r="E88" s="299">
        <f>'2M - SGS'!E88</f>
        <v>8.6136000000000004E-2</v>
      </c>
      <c r="F88" s="299">
        <f>'2M - SGS'!F88</f>
        <v>7.9796000000000006E-2</v>
      </c>
      <c r="G88" s="299">
        <f>'2M - SGS'!G88</f>
        <v>8.5334999999999994E-2</v>
      </c>
      <c r="H88" s="299">
        <f>'2M - SGS'!H88</f>
        <v>8.1994999999999998E-2</v>
      </c>
      <c r="I88" s="299">
        <f>'2M - SGS'!I88</f>
        <v>8.4098999999999993E-2</v>
      </c>
      <c r="J88" s="299">
        <f>'2M - SGS'!J88</f>
        <v>8.4198999999999996E-2</v>
      </c>
      <c r="K88" s="299">
        <f>'2M - SGS'!K88</f>
        <v>8.2512000000000002E-2</v>
      </c>
      <c r="L88" s="299">
        <f>'2M - SGS'!L88</f>
        <v>8.5277000000000006E-2</v>
      </c>
      <c r="M88" s="299">
        <f>'2M - SGS'!M88</f>
        <v>8.2588999999999996E-2</v>
      </c>
      <c r="N88" s="299">
        <f>'2M - SGS'!N88</f>
        <v>8.5237999999999994E-2</v>
      </c>
      <c r="O88" s="299">
        <f>'2M - SGS'!O88</f>
        <v>8.5109000000000004E-2</v>
      </c>
      <c r="P88" s="299">
        <f>'2M - SGS'!P88</f>
        <v>7.7715000000000006E-2</v>
      </c>
      <c r="Q88" s="299">
        <f>'2M - SGS'!Q88</f>
        <v>8.6136000000000004E-2</v>
      </c>
      <c r="R88" s="299">
        <f>'2M - SGS'!R88</f>
        <v>7.9796000000000006E-2</v>
      </c>
      <c r="S88" s="299">
        <f>'2M - SGS'!S88</f>
        <v>8.5334999999999994E-2</v>
      </c>
      <c r="T88" s="299">
        <f>'2M - SGS'!T88</f>
        <v>8.1994999999999998E-2</v>
      </c>
      <c r="U88" s="299">
        <f>'2M - SGS'!U88</f>
        <v>8.4098999999999993E-2</v>
      </c>
      <c r="V88" s="299">
        <f>'2M - SGS'!V88</f>
        <v>8.4198999999999996E-2</v>
      </c>
      <c r="W88" s="299">
        <f>'2M - SGS'!W88</f>
        <v>8.2512000000000002E-2</v>
      </c>
      <c r="X88" s="299">
        <f>'2M - SGS'!X88</f>
        <v>8.5277000000000006E-2</v>
      </c>
      <c r="Y88" s="299">
        <f>'2M - SGS'!Y88</f>
        <v>8.2588999999999996E-2</v>
      </c>
      <c r="Z88" s="299">
        <f>'2M - SGS'!Z88</f>
        <v>8.5237999999999994E-2</v>
      </c>
      <c r="AA88" s="299">
        <f>'2M - SGS'!AA88</f>
        <v>8.5109000000000004E-2</v>
      </c>
      <c r="AB88" s="299">
        <f>'2M - SGS'!AB88</f>
        <v>7.7715000000000006E-2</v>
      </c>
      <c r="AC88" s="299">
        <f>'2M - SGS'!AC88</f>
        <v>8.6136000000000004E-2</v>
      </c>
      <c r="AD88" s="299">
        <f>'2M - SGS'!AD88</f>
        <v>7.9796000000000006E-2</v>
      </c>
      <c r="AE88" s="299">
        <f>'2M - SGS'!AE88</f>
        <v>8.5334999999999994E-2</v>
      </c>
      <c r="AF88" s="299">
        <f>'2M - SGS'!AF88</f>
        <v>8.1994999999999998E-2</v>
      </c>
      <c r="AG88" s="299">
        <f>'2M - SGS'!AG88</f>
        <v>8.4098999999999993E-2</v>
      </c>
      <c r="AH88" s="299">
        <f>'2M - SGS'!AH88</f>
        <v>8.4198999999999996E-2</v>
      </c>
      <c r="AI88" s="299">
        <f>'2M - SGS'!AI88</f>
        <v>8.2512000000000002E-2</v>
      </c>
      <c r="AJ88" s="299">
        <f>'2M - SGS'!AJ88</f>
        <v>8.5277000000000006E-2</v>
      </c>
      <c r="AK88" s="299">
        <f>'2M - SGS'!AK88</f>
        <v>8.2588999999999996E-2</v>
      </c>
      <c r="AL88" s="299">
        <f>'2M - SGS'!AL88</f>
        <v>8.5237999999999994E-2</v>
      </c>
      <c r="AM88" s="299">
        <f>'2M - SGS'!AM88</f>
        <v>8.5109000000000004E-2</v>
      </c>
      <c r="AO88" s="209">
        <f t="shared" si="54"/>
        <v>1.0000000000000002</v>
      </c>
    </row>
    <row r="89" spans="1:41" ht="15.5" x14ac:dyDescent="0.35">
      <c r="A89" s="651"/>
      <c r="B89" s="13" t="str">
        <f t="shared" si="55"/>
        <v>Refrigeration</v>
      </c>
      <c r="C89" s="299">
        <f>'2M - SGS'!C89</f>
        <v>8.3486000000000005E-2</v>
      </c>
      <c r="D89" s="299">
        <f>'2M - SGS'!D89</f>
        <v>7.6158000000000003E-2</v>
      </c>
      <c r="E89" s="299">
        <f>'2M - SGS'!E89</f>
        <v>8.3346000000000003E-2</v>
      </c>
      <c r="F89" s="299">
        <f>'2M - SGS'!F89</f>
        <v>8.0782999999999994E-2</v>
      </c>
      <c r="G89" s="299">
        <f>'2M - SGS'!G89</f>
        <v>8.5133E-2</v>
      </c>
      <c r="H89" s="299">
        <f>'2M - SGS'!H89</f>
        <v>8.4294999999999995E-2</v>
      </c>
      <c r="I89" s="299">
        <f>'2M - SGS'!I89</f>
        <v>8.7456999999999993E-2</v>
      </c>
      <c r="J89" s="299">
        <f>'2M - SGS'!J89</f>
        <v>8.7230000000000002E-2</v>
      </c>
      <c r="K89" s="299">
        <f>'2M - SGS'!K89</f>
        <v>8.3319000000000004E-2</v>
      </c>
      <c r="L89" s="299">
        <f>'2M - SGS'!L89</f>
        <v>8.4562999999999999E-2</v>
      </c>
      <c r="M89" s="299">
        <f>'2M - SGS'!M89</f>
        <v>8.1112000000000004E-2</v>
      </c>
      <c r="N89" s="299">
        <f>'2M - SGS'!N89</f>
        <v>8.3118999999999998E-2</v>
      </c>
      <c r="O89" s="299">
        <f>'2M - SGS'!O89</f>
        <v>8.3486000000000005E-2</v>
      </c>
      <c r="P89" s="299">
        <f>'2M - SGS'!P89</f>
        <v>7.6158000000000003E-2</v>
      </c>
      <c r="Q89" s="299">
        <f>'2M - SGS'!Q89</f>
        <v>8.3346000000000003E-2</v>
      </c>
      <c r="R89" s="299">
        <f>'2M - SGS'!R89</f>
        <v>8.0782999999999994E-2</v>
      </c>
      <c r="S89" s="299">
        <f>'2M - SGS'!S89</f>
        <v>8.5133E-2</v>
      </c>
      <c r="T89" s="299">
        <f>'2M - SGS'!T89</f>
        <v>8.4294999999999995E-2</v>
      </c>
      <c r="U89" s="299">
        <f>'2M - SGS'!U89</f>
        <v>8.7456999999999993E-2</v>
      </c>
      <c r="V89" s="299">
        <f>'2M - SGS'!V89</f>
        <v>8.7230000000000002E-2</v>
      </c>
      <c r="W89" s="299">
        <f>'2M - SGS'!W89</f>
        <v>8.3319000000000004E-2</v>
      </c>
      <c r="X89" s="299">
        <f>'2M - SGS'!X89</f>
        <v>8.4562999999999999E-2</v>
      </c>
      <c r="Y89" s="299">
        <f>'2M - SGS'!Y89</f>
        <v>8.1112000000000004E-2</v>
      </c>
      <c r="Z89" s="299">
        <f>'2M - SGS'!Z89</f>
        <v>8.3118999999999998E-2</v>
      </c>
      <c r="AA89" s="299">
        <f>'2M - SGS'!AA89</f>
        <v>8.3486000000000005E-2</v>
      </c>
      <c r="AB89" s="299">
        <f>'2M - SGS'!AB89</f>
        <v>7.6158000000000003E-2</v>
      </c>
      <c r="AC89" s="299">
        <f>'2M - SGS'!AC89</f>
        <v>8.3346000000000003E-2</v>
      </c>
      <c r="AD89" s="299">
        <f>'2M - SGS'!AD89</f>
        <v>8.0782999999999994E-2</v>
      </c>
      <c r="AE89" s="299">
        <f>'2M - SGS'!AE89</f>
        <v>8.5133E-2</v>
      </c>
      <c r="AF89" s="299">
        <f>'2M - SGS'!AF89</f>
        <v>8.4294999999999995E-2</v>
      </c>
      <c r="AG89" s="299">
        <f>'2M - SGS'!AG89</f>
        <v>8.7456999999999993E-2</v>
      </c>
      <c r="AH89" s="299">
        <f>'2M - SGS'!AH89</f>
        <v>8.7230000000000002E-2</v>
      </c>
      <c r="AI89" s="299">
        <f>'2M - SGS'!AI89</f>
        <v>8.3319000000000004E-2</v>
      </c>
      <c r="AJ89" s="299">
        <f>'2M - SGS'!AJ89</f>
        <v>8.4562999999999999E-2</v>
      </c>
      <c r="AK89" s="299">
        <f>'2M - SGS'!AK89</f>
        <v>8.1112000000000004E-2</v>
      </c>
      <c r="AL89" s="299">
        <f>'2M - SGS'!AL89</f>
        <v>8.3118999999999998E-2</v>
      </c>
      <c r="AM89" s="299">
        <f>'2M - SGS'!AM89</f>
        <v>8.3486000000000005E-2</v>
      </c>
      <c r="AO89" s="209">
        <f t="shared" si="54"/>
        <v>1.0000010000000001</v>
      </c>
    </row>
    <row r="90" spans="1:41" ht="16" thickBot="1" x14ac:dyDescent="0.4">
      <c r="A90" s="652"/>
      <c r="B90" s="14" t="str">
        <f t="shared" si="55"/>
        <v>Water Heating</v>
      </c>
      <c r="C90" s="304">
        <f>'2M - SGS'!C90</f>
        <v>0.108255</v>
      </c>
      <c r="D90" s="304">
        <f>'2M - SGS'!D90</f>
        <v>9.1078000000000006E-2</v>
      </c>
      <c r="E90" s="304">
        <f>'2M - SGS'!E90</f>
        <v>8.5239999999999996E-2</v>
      </c>
      <c r="F90" s="304">
        <f>'2M - SGS'!F90</f>
        <v>7.2980000000000003E-2</v>
      </c>
      <c r="G90" s="304">
        <f>'2M - SGS'!G90</f>
        <v>7.9849000000000003E-2</v>
      </c>
      <c r="H90" s="304">
        <f>'2M - SGS'!H90</f>
        <v>7.2720999999999994E-2</v>
      </c>
      <c r="I90" s="304">
        <f>'2M - SGS'!I90</f>
        <v>7.4929999999999997E-2</v>
      </c>
      <c r="J90" s="304">
        <f>'2M - SGS'!J90</f>
        <v>7.5861999999999999E-2</v>
      </c>
      <c r="K90" s="304">
        <f>'2M - SGS'!K90</f>
        <v>7.5733999999999996E-2</v>
      </c>
      <c r="L90" s="304">
        <f>'2M - SGS'!L90</f>
        <v>8.2808000000000007E-2</v>
      </c>
      <c r="M90" s="304">
        <f>'2M - SGS'!M90</f>
        <v>8.6345000000000005E-2</v>
      </c>
      <c r="N90" s="304">
        <f>'2M - SGS'!N90</f>
        <v>9.4200000000000006E-2</v>
      </c>
      <c r="O90" s="304">
        <f>'2M - SGS'!O90</f>
        <v>0.108255</v>
      </c>
      <c r="P90" s="304">
        <f>'2M - SGS'!P90</f>
        <v>9.1078000000000006E-2</v>
      </c>
      <c r="Q90" s="304">
        <f>'2M - SGS'!Q90</f>
        <v>8.5239999999999996E-2</v>
      </c>
      <c r="R90" s="304">
        <f>'2M - SGS'!R90</f>
        <v>7.2980000000000003E-2</v>
      </c>
      <c r="S90" s="304">
        <f>'2M - SGS'!S90</f>
        <v>7.9849000000000003E-2</v>
      </c>
      <c r="T90" s="304">
        <f>'2M - SGS'!T90</f>
        <v>7.2720999999999994E-2</v>
      </c>
      <c r="U90" s="304">
        <f>'2M - SGS'!U90</f>
        <v>7.4929999999999997E-2</v>
      </c>
      <c r="V90" s="304">
        <f>'2M - SGS'!V90</f>
        <v>7.5861999999999999E-2</v>
      </c>
      <c r="W90" s="304">
        <f>'2M - SGS'!W90</f>
        <v>7.5733999999999996E-2</v>
      </c>
      <c r="X90" s="304">
        <f>'2M - SGS'!X90</f>
        <v>8.2808000000000007E-2</v>
      </c>
      <c r="Y90" s="304">
        <f>'2M - SGS'!Y90</f>
        <v>8.6345000000000005E-2</v>
      </c>
      <c r="Z90" s="304">
        <f>'2M - SGS'!Z90</f>
        <v>9.4200000000000006E-2</v>
      </c>
      <c r="AA90" s="304">
        <f>'2M - SGS'!AA90</f>
        <v>0.108255</v>
      </c>
      <c r="AB90" s="304">
        <f>'2M - SGS'!AB90</f>
        <v>9.1078000000000006E-2</v>
      </c>
      <c r="AC90" s="304">
        <f>'2M - SGS'!AC90</f>
        <v>8.5239999999999996E-2</v>
      </c>
      <c r="AD90" s="304">
        <f>'2M - SGS'!AD90</f>
        <v>7.2980000000000003E-2</v>
      </c>
      <c r="AE90" s="304">
        <f>'2M - SGS'!AE90</f>
        <v>7.9849000000000003E-2</v>
      </c>
      <c r="AF90" s="304">
        <f>'2M - SGS'!AF90</f>
        <v>7.2720999999999994E-2</v>
      </c>
      <c r="AG90" s="304">
        <f>'2M - SGS'!AG90</f>
        <v>7.4929999999999997E-2</v>
      </c>
      <c r="AH90" s="304">
        <f>'2M - SGS'!AH90</f>
        <v>7.5861999999999999E-2</v>
      </c>
      <c r="AI90" s="304">
        <f>'2M - SGS'!AI90</f>
        <v>7.5733999999999996E-2</v>
      </c>
      <c r="AJ90" s="304">
        <f>'2M - SGS'!AJ90</f>
        <v>8.2808000000000007E-2</v>
      </c>
      <c r="AK90" s="304">
        <f>'2M - SGS'!AK90</f>
        <v>8.6345000000000005E-2</v>
      </c>
      <c r="AL90" s="304">
        <f>'2M - SGS'!AL90</f>
        <v>9.4200000000000006E-2</v>
      </c>
      <c r="AM90" s="304">
        <f>'2M - SGS'!AM90</f>
        <v>0.108255</v>
      </c>
      <c r="AO90" s="209">
        <f t="shared" si="54"/>
        <v>1.0000020000000001</v>
      </c>
    </row>
    <row r="91" spans="1:41" ht="15" thickBot="1" x14ac:dyDescent="0.4">
      <c r="AO91" s="195" t="s">
        <v>185</v>
      </c>
    </row>
    <row r="92" spans="1:41" ht="15" customHeight="1" thickBot="1" x14ac:dyDescent="0.4">
      <c r="A92" s="653" t="s">
        <v>28</v>
      </c>
      <c r="B92" s="260" t="s">
        <v>32</v>
      </c>
      <c r="C92" s="146">
        <f>C$4</f>
        <v>44562</v>
      </c>
      <c r="D92" s="146">
        <f t="shared" ref="D92:AM92" si="56">D$4</f>
        <v>44593</v>
      </c>
      <c r="E92" s="146">
        <f t="shared" si="56"/>
        <v>44621</v>
      </c>
      <c r="F92" s="146">
        <f t="shared" si="56"/>
        <v>44652</v>
      </c>
      <c r="G92" s="146">
        <f t="shared" si="56"/>
        <v>44682</v>
      </c>
      <c r="H92" s="146">
        <f t="shared" si="56"/>
        <v>44713</v>
      </c>
      <c r="I92" s="146">
        <f t="shared" si="56"/>
        <v>44743</v>
      </c>
      <c r="J92" s="146">
        <f t="shared" si="56"/>
        <v>44774</v>
      </c>
      <c r="K92" s="146">
        <f t="shared" si="56"/>
        <v>44805</v>
      </c>
      <c r="L92" s="146">
        <f t="shared" si="56"/>
        <v>44835</v>
      </c>
      <c r="M92" s="146">
        <f t="shared" si="56"/>
        <v>44866</v>
      </c>
      <c r="N92" s="146">
        <f t="shared" si="56"/>
        <v>44896</v>
      </c>
      <c r="O92" s="146">
        <f t="shared" si="56"/>
        <v>44927</v>
      </c>
      <c r="P92" s="146">
        <f t="shared" si="56"/>
        <v>44958</v>
      </c>
      <c r="Q92" s="146">
        <f t="shared" si="56"/>
        <v>44986</v>
      </c>
      <c r="R92" s="146">
        <f t="shared" si="56"/>
        <v>45017</v>
      </c>
      <c r="S92" s="146">
        <f t="shared" si="56"/>
        <v>45047</v>
      </c>
      <c r="T92" s="146">
        <f t="shared" si="56"/>
        <v>45078</v>
      </c>
      <c r="U92" s="146">
        <f t="shared" si="56"/>
        <v>45108</v>
      </c>
      <c r="V92" s="146">
        <f t="shared" si="56"/>
        <v>45139</v>
      </c>
      <c r="W92" s="146">
        <f t="shared" si="56"/>
        <v>45170</v>
      </c>
      <c r="X92" s="146">
        <f t="shared" si="56"/>
        <v>45200</v>
      </c>
      <c r="Y92" s="146">
        <f t="shared" si="56"/>
        <v>45231</v>
      </c>
      <c r="Z92" s="146">
        <f t="shared" si="56"/>
        <v>45261</v>
      </c>
      <c r="AA92" s="146">
        <f t="shared" si="56"/>
        <v>45292</v>
      </c>
      <c r="AB92" s="146">
        <f t="shared" si="56"/>
        <v>45323</v>
      </c>
      <c r="AC92" s="146">
        <f t="shared" si="56"/>
        <v>45352</v>
      </c>
      <c r="AD92" s="146">
        <f t="shared" si="56"/>
        <v>45383</v>
      </c>
      <c r="AE92" s="146">
        <f t="shared" si="56"/>
        <v>45413</v>
      </c>
      <c r="AF92" s="146">
        <f t="shared" si="56"/>
        <v>45444</v>
      </c>
      <c r="AG92" s="146">
        <f t="shared" si="56"/>
        <v>45474</v>
      </c>
      <c r="AH92" s="146">
        <f t="shared" si="56"/>
        <v>45505</v>
      </c>
      <c r="AI92" s="146">
        <f t="shared" si="56"/>
        <v>45536</v>
      </c>
      <c r="AJ92" s="146">
        <f t="shared" si="56"/>
        <v>45566</v>
      </c>
      <c r="AK92" s="146">
        <f t="shared" si="56"/>
        <v>45597</v>
      </c>
      <c r="AL92" s="146">
        <f t="shared" si="56"/>
        <v>45627</v>
      </c>
      <c r="AM92" s="146">
        <f t="shared" si="56"/>
        <v>45658</v>
      </c>
    </row>
    <row r="93" spans="1:41" ht="15.75" customHeight="1" x14ac:dyDescent="0.35">
      <c r="A93" s="654"/>
      <c r="B93" s="11" t="str">
        <f>B78</f>
        <v>Air Comp</v>
      </c>
      <c r="C93" s="290">
        <f>'4M - SPS'!C93</f>
        <v>3.2612000000000002E-2</v>
      </c>
      <c r="D93" s="290">
        <f>'4M - SPS'!D93</f>
        <v>3.3308999999999998E-2</v>
      </c>
      <c r="E93" s="360">
        <f>'4M - SPS'!E93</f>
        <v>3.8302999999999997E-2</v>
      </c>
      <c r="F93" s="360">
        <f>'4M - SPS'!F93</f>
        <v>3.9909E-2</v>
      </c>
      <c r="G93" s="360">
        <f>'4M - SPS'!G93</f>
        <v>4.1751999999999997E-2</v>
      </c>
      <c r="H93" s="360">
        <f>'4M - SPS'!H93</f>
        <v>7.5856000000000007E-2</v>
      </c>
      <c r="I93" s="360">
        <f>'4M - SPS'!I93</f>
        <v>7.2593000000000005E-2</v>
      </c>
      <c r="J93" s="360">
        <f>'4M - SPS'!J93</f>
        <v>7.3981000000000005E-2</v>
      </c>
      <c r="K93" s="360">
        <f>'4M - SPS'!K93</f>
        <v>7.2085999999999997E-2</v>
      </c>
      <c r="L93" s="360">
        <f>'4M - SPS'!L93</f>
        <v>4.0321999999999997E-2</v>
      </c>
      <c r="M93" s="360">
        <f>'4M - SPS'!M93</f>
        <v>4.0529999999999997E-2</v>
      </c>
      <c r="N93" s="360">
        <f>'4M - SPS'!N93</f>
        <v>3.7974000000000001E-2</v>
      </c>
      <c r="O93" s="360">
        <f>'4M - SPS'!O93</f>
        <v>3.7862E-2</v>
      </c>
      <c r="P93" s="360">
        <f>'4M - SPS'!P93</f>
        <v>3.8269999999999998E-2</v>
      </c>
      <c r="Q93" s="360">
        <f>'4M - SPS'!Q93</f>
        <v>3.8302999999999997E-2</v>
      </c>
      <c r="R93" s="360">
        <f>'4M - SPS'!R93</f>
        <v>3.9909E-2</v>
      </c>
      <c r="S93" s="360">
        <f>'4M - SPS'!S93</f>
        <v>4.1751999999999997E-2</v>
      </c>
      <c r="T93" s="360">
        <f>'4M - SPS'!T93</f>
        <v>7.5856000000000007E-2</v>
      </c>
      <c r="U93" s="455">
        <f>'4M - SPS'!U93</f>
        <v>7.6974000000000001E-2</v>
      </c>
      <c r="V93" s="455">
        <f>'4M - SPS'!V93</f>
        <v>7.7621999999999997E-2</v>
      </c>
      <c r="W93" s="455">
        <f>'4M - SPS'!W93</f>
        <v>7.6564999999999994E-2</v>
      </c>
      <c r="X93" s="455">
        <f>'4M - SPS'!X93</f>
        <v>4.2223999999999998E-2</v>
      </c>
      <c r="Y93" s="455">
        <f>'4M - SPS'!Y93</f>
        <v>4.2845000000000001E-2</v>
      </c>
      <c r="Z93" s="455">
        <f>'4M - SPS'!Z93</f>
        <v>3.9836000000000003E-2</v>
      </c>
      <c r="AA93" s="455">
        <f>'4M - SPS'!AA93</f>
        <v>3.9829999999999997E-2</v>
      </c>
      <c r="AB93" s="455">
        <f>'4M - SPS'!AB93</f>
        <v>4.0202000000000002E-2</v>
      </c>
      <c r="AC93" s="455">
        <f>'4M - SPS'!AC93</f>
        <v>4.0568E-2</v>
      </c>
      <c r="AD93" s="455">
        <f>'4M - SPS'!AD93</f>
        <v>4.1613999999999998E-2</v>
      </c>
      <c r="AE93" s="455">
        <f>'4M - SPS'!AE93</f>
        <v>4.3744999999999999E-2</v>
      </c>
      <c r="AF93" s="455">
        <f>'4M - SPS'!AF93</f>
        <v>8.1032999999999994E-2</v>
      </c>
      <c r="AG93" s="455">
        <f>'4M - SPS'!AG93</f>
        <v>7.6974000000000001E-2</v>
      </c>
      <c r="AH93" s="455">
        <f>'4M - SPS'!AH93</f>
        <v>7.7621999999999997E-2</v>
      </c>
      <c r="AI93" s="455">
        <f>'4M - SPS'!AI93</f>
        <v>7.6564999999999994E-2</v>
      </c>
      <c r="AJ93" s="455">
        <f>'4M - SPS'!AJ93</f>
        <v>4.2223999999999998E-2</v>
      </c>
      <c r="AK93" s="455">
        <f>'4M - SPS'!AK93</f>
        <v>4.2845000000000001E-2</v>
      </c>
      <c r="AL93" s="455">
        <f>'4M - SPS'!AL93</f>
        <v>3.9836000000000003E-2</v>
      </c>
      <c r="AM93" s="455">
        <f>'4M - SPS'!AM93</f>
        <v>3.9829999999999997E-2</v>
      </c>
      <c r="AO93" s="195" t="s">
        <v>186</v>
      </c>
    </row>
    <row r="94" spans="1:41" x14ac:dyDescent="0.35">
      <c r="A94" s="654"/>
      <c r="B94" s="11" t="str">
        <f t="shared" ref="B94:B105" si="57">B79</f>
        <v>Building Shell</v>
      </c>
      <c r="C94" s="290">
        <f>'4M - SPS'!C94</f>
        <v>3.8338999999999998E-2</v>
      </c>
      <c r="D94" s="290">
        <f>'4M - SPS'!D94</f>
        <v>3.7275999999999997E-2</v>
      </c>
      <c r="E94" s="360">
        <f>'4M - SPS'!E94</f>
        <v>4.3881000000000003E-2</v>
      </c>
      <c r="F94" s="360">
        <f>'4M - SPS'!F94</f>
        <v>4.3124000000000003E-2</v>
      </c>
      <c r="G94" s="360">
        <f>'4M - SPS'!G94</f>
        <v>4.9966999999999998E-2</v>
      </c>
      <c r="H94" s="360">
        <f>'4M - SPS'!H94</f>
        <v>9.9684999999999996E-2</v>
      </c>
      <c r="I94" s="360">
        <f>'4M - SPS'!I94</f>
        <v>8.9771000000000004E-2</v>
      </c>
      <c r="J94" s="360">
        <f>'4M - SPS'!J94</f>
        <v>9.5051999999999998E-2</v>
      </c>
      <c r="K94" s="360">
        <f>'4M - SPS'!K94</f>
        <v>9.6575999999999995E-2</v>
      </c>
      <c r="L94" s="360">
        <f>'4M - SPS'!L94</f>
        <v>4.6002000000000001E-2</v>
      </c>
      <c r="M94" s="360">
        <f>'4M - SPS'!M94</f>
        <v>4.4788000000000001E-2</v>
      </c>
      <c r="N94" s="360">
        <f>'4M - SPS'!N94</f>
        <v>4.3464999999999997E-2</v>
      </c>
      <c r="O94" s="360">
        <f>'4M - SPS'!O94</f>
        <v>4.4257999999999999E-2</v>
      </c>
      <c r="P94" s="360">
        <f>'4M - SPS'!P94</f>
        <v>4.3583999999999998E-2</v>
      </c>
      <c r="Q94" s="360">
        <f>'4M - SPS'!Q94</f>
        <v>4.3881000000000003E-2</v>
      </c>
      <c r="R94" s="360">
        <f>'4M - SPS'!R94</f>
        <v>4.3124000000000003E-2</v>
      </c>
      <c r="S94" s="360">
        <f>'4M - SPS'!S94</f>
        <v>4.9966999999999998E-2</v>
      </c>
      <c r="T94" s="360">
        <f>'4M - SPS'!T94</f>
        <v>9.9684999999999996E-2</v>
      </c>
      <c r="U94" s="455">
        <f>'4M - SPS'!U94</f>
        <v>9.5311000000000007E-2</v>
      </c>
      <c r="V94" s="455">
        <f>'4M - SPS'!V94</f>
        <v>0.100024</v>
      </c>
      <c r="W94" s="455">
        <f>'4M - SPS'!W94</f>
        <v>0.10265100000000001</v>
      </c>
      <c r="X94" s="455">
        <f>'4M - SPS'!X94</f>
        <v>4.7780999999999997E-2</v>
      </c>
      <c r="Y94" s="455">
        <f>'4M - SPS'!Y94</f>
        <v>4.6185999999999998E-2</v>
      </c>
      <c r="Z94" s="455">
        <f>'4M - SPS'!Z94</f>
        <v>4.5090999999999999E-2</v>
      </c>
      <c r="AA94" s="455">
        <f>'4M - SPS'!AA94</f>
        <v>4.6690000000000002E-2</v>
      </c>
      <c r="AB94" s="455">
        <f>'4M - SPS'!AB94</f>
        <v>4.5469999999999997E-2</v>
      </c>
      <c r="AC94" s="455">
        <f>'4M - SPS'!AC94</f>
        <v>4.6181E-2</v>
      </c>
      <c r="AD94" s="455">
        <f>'4M - SPS'!AD94</f>
        <v>4.3610000000000003E-2</v>
      </c>
      <c r="AE94" s="455">
        <f>'4M - SPS'!AE94</f>
        <v>5.1957000000000003E-2</v>
      </c>
      <c r="AF94" s="455">
        <f>'4M - SPS'!AF94</f>
        <v>0.106351</v>
      </c>
      <c r="AG94" s="455">
        <f>'4M - SPS'!AG94</f>
        <v>9.5311000000000007E-2</v>
      </c>
      <c r="AH94" s="455">
        <f>'4M - SPS'!AH94</f>
        <v>0.100024</v>
      </c>
      <c r="AI94" s="455">
        <f>'4M - SPS'!AI94</f>
        <v>0.10265100000000001</v>
      </c>
      <c r="AJ94" s="455">
        <f>'4M - SPS'!AJ94</f>
        <v>4.7780999999999997E-2</v>
      </c>
      <c r="AK94" s="455">
        <f>'4M - SPS'!AK94</f>
        <v>4.6185999999999998E-2</v>
      </c>
      <c r="AL94" s="455">
        <f>'4M - SPS'!AL94</f>
        <v>4.5090999999999999E-2</v>
      </c>
      <c r="AM94" s="455">
        <f>'4M - SPS'!AM94</f>
        <v>4.6690000000000002E-2</v>
      </c>
      <c r="AO94" s="195" t="s">
        <v>193</v>
      </c>
    </row>
    <row r="95" spans="1:41" x14ac:dyDescent="0.35">
      <c r="A95" s="654"/>
      <c r="B95" s="11" t="str">
        <f t="shared" si="57"/>
        <v>Cooking</v>
      </c>
      <c r="C95" s="290">
        <f>'4M - SPS'!C95</f>
        <v>3.2231999999999997E-2</v>
      </c>
      <c r="D95" s="290">
        <f>'4M - SPS'!D95</f>
        <v>3.3331E-2</v>
      </c>
      <c r="E95" s="360">
        <f>'4M - SPS'!E95</f>
        <v>4.0864999999999999E-2</v>
      </c>
      <c r="F95" s="360">
        <f>'4M - SPS'!F95</f>
        <v>4.3346000000000003E-2</v>
      </c>
      <c r="G95" s="360">
        <f>'4M - SPS'!G95</f>
        <v>4.4565E-2</v>
      </c>
      <c r="H95" s="360">
        <f>'4M - SPS'!H95</f>
        <v>8.3196999999999993E-2</v>
      </c>
      <c r="I95" s="360">
        <f>'4M - SPS'!I95</f>
        <v>7.8468999999999997E-2</v>
      </c>
      <c r="J95" s="360">
        <f>'4M - SPS'!J95</f>
        <v>8.0961000000000005E-2</v>
      </c>
      <c r="K95" s="360">
        <f>'4M - SPS'!K95</f>
        <v>7.8001000000000001E-2</v>
      </c>
      <c r="L95" s="360">
        <f>'4M - SPS'!L95</f>
        <v>4.2894000000000002E-2</v>
      </c>
      <c r="M95" s="360">
        <f>'4M - SPS'!M95</f>
        <v>4.3184E-2</v>
      </c>
      <c r="N95" s="360">
        <f>'4M - SPS'!N95</f>
        <v>3.9292000000000001E-2</v>
      </c>
      <c r="O95" s="360">
        <f>'4M - SPS'!O95</f>
        <v>3.8789999999999998E-2</v>
      </c>
      <c r="P95" s="360">
        <f>'4M - SPS'!P95</f>
        <v>3.9440000000000003E-2</v>
      </c>
      <c r="Q95" s="360">
        <f>'4M - SPS'!Q95</f>
        <v>4.0864999999999999E-2</v>
      </c>
      <c r="R95" s="360">
        <f>'4M - SPS'!R95</f>
        <v>4.3346000000000003E-2</v>
      </c>
      <c r="S95" s="360">
        <f>'4M - SPS'!S95</f>
        <v>4.4565E-2</v>
      </c>
      <c r="T95" s="360">
        <f>'4M - SPS'!T95</f>
        <v>8.3196999999999993E-2</v>
      </c>
      <c r="U95" s="455">
        <f>'4M - SPS'!U95</f>
        <v>8.3249000000000004E-2</v>
      </c>
      <c r="V95" s="455">
        <f>'4M - SPS'!V95</f>
        <v>8.5038000000000002E-2</v>
      </c>
      <c r="W95" s="455">
        <f>'4M - SPS'!W95</f>
        <v>8.2868999999999998E-2</v>
      </c>
      <c r="X95" s="455">
        <f>'4M - SPS'!X95</f>
        <v>4.5005000000000003E-2</v>
      </c>
      <c r="Y95" s="455">
        <f>'4M - SPS'!Y95</f>
        <v>4.5767000000000002E-2</v>
      </c>
      <c r="Z95" s="455">
        <f>'4M - SPS'!Z95</f>
        <v>4.1034000000000001E-2</v>
      </c>
      <c r="AA95" s="455">
        <f>'4M - SPS'!AA95</f>
        <v>4.0557000000000003E-2</v>
      </c>
      <c r="AB95" s="455">
        <f>'4M - SPS'!AB95</f>
        <v>4.1267999999999999E-2</v>
      </c>
      <c r="AC95" s="455">
        <f>'4M - SPS'!AC95</f>
        <v>4.3454E-2</v>
      </c>
      <c r="AD95" s="455">
        <f>'4M - SPS'!AD95</f>
        <v>4.5587000000000003E-2</v>
      </c>
      <c r="AE95" s="455">
        <f>'4M - SPS'!AE95</f>
        <v>4.6787000000000002E-2</v>
      </c>
      <c r="AF95" s="455">
        <f>'4M - SPS'!AF95</f>
        <v>8.8827000000000003E-2</v>
      </c>
      <c r="AG95" s="455">
        <f>'4M - SPS'!AG95</f>
        <v>8.3249000000000004E-2</v>
      </c>
      <c r="AH95" s="455">
        <f>'4M - SPS'!AH95</f>
        <v>8.5038000000000002E-2</v>
      </c>
      <c r="AI95" s="455">
        <f>'4M - SPS'!AI95</f>
        <v>8.2868999999999998E-2</v>
      </c>
      <c r="AJ95" s="455">
        <f>'4M - SPS'!AJ95</f>
        <v>4.5005000000000003E-2</v>
      </c>
      <c r="AK95" s="455">
        <f>'4M - SPS'!AK95</f>
        <v>4.5767000000000002E-2</v>
      </c>
      <c r="AL95" s="455">
        <f>'4M - SPS'!AL95</f>
        <v>4.1034000000000001E-2</v>
      </c>
      <c r="AM95" s="455">
        <f>'4M - SPS'!AM95</f>
        <v>4.0557000000000003E-2</v>
      </c>
      <c r="AO95" s="195" t="s">
        <v>233</v>
      </c>
    </row>
    <row r="96" spans="1:41" x14ac:dyDescent="0.35">
      <c r="A96" s="654"/>
      <c r="B96" s="11" t="str">
        <f t="shared" si="57"/>
        <v>Cooling</v>
      </c>
      <c r="C96" s="290">
        <f>'4M - SPS'!C96</f>
        <v>2.3078999999999999E-2</v>
      </c>
      <c r="D96" s="290">
        <f>'4M - SPS'!D96</f>
        <v>2.3199999999999998E-2</v>
      </c>
      <c r="E96" s="360">
        <f>'4M - SPS'!E96</f>
        <v>3.9616999999999999E-2</v>
      </c>
      <c r="F96" s="360">
        <f>'4M - SPS'!F96</f>
        <v>4.9125000000000002E-2</v>
      </c>
      <c r="G96" s="360">
        <f>'4M - SPS'!G96</f>
        <v>5.9047000000000002E-2</v>
      </c>
      <c r="H96" s="360">
        <f>'4M - SPS'!H96</f>
        <v>0.100907</v>
      </c>
      <c r="I96" s="360">
        <f>'4M - SPS'!I96</f>
        <v>9.0298000000000003E-2</v>
      </c>
      <c r="J96" s="360">
        <f>'4M - SPS'!J96</f>
        <v>9.5769999999999994E-2</v>
      </c>
      <c r="K96" s="360">
        <f>'4M - SPS'!K96</f>
        <v>0.101619</v>
      </c>
      <c r="L96" s="360">
        <f>'4M - SPS'!L96</f>
        <v>5.2329000000000001E-2</v>
      </c>
      <c r="M96" s="360">
        <f>'4M - SPS'!M96</f>
        <v>4.5545000000000002E-2</v>
      </c>
      <c r="N96" s="360">
        <f>'4M - SPS'!N96</f>
        <v>4.1320000000000003E-2</v>
      </c>
      <c r="O96" s="360">
        <f>'4M - SPS'!O96</f>
        <v>3.8908999999999999E-2</v>
      </c>
      <c r="P96" s="360">
        <f>'4M - SPS'!P96</f>
        <v>3.9212999999999998E-2</v>
      </c>
      <c r="Q96" s="360">
        <f>'4M - SPS'!Q96</f>
        <v>3.9616999999999999E-2</v>
      </c>
      <c r="R96" s="360">
        <f>'4M - SPS'!R96</f>
        <v>4.9125000000000002E-2</v>
      </c>
      <c r="S96" s="360">
        <f>'4M - SPS'!S96</f>
        <v>5.9047000000000002E-2</v>
      </c>
      <c r="T96" s="360">
        <f>'4M - SPS'!T96</f>
        <v>0.100907</v>
      </c>
      <c r="U96" s="455">
        <f>'4M - SPS'!U96</f>
        <v>9.5873E-2</v>
      </c>
      <c r="V96" s="455">
        <f>'4M - SPS'!V96</f>
        <v>0.100786</v>
      </c>
      <c r="W96" s="455">
        <f>'4M - SPS'!W96</f>
        <v>0.10802100000000001</v>
      </c>
      <c r="X96" s="455">
        <f>'4M - SPS'!X96</f>
        <v>5.407E-2</v>
      </c>
      <c r="Y96" s="455">
        <f>'4M - SPS'!Y96</f>
        <v>4.4588000000000003E-2</v>
      </c>
      <c r="Z96" s="455">
        <f>'4M - SPS'!Z96</f>
        <v>4.0072999999999998E-2</v>
      </c>
      <c r="AA96" s="455">
        <f>'4M - SPS'!AA96</f>
        <v>3.7643000000000003E-2</v>
      </c>
      <c r="AB96" s="455">
        <f>'4M - SPS'!AB96</f>
        <v>3.7594000000000002E-2</v>
      </c>
      <c r="AC96" s="455">
        <f>'4M - SPS'!AC96</f>
        <v>3.8481000000000001E-2</v>
      </c>
      <c r="AD96" s="455">
        <f>'4M - SPS'!AD96</f>
        <v>4.9109E-2</v>
      </c>
      <c r="AE96" s="455">
        <f>'4M - SPS'!AE96</f>
        <v>6.1143000000000003E-2</v>
      </c>
      <c r="AF96" s="455">
        <f>'4M - SPS'!AF96</f>
        <v>0.107651</v>
      </c>
      <c r="AG96" s="455">
        <f>'4M - SPS'!AG96</f>
        <v>9.5873E-2</v>
      </c>
      <c r="AH96" s="455">
        <f>'4M - SPS'!AH96</f>
        <v>0.100786</v>
      </c>
      <c r="AI96" s="455">
        <f>'4M - SPS'!AI96</f>
        <v>0.10802100000000001</v>
      </c>
      <c r="AJ96" s="455">
        <f>'4M - SPS'!AJ96</f>
        <v>5.407E-2</v>
      </c>
      <c r="AK96" s="455">
        <f>'4M - SPS'!AK96</f>
        <v>4.4588000000000003E-2</v>
      </c>
      <c r="AL96" s="455">
        <f>'4M - SPS'!AL96</f>
        <v>4.0072999999999998E-2</v>
      </c>
      <c r="AM96" s="455">
        <f>'4M - SPS'!AM96</f>
        <v>3.7643000000000003E-2</v>
      </c>
    </row>
    <row r="97" spans="1:39" x14ac:dyDescent="0.35">
      <c r="A97" s="654"/>
      <c r="B97" s="11" t="str">
        <f t="shared" si="57"/>
        <v>Ext Lighting</v>
      </c>
      <c r="C97" s="290">
        <f>'4M - SPS'!C97</f>
        <v>2.4801E-2</v>
      </c>
      <c r="D97" s="290">
        <f>'4M - SPS'!D97</f>
        <v>2.3220000000000001E-2</v>
      </c>
      <c r="E97" s="360">
        <f>'4M - SPS'!E97</f>
        <v>2.6467000000000001E-2</v>
      </c>
      <c r="F97" s="360">
        <f>'4M - SPS'!F97</f>
        <v>2.7630999999999999E-2</v>
      </c>
      <c r="G97" s="360">
        <f>'4M - SPS'!G97</f>
        <v>2.7195E-2</v>
      </c>
      <c r="H97" s="360">
        <f>'4M - SPS'!H97</f>
        <v>4.2216999999999998E-2</v>
      </c>
      <c r="I97" s="360">
        <f>'4M - SPS'!I97</f>
        <v>4.1651000000000001E-2</v>
      </c>
      <c r="J97" s="360">
        <f>'4M - SPS'!J97</f>
        <v>4.1998000000000001E-2</v>
      </c>
      <c r="K97" s="360">
        <f>'4M - SPS'!K97</f>
        <v>4.1888000000000002E-2</v>
      </c>
      <c r="L97" s="360">
        <f>'4M - SPS'!L97</f>
        <v>2.6915999999999999E-2</v>
      </c>
      <c r="M97" s="360">
        <f>'4M - SPS'!M97</f>
        <v>2.6818999999999999E-2</v>
      </c>
      <c r="N97" s="360">
        <f>'4M - SPS'!N97</f>
        <v>2.6338E-2</v>
      </c>
      <c r="O97" s="360">
        <f>'4M - SPS'!O97</f>
        <v>2.7383000000000001E-2</v>
      </c>
      <c r="P97" s="360">
        <f>'4M - SPS'!P97</f>
        <v>2.6421E-2</v>
      </c>
      <c r="Q97" s="360">
        <f>'4M - SPS'!Q97</f>
        <v>2.6467000000000001E-2</v>
      </c>
      <c r="R97" s="360">
        <f>'4M - SPS'!R97</f>
        <v>2.7630999999999999E-2</v>
      </c>
      <c r="S97" s="360">
        <f>'4M - SPS'!S97</f>
        <v>2.7195E-2</v>
      </c>
      <c r="T97" s="360">
        <f>'4M - SPS'!T97</f>
        <v>4.2216999999999998E-2</v>
      </c>
      <c r="U97" s="455">
        <f>'4M - SPS'!U97</f>
        <v>4.3922999999999997E-2</v>
      </c>
      <c r="V97" s="455">
        <f>'4M - SPS'!V97</f>
        <v>4.3657000000000001E-2</v>
      </c>
      <c r="W97" s="455">
        <f>'4M - SPS'!W97</f>
        <v>4.4394999999999997E-2</v>
      </c>
      <c r="X97" s="455">
        <f>'4M - SPS'!X97</f>
        <v>2.7671999999999999E-2</v>
      </c>
      <c r="Y97" s="455">
        <f>'4M - SPS'!Y97</f>
        <v>2.7786999999999999E-2</v>
      </c>
      <c r="Z97" s="455">
        <f>'4M - SPS'!Z97</f>
        <v>2.7320000000000001E-2</v>
      </c>
      <c r="AA97" s="455">
        <f>'4M - SPS'!AA97</f>
        <v>2.8396999999999999E-2</v>
      </c>
      <c r="AB97" s="455">
        <f>'4M - SPS'!AB97</f>
        <v>2.7067000000000001E-2</v>
      </c>
      <c r="AC97" s="455">
        <f>'4M - SPS'!AC97</f>
        <v>2.7428000000000001E-2</v>
      </c>
      <c r="AD97" s="455">
        <f>'4M - SPS'!AD97</f>
        <v>2.8527E-2</v>
      </c>
      <c r="AE97" s="455">
        <f>'4M - SPS'!AE97</f>
        <v>2.7924000000000001E-2</v>
      </c>
      <c r="AF97" s="455">
        <f>'4M - SPS'!AF97</f>
        <v>4.5346999999999998E-2</v>
      </c>
      <c r="AG97" s="455">
        <f>'4M - SPS'!AG97</f>
        <v>4.3922999999999997E-2</v>
      </c>
      <c r="AH97" s="455">
        <f>'4M - SPS'!AH97</f>
        <v>4.3657000000000001E-2</v>
      </c>
      <c r="AI97" s="455">
        <f>'4M - SPS'!AI97</f>
        <v>4.4394999999999997E-2</v>
      </c>
      <c r="AJ97" s="455">
        <f>'4M - SPS'!AJ97</f>
        <v>2.7671999999999999E-2</v>
      </c>
      <c r="AK97" s="455">
        <f>'4M - SPS'!AK97</f>
        <v>2.7786999999999999E-2</v>
      </c>
      <c r="AL97" s="455">
        <f>'4M - SPS'!AL97</f>
        <v>2.7320000000000001E-2</v>
      </c>
      <c r="AM97" s="455">
        <f>'4M - SPS'!AM97</f>
        <v>2.8396999999999999E-2</v>
      </c>
    </row>
    <row r="98" spans="1:39" x14ac:dyDescent="0.35">
      <c r="A98" s="654"/>
      <c r="B98" s="11" t="str">
        <f t="shared" si="57"/>
        <v>Heating</v>
      </c>
      <c r="C98" s="290">
        <f>'4M - SPS'!C98</f>
        <v>3.8339999999999999E-2</v>
      </c>
      <c r="D98" s="290">
        <f>'4M - SPS'!D98</f>
        <v>3.7297999999999998E-2</v>
      </c>
      <c r="E98" s="360">
        <f>'4M - SPS'!E98</f>
        <v>4.0971E-2</v>
      </c>
      <c r="F98" s="360">
        <f>'4M - SPS'!F98</f>
        <v>4.095E-2</v>
      </c>
      <c r="G98" s="360">
        <f>'4M - SPS'!G98</f>
        <v>4.0858999999999999E-2</v>
      </c>
      <c r="H98" s="360">
        <f>'4M - SPS'!H98</f>
        <v>4.1567E-2</v>
      </c>
      <c r="I98" s="360">
        <f>'4M - SPS'!I98</f>
        <v>4.1015999999999997E-2</v>
      </c>
      <c r="J98" s="360">
        <f>'4M - SPS'!J98</f>
        <v>4.1377999999999998E-2</v>
      </c>
      <c r="K98" s="360">
        <f>'4M - SPS'!K98</f>
        <v>7.5063000000000005E-2</v>
      </c>
      <c r="L98" s="360">
        <f>'4M - SPS'!L98</f>
        <v>4.0543000000000003E-2</v>
      </c>
      <c r="M98" s="360">
        <f>'4M - SPS'!M98</f>
        <v>3.9837999999999998E-2</v>
      </c>
      <c r="N98" s="360">
        <f>'4M - SPS'!N98</f>
        <v>3.9427999999999998E-2</v>
      </c>
      <c r="O98" s="360">
        <f>'4M - SPS'!O98</f>
        <v>4.1204999999999999E-2</v>
      </c>
      <c r="P98" s="360">
        <f>'4M - SPS'!P98</f>
        <v>4.0432999999999997E-2</v>
      </c>
      <c r="Q98" s="360">
        <f>'4M - SPS'!Q98</f>
        <v>4.0971E-2</v>
      </c>
      <c r="R98" s="360">
        <f>'4M - SPS'!R98</f>
        <v>4.095E-2</v>
      </c>
      <c r="S98" s="360">
        <f>'4M - SPS'!S98</f>
        <v>4.0858999999999999E-2</v>
      </c>
      <c r="T98" s="360">
        <f>'4M - SPS'!T98</f>
        <v>4.1567E-2</v>
      </c>
      <c r="U98" s="455">
        <f>'4M - SPS'!U98</f>
        <v>4.3243999999999998E-2</v>
      </c>
      <c r="V98" s="455">
        <f>'4M - SPS'!V98</f>
        <v>4.2998000000000001E-2</v>
      </c>
      <c r="W98" s="455">
        <f>'4M - SPS'!W98</f>
        <v>7.9738000000000003E-2</v>
      </c>
      <c r="X98" s="455">
        <f>'4M - SPS'!X98</f>
        <v>4.2855999999999998E-2</v>
      </c>
      <c r="Y98" s="455">
        <f>'4M - SPS'!Y98</f>
        <v>4.2256000000000002E-2</v>
      </c>
      <c r="Z98" s="455">
        <f>'4M - SPS'!Z98</f>
        <v>4.2143E-2</v>
      </c>
      <c r="AA98" s="455">
        <f>'4M - SPS'!AA98</f>
        <v>4.4441000000000001E-2</v>
      </c>
      <c r="AB98" s="455">
        <f>'4M - SPS'!AB98</f>
        <v>4.3256999999999997E-2</v>
      </c>
      <c r="AC98" s="455">
        <f>'4M - SPS'!AC98</f>
        <v>4.4178000000000002E-2</v>
      </c>
      <c r="AD98" s="455">
        <f>'4M - SPS'!AD98</f>
        <v>4.3381000000000003E-2</v>
      </c>
      <c r="AE98" s="455">
        <f>'4M - SPS'!AE98</f>
        <v>4.3248000000000002E-2</v>
      </c>
      <c r="AF98" s="455">
        <f>'4M - SPS'!AF98</f>
        <v>4.4656000000000001E-2</v>
      </c>
      <c r="AG98" s="455">
        <f>'4M - SPS'!AG98</f>
        <v>4.3243999999999998E-2</v>
      </c>
      <c r="AH98" s="455">
        <f>'4M - SPS'!AH98</f>
        <v>4.2998000000000001E-2</v>
      </c>
      <c r="AI98" s="455">
        <f>'4M - SPS'!AI98</f>
        <v>7.9738000000000003E-2</v>
      </c>
      <c r="AJ98" s="455">
        <f>'4M - SPS'!AJ98</f>
        <v>4.2855999999999998E-2</v>
      </c>
      <c r="AK98" s="455">
        <f>'4M - SPS'!AK98</f>
        <v>4.2256000000000002E-2</v>
      </c>
      <c r="AL98" s="455">
        <f>'4M - SPS'!AL98</f>
        <v>4.2143E-2</v>
      </c>
      <c r="AM98" s="455">
        <f>'4M - SPS'!AM98</f>
        <v>4.4441000000000001E-2</v>
      </c>
    </row>
    <row r="99" spans="1:39" x14ac:dyDescent="0.35">
      <c r="A99" s="654"/>
      <c r="B99" s="11" t="str">
        <f t="shared" si="57"/>
        <v>HVAC</v>
      </c>
      <c r="C99" s="290">
        <f>'4M - SPS'!C99</f>
        <v>3.8338999999999998E-2</v>
      </c>
      <c r="D99" s="290">
        <f>'4M - SPS'!D99</f>
        <v>3.7275999999999997E-2</v>
      </c>
      <c r="E99" s="360">
        <f>'4M - SPS'!E99</f>
        <v>4.3881000000000003E-2</v>
      </c>
      <c r="F99" s="360">
        <f>'4M - SPS'!F99</f>
        <v>4.3124000000000003E-2</v>
      </c>
      <c r="G99" s="360">
        <f>'4M - SPS'!G99</f>
        <v>4.9966999999999998E-2</v>
      </c>
      <c r="H99" s="360">
        <f>'4M - SPS'!H99</f>
        <v>9.9684999999999996E-2</v>
      </c>
      <c r="I99" s="360">
        <f>'4M - SPS'!I99</f>
        <v>8.9771000000000004E-2</v>
      </c>
      <c r="J99" s="360">
        <f>'4M - SPS'!J99</f>
        <v>9.5051999999999998E-2</v>
      </c>
      <c r="K99" s="360">
        <f>'4M - SPS'!K99</f>
        <v>9.6575999999999995E-2</v>
      </c>
      <c r="L99" s="360">
        <f>'4M - SPS'!L99</f>
        <v>4.6002000000000001E-2</v>
      </c>
      <c r="M99" s="360">
        <f>'4M - SPS'!M99</f>
        <v>4.4788000000000001E-2</v>
      </c>
      <c r="N99" s="360">
        <f>'4M - SPS'!N99</f>
        <v>4.3464999999999997E-2</v>
      </c>
      <c r="O99" s="360">
        <f>'4M - SPS'!O99</f>
        <v>4.4257999999999999E-2</v>
      </c>
      <c r="P99" s="360">
        <f>'4M - SPS'!P99</f>
        <v>4.3583999999999998E-2</v>
      </c>
      <c r="Q99" s="360">
        <f>'4M - SPS'!Q99</f>
        <v>4.3881000000000003E-2</v>
      </c>
      <c r="R99" s="360">
        <f>'4M - SPS'!R99</f>
        <v>4.3124000000000003E-2</v>
      </c>
      <c r="S99" s="360">
        <f>'4M - SPS'!S99</f>
        <v>4.9966999999999998E-2</v>
      </c>
      <c r="T99" s="360">
        <f>'4M - SPS'!T99</f>
        <v>9.9684999999999996E-2</v>
      </c>
      <c r="U99" s="455">
        <f>'4M - SPS'!U99</f>
        <v>9.5311000000000007E-2</v>
      </c>
      <c r="V99" s="455">
        <f>'4M - SPS'!V99</f>
        <v>0.100024</v>
      </c>
      <c r="W99" s="455">
        <f>'4M - SPS'!W99</f>
        <v>0.10265100000000001</v>
      </c>
      <c r="X99" s="455">
        <f>'4M - SPS'!X99</f>
        <v>4.7780999999999997E-2</v>
      </c>
      <c r="Y99" s="455">
        <f>'4M - SPS'!Y99</f>
        <v>4.6185999999999998E-2</v>
      </c>
      <c r="Z99" s="455">
        <f>'4M - SPS'!Z99</f>
        <v>4.5090999999999999E-2</v>
      </c>
      <c r="AA99" s="455">
        <f>'4M - SPS'!AA99</f>
        <v>4.6690000000000002E-2</v>
      </c>
      <c r="AB99" s="455">
        <f>'4M - SPS'!AB99</f>
        <v>4.5469999999999997E-2</v>
      </c>
      <c r="AC99" s="455">
        <f>'4M - SPS'!AC99</f>
        <v>4.6181E-2</v>
      </c>
      <c r="AD99" s="455">
        <f>'4M - SPS'!AD99</f>
        <v>4.3610000000000003E-2</v>
      </c>
      <c r="AE99" s="455">
        <f>'4M - SPS'!AE99</f>
        <v>5.1957000000000003E-2</v>
      </c>
      <c r="AF99" s="455">
        <f>'4M - SPS'!AF99</f>
        <v>0.106351</v>
      </c>
      <c r="AG99" s="455">
        <f>'4M - SPS'!AG99</f>
        <v>9.5311000000000007E-2</v>
      </c>
      <c r="AH99" s="455">
        <f>'4M - SPS'!AH99</f>
        <v>0.100024</v>
      </c>
      <c r="AI99" s="455">
        <f>'4M - SPS'!AI99</f>
        <v>0.10265100000000001</v>
      </c>
      <c r="AJ99" s="455">
        <f>'4M - SPS'!AJ99</f>
        <v>4.7780999999999997E-2</v>
      </c>
      <c r="AK99" s="455">
        <f>'4M - SPS'!AK99</f>
        <v>4.6185999999999998E-2</v>
      </c>
      <c r="AL99" s="455">
        <f>'4M - SPS'!AL99</f>
        <v>4.5090999999999999E-2</v>
      </c>
      <c r="AM99" s="455">
        <f>'4M - SPS'!AM99</f>
        <v>4.6690000000000002E-2</v>
      </c>
    </row>
    <row r="100" spans="1:39" x14ac:dyDescent="0.35">
      <c r="A100" s="654"/>
      <c r="B100" s="11" t="str">
        <f t="shared" si="57"/>
        <v>Lighting</v>
      </c>
      <c r="C100" s="290">
        <f>'4M - SPS'!C100</f>
        <v>3.4349999999999999E-2</v>
      </c>
      <c r="D100" s="290">
        <f>'4M - SPS'!D100</f>
        <v>3.4615E-2</v>
      </c>
      <c r="E100" s="360">
        <f>'4M - SPS'!E100</f>
        <v>4.0568E-2</v>
      </c>
      <c r="F100" s="360">
        <f>'4M - SPS'!F100</f>
        <v>4.3178000000000001E-2</v>
      </c>
      <c r="G100" s="360">
        <f>'4M - SPS'!G100</f>
        <v>4.4922999999999998E-2</v>
      </c>
      <c r="H100" s="360">
        <f>'4M - SPS'!H100</f>
        <v>8.1757999999999997E-2</v>
      </c>
      <c r="I100" s="360">
        <f>'4M - SPS'!I100</f>
        <v>7.7188999999999994E-2</v>
      </c>
      <c r="J100" s="360">
        <f>'4M - SPS'!J100</f>
        <v>7.9469999999999999E-2</v>
      </c>
      <c r="K100" s="360">
        <f>'4M - SPS'!K100</f>
        <v>7.4791999999999997E-2</v>
      </c>
      <c r="L100" s="360">
        <f>'4M - SPS'!L100</f>
        <v>4.3265999999999999E-2</v>
      </c>
      <c r="M100" s="360">
        <f>'4M - SPS'!M100</f>
        <v>4.3156E-2</v>
      </c>
      <c r="N100" s="360">
        <f>'4M - SPS'!N100</f>
        <v>3.9747999999999999E-2</v>
      </c>
      <c r="O100" s="360">
        <f>'4M - SPS'!O100</f>
        <v>4.0167000000000001E-2</v>
      </c>
      <c r="P100" s="360">
        <f>'4M - SPS'!P100</f>
        <v>4.0315999999999998E-2</v>
      </c>
      <c r="Q100" s="360">
        <f>'4M - SPS'!Q100</f>
        <v>4.0568E-2</v>
      </c>
      <c r="R100" s="360">
        <f>'4M - SPS'!R100</f>
        <v>4.3178000000000001E-2</v>
      </c>
      <c r="S100" s="360">
        <f>'4M - SPS'!S100</f>
        <v>4.4922999999999998E-2</v>
      </c>
      <c r="T100" s="360">
        <f>'4M - SPS'!T100</f>
        <v>8.1757999999999997E-2</v>
      </c>
      <c r="U100" s="455">
        <f>'4M - SPS'!U100</f>
        <v>8.1882999999999997E-2</v>
      </c>
      <c r="V100" s="455">
        <f>'4M - SPS'!V100</f>
        <v>8.3452999999999999E-2</v>
      </c>
      <c r="W100" s="455">
        <f>'4M - SPS'!W100</f>
        <v>7.9449000000000006E-2</v>
      </c>
      <c r="X100" s="455">
        <f>'4M - SPS'!X100</f>
        <v>4.5407999999999997E-2</v>
      </c>
      <c r="Y100" s="455">
        <f>'4M - SPS'!Y100</f>
        <v>4.5609999999999998E-2</v>
      </c>
      <c r="Z100" s="455">
        <f>'4M - SPS'!Z100</f>
        <v>4.1577999999999997E-2</v>
      </c>
      <c r="AA100" s="455">
        <f>'4M - SPS'!AA100</f>
        <v>4.2353000000000002E-2</v>
      </c>
      <c r="AB100" s="455">
        <f>'4M - SPS'!AB100</f>
        <v>4.2375999999999997E-2</v>
      </c>
      <c r="AC100" s="455">
        <f>'4M - SPS'!AC100</f>
        <v>4.3025000000000001E-2</v>
      </c>
      <c r="AD100" s="455">
        <f>'4M - SPS'!AD100</f>
        <v>4.5280000000000001E-2</v>
      </c>
      <c r="AE100" s="455">
        <f>'4M - SPS'!AE100</f>
        <v>4.718E-2</v>
      </c>
      <c r="AF100" s="455">
        <f>'4M - SPS'!AF100</f>
        <v>8.7298000000000001E-2</v>
      </c>
      <c r="AG100" s="455">
        <f>'4M - SPS'!AG100</f>
        <v>8.1882999999999997E-2</v>
      </c>
      <c r="AH100" s="455">
        <f>'4M - SPS'!AH100</f>
        <v>8.3452999999999999E-2</v>
      </c>
      <c r="AI100" s="455">
        <f>'4M - SPS'!AI100</f>
        <v>7.9449000000000006E-2</v>
      </c>
      <c r="AJ100" s="455">
        <f>'4M - SPS'!AJ100</f>
        <v>4.5407999999999997E-2</v>
      </c>
      <c r="AK100" s="455">
        <f>'4M - SPS'!AK100</f>
        <v>4.5609999999999998E-2</v>
      </c>
      <c r="AL100" s="455">
        <f>'4M - SPS'!AL100</f>
        <v>4.1577999999999997E-2</v>
      </c>
      <c r="AM100" s="455">
        <f>'4M - SPS'!AM100</f>
        <v>4.2353000000000002E-2</v>
      </c>
    </row>
    <row r="101" spans="1:39" x14ac:dyDescent="0.35">
      <c r="A101" s="654"/>
      <c r="B101" s="11" t="str">
        <f t="shared" si="57"/>
        <v>Miscellaneous</v>
      </c>
      <c r="C101" s="290">
        <f>'4M - SPS'!C101</f>
        <v>3.2612000000000002E-2</v>
      </c>
      <c r="D101" s="290">
        <f>'4M - SPS'!D101</f>
        <v>3.3308999999999998E-2</v>
      </c>
      <c r="E101" s="360">
        <f>'4M - SPS'!E101</f>
        <v>3.8302999999999997E-2</v>
      </c>
      <c r="F101" s="360">
        <f>'4M - SPS'!F101</f>
        <v>3.9909E-2</v>
      </c>
      <c r="G101" s="360">
        <f>'4M - SPS'!G101</f>
        <v>4.1751999999999997E-2</v>
      </c>
      <c r="H101" s="360">
        <f>'4M - SPS'!H101</f>
        <v>7.5856000000000007E-2</v>
      </c>
      <c r="I101" s="360">
        <f>'4M - SPS'!I101</f>
        <v>7.2593000000000005E-2</v>
      </c>
      <c r="J101" s="360">
        <f>'4M - SPS'!J101</f>
        <v>7.3981000000000005E-2</v>
      </c>
      <c r="K101" s="360">
        <f>'4M - SPS'!K101</f>
        <v>7.2085999999999997E-2</v>
      </c>
      <c r="L101" s="360">
        <f>'4M - SPS'!L101</f>
        <v>4.0321999999999997E-2</v>
      </c>
      <c r="M101" s="360">
        <f>'4M - SPS'!M101</f>
        <v>4.0529999999999997E-2</v>
      </c>
      <c r="N101" s="360">
        <f>'4M - SPS'!N101</f>
        <v>3.7974000000000001E-2</v>
      </c>
      <c r="O101" s="360">
        <f>'4M - SPS'!O101</f>
        <v>3.7862E-2</v>
      </c>
      <c r="P101" s="360">
        <f>'4M - SPS'!P101</f>
        <v>3.8269999999999998E-2</v>
      </c>
      <c r="Q101" s="360">
        <f>'4M - SPS'!Q101</f>
        <v>3.8302999999999997E-2</v>
      </c>
      <c r="R101" s="360">
        <f>'4M - SPS'!R101</f>
        <v>3.9909E-2</v>
      </c>
      <c r="S101" s="360">
        <f>'4M - SPS'!S101</f>
        <v>4.1751999999999997E-2</v>
      </c>
      <c r="T101" s="360">
        <f>'4M - SPS'!T101</f>
        <v>7.5856000000000007E-2</v>
      </c>
      <c r="U101" s="455">
        <f>'4M - SPS'!U101</f>
        <v>7.6974000000000001E-2</v>
      </c>
      <c r="V101" s="455">
        <f>'4M - SPS'!V101</f>
        <v>7.7621999999999997E-2</v>
      </c>
      <c r="W101" s="455">
        <f>'4M - SPS'!W101</f>
        <v>7.6564999999999994E-2</v>
      </c>
      <c r="X101" s="455">
        <f>'4M - SPS'!X101</f>
        <v>4.2223999999999998E-2</v>
      </c>
      <c r="Y101" s="455">
        <f>'4M - SPS'!Y101</f>
        <v>4.2845000000000001E-2</v>
      </c>
      <c r="Z101" s="455">
        <f>'4M - SPS'!Z101</f>
        <v>3.9836000000000003E-2</v>
      </c>
      <c r="AA101" s="455">
        <f>'4M - SPS'!AA101</f>
        <v>3.9829999999999997E-2</v>
      </c>
      <c r="AB101" s="455">
        <f>'4M - SPS'!AB101</f>
        <v>4.0202000000000002E-2</v>
      </c>
      <c r="AC101" s="455">
        <f>'4M - SPS'!AC101</f>
        <v>4.0568E-2</v>
      </c>
      <c r="AD101" s="455">
        <f>'4M - SPS'!AD101</f>
        <v>4.1613999999999998E-2</v>
      </c>
      <c r="AE101" s="455">
        <f>'4M - SPS'!AE101</f>
        <v>4.3744999999999999E-2</v>
      </c>
      <c r="AF101" s="455">
        <f>'4M - SPS'!AF101</f>
        <v>8.1032999999999994E-2</v>
      </c>
      <c r="AG101" s="455">
        <f>'4M - SPS'!AG101</f>
        <v>7.6974000000000001E-2</v>
      </c>
      <c r="AH101" s="455">
        <f>'4M - SPS'!AH101</f>
        <v>7.7621999999999997E-2</v>
      </c>
      <c r="AI101" s="455">
        <f>'4M - SPS'!AI101</f>
        <v>7.6564999999999994E-2</v>
      </c>
      <c r="AJ101" s="455">
        <f>'4M - SPS'!AJ101</f>
        <v>4.2223999999999998E-2</v>
      </c>
      <c r="AK101" s="455">
        <f>'4M - SPS'!AK101</f>
        <v>4.2845000000000001E-2</v>
      </c>
      <c r="AL101" s="455">
        <f>'4M - SPS'!AL101</f>
        <v>3.9836000000000003E-2</v>
      </c>
      <c r="AM101" s="455">
        <f>'4M - SPS'!AM101</f>
        <v>3.9829999999999997E-2</v>
      </c>
    </row>
    <row r="102" spans="1:39" x14ac:dyDescent="0.35">
      <c r="A102" s="654"/>
      <c r="B102" s="11" t="str">
        <f t="shared" si="57"/>
        <v>Motors</v>
      </c>
      <c r="C102" s="290">
        <f>'4M - SPS'!C102</f>
        <v>3.2612000000000002E-2</v>
      </c>
      <c r="D102" s="290">
        <f>'4M - SPS'!D102</f>
        <v>3.3308999999999998E-2</v>
      </c>
      <c r="E102" s="360">
        <f>'4M - SPS'!E102</f>
        <v>3.8302999999999997E-2</v>
      </c>
      <c r="F102" s="360">
        <f>'4M - SPS'!F102</f>
        <v>3.9909E-2</v>
      </c>
      <c r="G102" s="360">
        <f>'4M - SPS'!G102</f>
        <v>4.1751999999999997E-2</v>
      </c>
      <c r="H102" s="360">
        <f>'4M - SPS'!H102</f>
        <v>7.5856000000000007E-2</v>
      </c>
      <c r="I102" s="360">
        <f>'4M - SPS'!I102</f>
        <v>7.2593000000000005E-2</v>
      </c>
      <c r="J102" s="360">
        <f>'4M - SPS'!J102</f>
        <v>7.3981000000000005E-2</v>
      </c>
      <c r="K102" s="360">
        <f>'4M - SPS'!K102</f>
        <v>7.2085999999999997E-2</v>
      </c>
      <c r="L102" s="360">
        <f>'4M - SPS'!L102</f>
        <v>4.0321999999999997E-2</v>
      </c>
      <c r="M102" s="360">
        <f>'4M - SPS'!M102</f>
        <v>4.0529999999999997E-2</v>
      </c>
      <c r="N102" s="360">
        <f>'4M - SPS'!N102</f>
        <v>3.7974000000000001E-2</v>
      </c>
      <c r="O102" s="360">
        <f>'4M - SPS'!O102</f>
        <v>3.7862E-2</v>
      </c>
      <c r="P102" s="360">
        <f>'4M - SPS'!P102</f>
        <v>3.8269999999999998E-2</v>
      </c>
      <c r="Q102" s="360">
        <f>'4M - SPS'!Q102</f>
        <v>3.8302999999999997E-2</v>
      </c>
      <c r="R102" s="360">
        <f>'4M - SPS'!R102</f>
        <v>3.9909E-2</v>
      </c>
      <c r="S102" s="360">
        <f>'4M - SPS'!S102</f>
        <v>4.1751999999999997E-2</v>
      </c>
      <c r="T102" s="360">
        <f>'4M - SPS'!T102</f>
        <v>7.5856000000000007E-2</v>
      </c>
      <c r="U102" s="455">
        <f>'4M - SPS'!U102</f>
        <v>7.6974000000000001E-2</v>
      </c>
      <c r="V102" s="455">
        <f>'4M - SPS'!V102</f>
        <v>7.7621999999999997E-2</v>
      </c>
      <c r="W102" s="455">
        <f>'4M - SPS'!W102</f>
        <v>7.6564999999999994E-2</v>
      </c>
      <c r="X102" s="455">
        <f>'4M - SPS'!X102</f>
        <v>4.2223999999999998E-2</v>
      </c>
      <c r="Y102" s="455">
        <f>'4M - SPS'!Y102</f>
        <v>4.2845000000000001E-2</v>
      </c>
      <c r="Z102" s="455">
        <f>'4M - SPS'!Z102</f>
        <v>3.9836000000000003E-2</v>
      </c>
      <c r="AA102" s="455">
        <f>'4M - SPS'!AA102</f>
        <v>3.9829999999999997E-2</v>
      </c>
      <c r="AB102" s="455">
        <f>'4M - SPS'!AB102</f>
        <v>4.0202000000000002E-2</v>
      </c>
      <c r="AC102" s="455">
        <f>'4M - SPS'!AC102</f>
        <v>4.0568E-2</v>
      </c>
      <c r="AD102" s="455">
        <f>'4M - SPS'!AD102</f>
        <v>4.1613999999999998E-2</v>
      </c>
      <c r="AE102" s="455">
        <f>'4M - SPS'!AE102</f>
        <v>4.3744999999999999E-2</v>
      </c>
      <c r="AF102" s="455">
        <f>'4M - SPS'!AF102</f>
        <v>8.1032999999999994E-2</v>
      </c>
      <c r="AG102" s="455">
        <f>'4M - SPS'!AG102</f>
        <v>7.6974000000000001E-2</v>
      </c>
      <c r="AH102" s="455">
        <f>'4M - SPS'!AH102</f>
        <v>7.7621999999999997E-2</v>
      </c>
      <c r="AI102" s="455">
        <f>'4M - SPS'!AI102</f>
        <v>7.6564999999999994E-2</v>
      </c>
      <c r="AJ102" s="455">
        <f>'4M - SPS'!AJ102</f>
        <v>4.2223999999999998E-2</v>
      </c>
      <c r="AK102" s="455">
        <f>'4M - SPS'!AK102</f>
        <v>4.2845000000000001E-2</v>
      </c>
      <c r="AL102" s="455">
        <f>'4M - SPS'!AL102</f>
        <v>3.9836000000000003E-2</v>
      </c>
      <c r="AM102" s="455">
        <f>'4M - SPS'!AM102</f>
        <v>3.9829999999999997E-2</v>
      </c>
    </row>
    <row r="103" spans="1:39" x14ac:dyDescent="0.35">
      <c r="A103" s="654"/>
      <c r="B103" s="11" t="str">
        <f t="shared" si="57"/>
        <v>Process</v>
      </c>
      <c r="C103" s="290">
        <f>'4M - SPS'!C103</f>
        <v>3.2612000000000002E-2</v>
      </c>
      <c r="D103" s="290">
        <f>'4M - SPS'!D103</f>
        <v>3.3308999999999998E-2</v>
      </c>
      <c r="E103" s="360">
        <f>'4M - SPS'!E103</f>
        <v>3.8302999999999997E-2</v>
      </c>
      <c r="F103" s="360">
        <f>'4M - SPS'!F103</f>
        <v>3.9909E-2</v>
      </c>
      <c r="G103" s="360">
        <f>'4M - SPS'!G103</f>
        <v>4.1751999999999997E-2</v>
      </c>
      <c r="H103" s="360">
        <f>'4M - SPS'!H103</f>
        <v>7.5856000000000007E-2</v>
      </c>
      <c r="I103" s="360">
        <f>'4M - SPS'!I103</f>
        <v>7.2593000000000005E-2</v>
      </c>
      <c r="J103" s="360">
        <f>'4M - SPS'!J103</f>
        <v>7.3981000000000005E-2</v>
      </c>
      <c r="K103" s="360">
        <f>'4M - SPS'!K103</f>
        <v>7.2085999999999997E-2</v>
      </c>
      <c r="L103" s="360">
        <f>'4M - SPS'!L103</f>
        <v>4.0321999999999997E-2</v>
      </c>
      <c r="M103" s="360">
        <f>'4M - SPS'!M103</f>
        <v>4.0529999999999997E-2</v>
      </c>
      <c r="N103" s="360">
        <f>'4M - SPS'!N103</f>
        <v>3.7974000000000001E-2</v>
      </c>
      <c r="O103" s="360">
        <f>'4M - SPS'!O103</f>
        <v>3.7862E-2</v>
      </c>
      <c r="P103" s="360">
        <f>'4M - SPS'!P103</f>
        <v>3.8269999999999998E-2</v>
      </c>
      <c r="Q103" s="360">
        <f>'4M - SPS'!Q103</f>
        <v>3.8302999999999997E-2</v>
      </c>
      <c r="R103" s="360">
        <f>'4M - SPS'!R103</f>
        <v>3.9909E-2</v>
      </c>
      <c r="S103" s="360">
        <f>'4M - SPS'!S103</f>
        <v>4.1751999999999997E-2</v>
      </c>
      <c r="T103" s="360">
        <f>'4M - SPS'!T103</f>
        <v>7.5856000000000007E-2</v>
      </c>
      <c r="U103" s="455">
        <f>'4M - SPS'!U103</f>
        <v>7.6974000000000001E-2</v>
      </c>
      <c r="V103" s="455">
        <f>'4M - SPS'!V103</f>
        <v>7.7621999999999997E-2</v>
      </c>
      <c r="W103" s="455">
        <f>'4M - SPS'!W103</f>
        <v>7.6564999999999994E-2</v>
      </c>
      <c r="X103" s="455">
        <f>'4M - SPS'!X103</f>
        <v>4.2223999999999998E-2</v>
      </c>
      <c r="Y103" s="455">
        <f>'4M - SPS'!Y103</f>
        <v>4.2845000000000001E-2</v>
      </c>
      <c r="Z103" s="455">
        <f>'4M - SPS'!Z103</f>
        <v>3.9836000000000003E-2</v>
      </c>
      <c r="AA103" s="455">
        <f>'4M - SPS'!AA103</f>
        <v>3.9829999999999997E-2</v>
      </c>
      <c r="AB103" s="455">
        <f>'4M - SPS'!AB103</f>
        <v>4.0202000000000002E-2</v>
      </c>
      <c r="AC103" s="455">
        <f>'4M - SPS'!AC103</f>
        <v>4.0568E-2</v>
      </c>
      <c r="AD103" s="455">
        <f>'4M - SPS'!AD103</f>
        <v>4.1613999999999998E-2</v>
      </c>
      <c r="AE103" s="455">
        <f>'4M - SPS'!AE103</f>
        <v>4.3744999999999999E-2</v>
      </c>
      <c r="AF103" s="455">
        <f>'4M - SPS'!AF103</f>
        <v>8.1032999999999994E-2</v>
      </c>
      <c r="AG103" s="455">
        <f>'4M - SPS'!AG103</f>
        <v>7.6974000000000001E-2</v>
      </c>
      <c r="AH103" s="455">
        <f>'4M - SPS'!AH103</f>
        <v>7.7621999999999997E-2</v>
      </c>
      <c r="AI103" s="455">
        <f>'4M - SPS'!AI103</f>
        <v>7.6564999999999994E-2</v>
      </c>
      <c r="AJ103" s="455">
        <f>'4M - SPS'!AJ103</f>
        <v>4.2223999999999998E-2</v>
      </c>
      <c r="AK103" s="455">
        <f>'4M - SPS'!AK103</f>
        <v>4.2845000000000001E-2</v>
      </c>
      <c r="AL103" s="455">
        <f>'4M - SPS'!AL103</f>
        <v>3.9836000000000003E-2</v>
      </c>
      <c r="AM103" s="455">
        <f>'4M - SPS'!AM103</f>
        <v>3.9829999999999997E-2</v>
      </c>
    </row>
    <row r="104" spans="1:39" x14ac:dyDescent="0.35">
      <c r="A104" s="654"/>
      <c r="B104" s="11" t="str">
        <f t="shared" si="57"/>
        <v>Refrigeration</v>
      </c>
      <c r="C104" s="290">
        <f>'4M - SPS'!C104</f>
        <v>3.1025E-2</v>
      </c>
      <c r="D104" s="290">
        <f>'4M - SPS'!D104</f>
        <v>3.1558999999999997E-2</v>
      </c>
      <c r="E104" s="360">
        <f>'4M - SPS'!E104</f>
        <v>3.7146999999999999E-2</v>
      </c>
      <c r="F104" s="360">
        <f>'4M - SPS'!F104</f>
        <v>3.8649000000000003E-2</v>
      </c>
      <c r="G104" s="360">
        <f>'4M - SPS'!G104</f>
        <v>3.9656999999999998E-2</v>
      </c>
      <c r="H104" s="360">
        <f>'4M - SPS'!H104</f>
        <v>7.1591000000000002E-2</v>
      </c>
      <c r="I104" s="360">
        <f>'4M - SPS'!I104</f>
        <v>6.8378999999999995E-2</v>
      </c>
      <c r="J104" s="360">
        <f>'4M - SPS'!J104</f>
        <v>7.0027000000000006E-2</v>
      </c>
      <c r="K104" s="360">
        <f>'4M - SPS'!K104</f>
        <v>6.8070000000000006E-2</v>
      </c>
      <c r="L104" s="360">
        <f>'4M - SPS'!L104</f>
        <v>3.8376E-2</v>
      </c>
      <c r="M104" s="360">
        <f>'4M - SPS'!M104</f>
        <v>3.8571000000000001E-2</v>
      </c>
      <c r="N104" s="360">
        <f>'4M - SPS'!N104</f>
        <v>3.6103000000000003E-2</v>
      </c>
      <c r="O104" s="360">
        <f>'4M - SPS'!O104</f>
        <v>3.6018000000000001E-2</v>
      </c>
      <c r="P104" s="360">
        <f>'4M - SPS'!P104</f>
        <v>3.6332999999999997E-2</v>
      </c>
      <c r="Q104" s="360">
        <f>'4M - SPS'!Q104</f>
        <v>3.7146999999999999E-2</v>
      </c>
      <c r="R104" s="360">
        <f>'4M - SPS'!R104</f>
        <v>3.8649000000000003E-2</v>
      </c>
      <c r="S104" s="360">
        <f>'4M - SPS'!S104</f>
        <v>3.9656999999999998E-2</v>
      </c>
      <c r="T104" s="360">
        <f>'4M - SPS'!T104</f>
        <v>7.1591000000000002E-2</v>
      </c>
      <c r="U104" s="455">
        <f>'4M - SPS'!U104</f>
        <v>7.2470999999999994E-2</v>
      </c>
      <c r="V104" s="455">
        <f>'4M - SPS'!V104</f>
        <v>7.3424000000000003E-2</v>
      </c>
      <c r="W104" s="455">
        <f>'4M - SPS'!W104</f>
        <v>7.2287000000000004E-2</v>
      </c>
      <c r="X104" s="455">
        <f>'4M - SPS'!X104</f>
        <v>4.011E-2</v>
      </c>
      <c r="Y104" s="455">
        <f>'4M - SPS'!Y104</f>
        <v>4.0693E-2</v>
      </c>
      <c r="Z104" s="455">
        <f>'4M - SPS'!Z104</f>
        <v>3.7767000000000002E-2</v>
      </c>
      <c r="AA104" s="455">
        <f>'4M - SPS'!AA104</f>
        <v>3.7731000000000001E-2</v>
      </c>
      <c r="AB104" s="455">
        <f>'4M - SPS'!AB104</f>
        <v>3.7999999999999999E-2</v>
      </c>
      <c r="AC104" s="455">
        <f>'4M - SPS'!AC104</f>
        <v>3.9366999999999999E-2</v>
      </c>
      <c r="AD104" s="455">
        <f>'4M - SPS'!AD104</f>
        <v>4.0410000000000001E-2</v>
      </c>
      <c r="AE104" s="455">
        <f>'4M - SPS'!AE104</f>
        <v>4.1471000000000001E-2</v>
      </c>
      <c r="AF104" s="455">
        <f>'4M - SPS'!AF104</f>
        <v>7.6507000000000006E-2</v>
      </c>
      <c r="AG104" s="455">
        <f>'4M - SPS'!AG104</f>
        <v>7.2470999999999994E-2</v>
      </c>
      <c r="AH104" s="455">
        <f>'4M - SPS'!AH104</f>
        <v>7.3424000000000003E-2</v>
      </c>
      <c r="AI104" s="455">
        <f>'4M - SPS'!AI104</f>
        <v>7.2287000000000004E-2</v>
      </c>
      <c r="AJ104" s="455">
        <f>'4M - SPS'!AJ104</f>
        <v>4.011E-2</v>
      </c>
      <c r="AK104" s="455">
        <f>'4M - SPS'!AK104</f>
        <v>4.0693E-2</v>
      </c>
      <c r="AL104" s="455">
        <f>'4M - SPS'!AL104</f>
        <v>3.7767000000000002E-2</v>
      </c>
      <c r="AM104" s="455">
        <f>'4M - SPS'!AM104</f>
        <v>3.7731000000000001E-2</v>
      </c>
    </row>
    <row r="105" spans="1:39" ht="15" thickBot="1" x14ac:dyDescent="0.4">
      <c r="A105" s="655"/>
      <c r="B105" s="15" t="str">
        <f t="shared" si="57"/>
        <v>Water Heating</v>
      </c>
      <c r="C105" s="289">
        <f>'4M - SPS'!C105</f>
        <v>3.0868E-2</v>
      </c>
      <c r="D105" s="289">
        <f>'4M - SPS'!D105</f>
        <v>3.2405000000000003E-2</v>
      </c>
      <c r="E105" s="359">
        <f>'4M - SPS'!E105</f>
        <v>4.0169999999999997E-2</v>
      </c>
      <c r="F105" s="359">
        <f>'4M - SPS'!F105</f>
        <v>4.2594E-2</v>
      </c>
      <c r="G105" s="359">
        <f>'4M - SPS'!G105</f>
        <v>4.3942000000000002E-2</v>
      </c>
      <c r="H105" s="359">
        <f>'4M - SPS'!H105</f>
        <v>8.3081000000000002E-2</v>
      </c>
      <c r="I105" s="359">
        <f>'4M - SPS'!I105</f>
        <v>7.7269000000000004E-2</v>
      </c>
      <c r="J105" s="359">
        <f>'4M - SPS'!J105</f>
        <v>8.0869999999999997E-2</v>
      </c>
      <c r="K105" s="359">
        <f>'4M - SPS'!K105</f>
        <v>7.6675999999999994E-2</v>
      </c>
      <c r="L105" s="359">
        <f>'4M - SPS'!L105</f>
        <v>4.2325000000000002E-2</v>
      </c>
      <c r="M105" s="359">
        <f>'4M - SPS'!M105</f>
        <v>4.2594E-2</v>
      </c>
      <c r="N105" s="359">
        <f>'4M - SPS'!N105</f>
        <v>3.857E-2</v>
      </c>
      <c r="O105" s="359">
        <f>'4M - SPS'!O105</f>
        <v>3.7747000000000003E-2</v>
      </c>
      <c r="P105" s="359">
        <f>'4M - SPS'!P105</f>
        <v>3.8657999999999998E-2</v>
      </c>
      <c r="Q105" s="359">
        <f>'4M - SPS'!Q105</f>
        <v>4.0169999999999997E-2</v>
      </c>
      <c r="R105" s="359">
        <f>'4M - SPS'!R105</f>
        <v>4.2594E-2</v>
      </c>
      <c r="S105" s="359">
        <f>'4M - SPS'!S105</f>
        <v>4.3942000000000002E-2</v>
      </c>
      <c r="T105" s="359">
        <f>'4M - SPS'!T105</f>
        <v>8.3081000000000002E-2</v>
      </c>
      <c r="U105" s="454">
        <f>'4M - SPS'!U105</f>
        <v>8.1969E-2</v>
      </c>
      <c r="V105" s="454">
        <f>'4M - SPS'!V105</f>
        <v>8.4942000000000004E-2</v>
      </c>
      <c r="W105" s="454">
        <f>'4M - SPS'!W105</f>
        <v>8.1456000000000001E-2</v>
      </c>
      <c r="X105" s="454">
        <f>'4M - SPS'!X105</f>
        <v>4.4394999999999997E-2</v>
      </c>
      <c r="Y105" s="454">
        <f>'4M - SPS'!Y105</f>
        <v>4.5121000000000001E-2</v>
      </c>
      <c r="Z105" s="454">
        <f>'4M - SPS'!Z105</f>
        <v>4.0204999999999998E-2</v>
      </c>
      <c r="AA105" s="454">
        <f>'4M - SPS'!AA105</f>
        <v>3.9265000000000001E-2</v>
      </c>
      <c r="AB105" s="454">
        <f>'4M - SPS'!AB105</f>
        <v>4.0346E-2</v>
      </c>
      <c r="AC105" s="454">
        <f>'4M - SPS'!AC105</f>
        <v>4.2657E-2</v>
      </c>
      <c r="AD105" s="454">
        <f>'4M - SPS'!AD105</f>
        <v>4.4724E-2</v>
      </c>
      <c r="AE105" s="454">
        <f>'4M - SPS'!AE105</f>
        <v>4.6117999999999999E-2</v>
      </c>
      <c r="AF105" s="454">
        <f>'4M - SPS'!AF105</f>
        <v>8.8703000000000004E-2</v>
      </c>
      <c r="AG105" s="454">
        <f>'4M - SPS'!AG105</f>
        <v>8.1969E-2</v>
      </c>
      <c r="AH105" s="454">
        <f>'4M - SPS'!AH105</f>
        <v>8.4942000000000004E-2</v>
      </c>
      <c r="AI105" s="454">
        <f>'4M - SPS'!AI105</f>
        <v>8.1456000000000001E-2</v>
      </c>
      <c r="AJ105" s="454">
        <f>'4M - SPS'!AJ105</f>
        <v>4.4394999999999997E-2</v>
      </c>
      <c r="AK105" s="454">
        <f>'4M - SPS'!AK105</f>
        <v>4.5121000000000001E-2</v>
      </c>
      <c r="AL105" s="454">
        <f>'4M - SPS'!AL105</f>
        <v>4.0204999999999998E-2</v>
      </c>
      <c r="AM105" s="454">
        <f>'4M - SPS'!AM105</f>
        <v>3.9265000000000001E-2</v>
      </c>
    </row>
    <row r="106" spans="1:39" x14ac:dyDescent="0.35">
      <c r="E106" s="358" t="s">
        <v>232</v>
      </c>
      <c r="U106" s="453" t="s">
        <v>255</v>
      </c>
    </row>
    <row r="107" spans="1:39" hidden="1" x14ac:dyDescent="0.35">
      <c r="A107" s="656" t="s">
        <v>120</v>
      </c>
      <c r="B107" s="660" t="s">
        <v>121</v>
      </c>
      <c r="C107" s="661"/>
      <c r="D107" s="661"/>
      <c r="E107" s="661"/>
      <c r="F107" s="661"/>
      <c r="G107" s="661"/>
      <c r="H107" s="661"/>
      <c r="I107" s="661"/>
      <c r="J107" s="661"/>
      <c r="K107" s="661"/>
      <c r="L107" s="661"/>
      <c r="M107" s="661"/>
      <c r="N107" s="675"/>
      <c r="O107" s="660" t="s">
        <v>121</v>
      </c>
      <c r="P107" s="661"/>
      <c r="Q107" s="661"/>
      <c r="R107" s="661"/>
      <c r="S107" s="661"/>
      <c r="T107" s="661"/>
      <c r="U107" s="661"/>
      <c r="V107" s="661"/>
      <c r="W107" s="661"/>
      <c r="X107" s="661"/>
      <c r="Y107" s="661"/>
      <c r="Z107" s="661"/>
      <c r="AA107" s="660" t="s">
        <v>121</v>
      </c>
      <c r="AB107" s="661"/>
      <c r="AC107" s="661"/>
      <c r="AD107" s="661"/>
      <c r="AE107" s="661"/>
      <c r="AF107" s="661"/>
      <c r="AG107" s="661"/>
      <c r="AH107" s="661"/>
      <c r="AI107" s="661"/>
      <c r="AJ107" s="661"/>
      <c r="AK107" s="661"/>
      <c r="AL107" s="661"/>
      <c r="AM107" s="124" t="s">
        <v>121</v>
      </c>
    </row>
    <row r="108" spans="1:39" ht="15" hidden="1" thickBot="1" x14ac:dyDescent="0.4">
      <c r="A108" s="657"/>
      <c r="B108" s="662" t="s">
        <v>234</v>
      </c>
      <c r="C108" s="663"/>
      <c r="D108" s="663"/>
      <c r="E108" s="663"/>
      <c r="F108" s="663"/>
      <c r="G108" s="663"/>
      <c r="H108" s="663"/>
      <c r="I108" s="663"/>
      <c r="J108" s="663"/>
      <c r="K108" s="663"/>
      <c r="L108" s="663"/>
      <c r="M108" s="663"/>
      <c r="N108" s="676"/>
      <c r="O108" s="662" t="s">
        <v>234</v>
      </c>
      <c r="P108" s="663"/>
      <c r="Q108" s="663"/>
      <c r="R108" s="663"/>
      <c r="S108" s="663"/>
      <c r="T108" s="663"/>
      <c r="U108" s="663"/>
      <c r="V108" s="663"/>
      <c r="W108" s="663"/>
      <c r="X108" s="663"/>
      <c r="Y108" s="663"/>
      <c r="Z108" s="663"/>
      <c r="AA108" s="662" t="s">
        <v>234</v>
      </c>
      <c r="AB108" s="663"/>
      <c r="AC108" s="663"/>
      <c r="AD108" s="663"/>
      <c r="AE108" s="663"/>
      <c r="AF108" s="663"/>
      <c r="AG108" s="663"/>
      <c r="AH108" s="663"/>
      <c r="AI108" s="663"/>
      <c r="AJ108" s="663"/>
      <c r="AK108" s="663"/>
      <c r="AL108" s="663"/>
      <c r="AM108" s="533" t="s">
        <v>122</v>
      </c>
    </row>
    <row r="109" spans="1:39" ht="15" hidden="1" thickBot="1" x14ac:dyDescent="0.4">
      <c r="A109" s="658"/>
      <c r="B109" s="261" t="s">
        <v>142</v>
      </c>
      <c r="C109" s="146">
        <f>C$4</f>
        <v>44562</v>
      </c>
      <c r="D109" s="146">
        <f t="shared" ref="D109:AM109" si="58">D$4</f>
        <v>44593</v>
      </c>
      <c r="E109" s="146">
        <f t="shared" si="58"/>
        <v>44621</v>
      </c>
      <c r="F109" s="146">
        <f t="shared" si="58"/>
        <v>44652</v>
      </c>
      <c r="G109" s="146">
        <f t="shared" si="58"/>
        <v>44682</v>
      </c>
      <c r="H109" s="146">
        <f t="shared" si="58"/>
        <v>44713</v>
      </c>
      <c r="I109" s="146">
        <f t="shared" si="58"/>
        <v>44743</v>
      </c>
      <c r="J109" s="146">
        <f t="shared" si="58"/>
        <v>44774</v>
      </c>
      <c r="K109" s="146">
        <f t="shared" si="58"/>
        <v>44805</v>
      </c>
      <c r="L109" s="146">
        <f t="shared" si="58"/>
        <v>44835</v>
      </c>
      <c r="M109" s="146">
        <f t="shared" si="58"/>
        <v>44866</v>
      </c>
      <c r="N109" s="146">
        <f t="shared" si="58"/>
        <v>44896</v>
      </c>
      <c r="O109" s="146">
        <f t="shared" si="58"/>
        <v>44927</v>
      </c>
      <c r="P109" s="146">
        <f t="shared" si="58"/>
        <v>44958</v>
      </c>
      <c r="Q109" s="146">
        <f t="shared" si="58"/>
        <v>44986</v>
      </c>
      <c r="R109" s="146">
        <f t="shared" si="58"/>
        <v>45017</v>
      </c>
      <c r="S109" s="146">
        <f t="shared" si="58"/>
        <v>45047</v>
      </c>
      <c r="T109" s="146">
        <f t="shared" si="58"/>
        <v>45078</v>
      </c>
      <c r="U109" s="146">
        <f t="shared" si="58"/>
        <v>45108</v>
      </c>
      <c r="V109" s="146">
        <f t="shared" si="58"/>
        <v>45139</v>
      </c>
      <c r="W109" s="146">
        <f t="shared" si="58"/>
        <v>45170</v>
      </c>
      <c r="X109" s="146">
        <f t="shared" si="58"/>
        <v>45200</v>
      </c>
      <c r="Y109" s="146">
        <f t="shared" si="58"/>
        <v>45231</v>
      </c>
      <c r="Z109" s="146">
        <f t="shared" si="58"/>
        <v>45261</v>
      </c>
      <c r="AA109" s="146">
        <f t="shared" si="58"/>
        <v>45292</v>
      </c>
      <c r="AB109" s="146">
        <f t="shared" si="58"/>
        <v>45323</v>
      </c>
      <c r="AC109" s="146">
        <f t="shared" si="58"/>
        <v>45352</v>
      </c>
      <c r="AD109" s="146">
        <f t="shared" si="58"/>
        <v>45383</v>
      </c>
      <c r="AE109" s="146">
        <f t="shared" si="58"/>
        <v>45413</v>
      </c>
      <c r="AF109" s="146">
        <f t="shared" si="58"/>
        <v>45444</v>
      </c>
      <c r="AG109" s="146">
        <f t="shared" si="58"/>
        <v>45474</v>
      </c>
      <c r="AH109" s="146">
        <f t="shared" si="58"/>
        <v>45505</v>
      </c>
      <c r="AI109" s="146">
        <f t="shared" si="58"/>
        <v>45536</v>
      </c>
      <c r="AJ109" s="146">
        <f t="shared" si="58"/>
        <v>45566</v>
      </c>
      <c r="AK109" s="146">
        <f t="shared" si="58"/>
        <v>45597</v>
      </c>
      <c r="AL109" s="146">
        <f t="shared" si="58"/>
        <v>45627</v>
      </c>
      <c r="AM109" s="146">
        <f t="shared" si="58"/>
        <v>45658</v>
      </c>
    </row>
    <row r="110" spans="1:39" hidden="1" x14ac:dyDescent="0.35">
      <c r="A110" s="658"/>
      <c r="B110" s="240" t="s">
        <v>20</v>
      </c>
      <c r="C110" s="296">
        <f>'4M - SPS'!C110</f>
        <v>2.9968999999999999E-2</v>
      </c>
      <c r="D110" s="296">
        <f>'4M - SPS'!D110</f>
        <v>3.0577E-2</v>
      </c>
      <c r="E110" s="365">
        <f>'4M - SPS'!E110</f>
        <v>3.5836947009265943E-2</v>
      </c>
      <c r="F110" s="365">
        <f>'4M - SPS'!F110</f>
        <v>3.724710678873152E-2</v>
      </c>
      <c r="G110" s="365">
        <f>'4M - SPS'!G110</f>
        <v>3.8516410091400353E-2</v>
      </c>
      <c r="H110" s="365">
        <f>'4M - SPS'!H110</f>
        <v>6.6309462665942689E-2</v>
      </c>
      <c r="I110" s="365">
        <f>'4M - SPS'!I110</f>
        <v>6.4000870790084929E-2</v>
      </c>
      <c r="J110" s="365">
        <f>'4M - SPS'!J110</f>
        <v>6.514034176583261E-2</v>
      </c>
      <c r="K110" s="365">
        <f>'4M - SPS'!K110</f>
        <v>6.3655268121491956E-2</v>
      </c>
      <c r="L110" s="365">
        <f>'4M - SPS'!L110</f>
        <v>3.7259508923380577E-2</v>
      </c>
      <c r="M110" s="365">
        <f>'4M - SPS'!M110</f>
        <v>3.7400919788997934E-2</v>
      </c>
      <c r="N110" s="365">
        <f>'4M - SPS'!N110</f>
        <v>3.5865501330172481E-2</v>
      </c>
      <c r="O110" s="365">
        <f>'4M - SPS'!O110</f>
        <v>3.5461181829163087E-2</v>
      </c>
      <c r="P110" s="365">
        <f>'4M - SPS'!P110</f>
        <v>3.5803688506613855E-2</v>
      </c>
      <c r="Q110" s="365">
        <f>'4M - SPS'!Q110</f>
        <v>3.5836947009265943E-2</v>
      </c>
      <c r="R110" s="365">
        <f>'4M - SPS'!R110</f>
        <v>3.724710678873152E-2</v>
      </c>
      <c r="S110" s="365">
        <f>'4M - SPS'!S110</f>
        <v>3.8516410091400353E-2</v>
      </c>
      <c r="T110" s="365">
        <f>'4M - SPS'!T110</f>
        <v>6.6309462665942689E-2</v>
      </c>
      <c r="U110" s="459">
        <f>'4M - SPS'!U110</f>
        <v>6.7753562472526563E-2</v>
      </c>
      <c r="V110" s="459">
        <f>'4M - SPS'!V110</f>
        <v>6.823915742998507E-2</v>
      </c>
      <c r="W110" s="459">
        <f>'4M - SPS'!W110</f>
        <v>6.7525399252015297E-2</v>
      </c>
      <c r="X110" s="459">
        <f>'4M - SPS'!X110</f>
        <v>3.9063382109163408E-2</v>
      </c>
      <c r="Y110" s="459">
        <f>'4M - SPS'!Y110</f>
        <v>3.9553696920511257E-2</v>
      </c>
      <c r="Z110" s="459">
        <f>'4M - SPS'!Z110</f>
        <v>3.7562326323709046E-2</v>
      </c>
      <c r="AA110" s="459">
        <f>'4M - SPS'!AA110</f>
        <v>3.7309360712313777E-2</v>
      </c>
      <c r="AB110" s="459">
        <f>'4M - SPS'!AB110</f>
        <v>3.7592595090519432E-2</v>
      </c>
      <c r="AC110" s="459">
        <f>'4M - SPS'!AC110</f>
        <v>3.790549063990227E-2</v>
      </c>
      <c r="AD110" s="459">
        <f>'4M - SPS'!AD110</f>
        <v>3.8795312696370085E-2</v>
      </c>
      <c r="AE110" s="459">
        <f>'4M - SPS'!AE110</f>
        <v>4.0256529624143049E-2</v>
      </c>
      <c r="AF110" s="459">
        <f>'4M - SPS'!AF110</f>
        <v>7.0755895095357096E-2</v>
      </c>
      <c r="AG110" s="459">
        <f>'4M - SPS'!AG110</f>
        <v>6.7753562472526563E-2</v>
      </c>
      <c r="AH110" s="459">
        <f>'4M - SPS'!AH110</f>
        <v>6.823915742998507E-2</v>
      </c>
      <c r="AI110" s="459">
        <f>'4M - SPS'!AI110</f>
        <v>6.7525399252015297E-2</v>
      </c>
      <c r="AJ110" s="459">
        <f>'4M - SPS'!AJ110</f>
        <v>3.9063382109163408E-2</v>
      </c>
      <c r="AK110" s="459">
        <f>'4M - SPS'!AK110</f>
        <v>3.9553696920511257E-2</v>
      </c>
      <c r="AL110" s="459">
        <f>'4M - SPS'!AL110</f>
        <v>3.7562326323709046E-2</v>
      </c>
      <c r="AM110" s="459">
        <f>'4M - SPS'!AM110</f>
        <v>3.7309360712313777E-2</v>
      </c>
    </row>
    <row r="111" spans="1:39" hidden="1" x14ac:dyDescent="0.35">
      <c r="A111" s="658"/>
      <c r="B111" s="240" t="s">
        <v>0</v>
      </c>
      <c r="C111" s="296">
        <f>'4M - SPS'!C111</f>
        <v>3.4132000000000003E-2</v>
      </c>
      <c r="D111" s="296">
        <f>'4M - SPS'!D111</f>
        <v>3.3488999999999998E-2</v>
      </c>
      <c r="E111" s="365">
        <f>'4M - SPS'!E111</f>
        <v>4.0293897309057192E-2</v>
      </c>
      <c r="F111" s="365">
        <f>'4M - SPS'!F111</f>
        <v>4.0677612652921684E-2</v>
      </c>
      <c r="G111" s="365">
        <f>'4M - SPS'!G111</f>
        <v>4.4373882610231265E-2</v>
      </c>
      <c r="H111" s="365">
        <f>'4M - SPS'!H111</f>
        <v>8.2921252408061474E-2</v>
      </c>
      <c r="I111" s="365">
        <f>'4M - SPS'!I111</f>
        <v>7.611375495994252E-2</v>
      </c>
      <c r="J111" s="365">
        <f>'4M - SPS'!J111</f>
        <v>7.9992544778656596E-2</v>
      </c>
      <c r="K111" s="365">
        <f>'4M - SPS'!K111</f>
        <v>8.0818475623750205E-2</v>
      </c>
      <c r="L111" s="365">
        <f>'4M - SPS'!L111</f>
        <v>4.278377819515556E-2</v>
      </c>
      <c r="M111" s="365">
        <f>'4M - SPS'!M111</f>
        <v>4.1885023820230391E-2</v>
      </c>
      <c r="N111" s="365">
        <f>'4M - SPS'!N111</f>
        <v>4.0491838056818039E-2</v>
      </c>
      <c r="O111" s="365">
        <f>'4M - SPS'!O111</f>
        <v>4.0300987691453578E-2</v>
      </c>
      <c r="P111" s="365">
        <f>'4M - SPS'!P111</f>
        <v>4.0066560101273123E-2</v>
      </c>
      <c r="Q111" s="365">
        <f>'4M - SPS'!Q111</f>
        <v>4.0293897309057192E-2</v>
      </c>
      <c r="R111" s="365">
        <f>'4M - SPS'!R111</f>
        <v>4.0677612652921684E-2</v>
      </c>
      <c r="S111" s="365">
        <f>'4M - SPS'!S111</f>
        <v>4.4373882610231265E-2</v>
      </c>
      <c r="T111" s="365">
        <f>'4M - SPS'!T111</f>
        <v>8.2921252408061474E-2</v>
      </c>
      <c r="U111" s="459">
        <f>'4M - SPS'!U111</f>
        <v>8.0635132489662531E-2</v>
      </c>
      <c r="V111" s="459">
        <f>'4M - SPS'!V111</f>
        <v>8.4009606331493389E-2</v>
      </c>
      <c r="W111" s="459">
        <f>'4M - SPS'!W111</f>
        <v>8.5745407007655414E-2</v>
      </c>
      <c r="X111" s="459">
        <f>'4M - SPS'!X111</f>
        <v>4.4458666257811495E-2</v>
      </c>
      <c r="Y111" s="459">
        <f>'4M - SPS'!Y111</f>
        <v>4.3145560230729206E-2</v>
      </c>
      <c r="Z111" s="459">
        <f>'4M - SPS'!Z111</f>
        <v>4.1885704303761657E-2</v>
      </c>
      <c r="AA111" s="459">
        <f>'4M - SPS'!AA111</f>
        <v>4.2520723114963382E-2</v>
      </c>
      <c r="AB111" s="459">
        <f>'4M - SPS'!AB111</f>
        <v>4.1743510531885644E-2</v>
      </c>
      <c r="AC111" s="459">
        <f>'4M - SPS'!AC111</f>
        <v>4.2304659778201283E-2</v>
      </c>
      <c r="AD111" s="459">
        <f>'4M - SPS'!AD111</f>
        <v>4.1033300936625446E-2</v>
      </c>
      <c r="AE111" s="459">
        <f>'4M - SPS'!AE111</f>
        <v>4.5919524731222877E-2</v>
      </c>
      <c r="AF111" s="459">
        <f>'4M - SPS'!AF111</f>
        <v>8.828635664133308E-2</v>
      </c>
      <c r="AG111" s="459">
        <f>'4M - SPS'!AG111</f>
        <v>8.0635132489662531E-2</v>
      </c>
      <c r="AH111" s="459">
        <f>'4M - SPS'!AH111</f>
        <v>8.4009606331493389E-2</v>
      </c>
      <c r="AI111" s="459">
        <f>'4M - SPS'!AI111</f>
        <v>8.5745407007655414E-2</v>
      </c>
      <c r="AJ111" s="459">
        <f>'4M - SPS'!AJ111</f>
        <v>4.4458666257811495E-2</v>
      </c>
      <c r="AK111" s="459">
        <f>'4M - SPS'!AK111</f>
        <v>4.3145560230729206E-2</v>
      </c>
      <c r="AL111" s="459">
        <f>'4M - SPS'!AL111</f>
        <v>4.1885704303761657E-2</v>
      </c>
      <c r="AM111" s="459">
        <f>'4M - SPS'!AM111</f>
        <v>4.2520723114963382E-2</v>
      </c>
    </row>
    <row r="112" spans="1:39" hidden="1" x14ac:dyDescent="0.35">
      <c r="A112" s="658"/>
      <c r="B112" s="240" t="s">
        <v>21</v>
      </c>
      <c r="C112" s="296">
        <f>'4M - SPS'!C112</f>
        <v>2.9693000000000001E-2</v>
      </c>
      <c r="D112" s="296">
        <f>'4M - SPS'!D112</f>
        <v>3.0592999999999999E-2</v>
      </c>
      <c r="E112" s="365">
        <f>'4M - SPS'!E112</f>
        <v>3.7774857726889002E-2</v>
      </c>
      <c r="F112" s="365">
        <f>'4M - SPS'!F112</f>
        <v>3.9680987962847677E-2</v>
      </c>
      <c r="G112" s="365">
        <f>'4M - SPS'!G112</f>
        <v>4.0665288415437088E-2</v>
      </c>
      <c r="H112" s="365">
        <f>'4M - SPS'!H112</f>
        <v>7.1456120715938987E-2</v>
      </c>
      <c r="I112" s="365">
        <f>'4M - SPS'!I112</f>
        <v>6.8162158816641796E-2</v>
      </c>
      <c r="J112" s="365">
        <f>'4M - SPS'!J112</f>
        <v>7.0085521754176872E-2</v>
      </c>
      <c r="K112" s="365">
        <f>'4M - SPS'!K112</f>
        <v>6.7830751674890624E-2</v>
      </c>
      <c r="L112" s="365">
        <f>'4M - SPS'!L112</f>
        <v>3.9214226609984193E-2</v>
      </c>
      <c r="M112" s="365">
        <f>'4M - SPS'!M112</f>
        <v>3.94016462098754E-2</v>
      </c>
      <c r="N112" s="365">
        <f>'4M - SPS'!N112</f>
        <v>3.7165931772986015E-2</v>
      </c>
      <c r="O112" s="365">
        <f>'4M - SPS'!O112</f>
        <v>3.6471133037168639E-2</v>
      </c>
      <c r="P112" s="365">
        <f>'4M - SPS'!P112</f>
        <v>3.695162369297144E-2</v>
      </c>
      <c r="Q112" s="365">
        <f>'4M - SPS'!Q112</f>
        <v>3.7774857726889002E-2</v>
      </c>
      <c r="R112" s="365">
        <f>'4M - SPS'!R112</f>
        <v>3.9680987962847677E-2</v>
      </c>
      <c r="S112" s="365">
        <f>'4M - SPS'!S112</f>
        <v>4.0665288415437088E-2</v>
      </c>
      <c r="T112" s="365">
        <f>'4M - SPS'!T112</f>
        <v>7.1456120715938987E-2</v>
      </c>
      <c r="U112" s="459">
        <f>'4M - SPS'!U112</f>
        <v>7.2182560224524711E-2</v>
      </c>
      <c r="V112" s="459">
        <f>'4M - SPS'!V112</f>
        <v>7.3486687391125252E-2</v>
      </c>
      <c r="W112" s="459">
        <f>'4M - SPS'!W112</f>
        <v>7.1961972198973156E-2</v>
      </c>
      <c r="X112" s="459">
        <f>'4M - SPS'!X112</f>
        <v>4.1202779153548821E-2</v>
      </c>
      <c r="Y112" s="459">
        <f>'4M - SPS'!Y112</f>
        <v>4.1783383909177088E-2</v>
      </c>
      <c r="Z112" s="459">
        <f>'4M - SPS'!Z112</f>
        <v>3.8741878479679928E-2</v>
      </c>
      <c r="AA112" s="459">
        <f>'4M - SPS'!AA112</f>
        <v>3.812480333592938E-2</v>
      </c>
      <c r="AB112" s="459">
        <f>'4M - SPS'!AB112</f>
        <v>3.863584650399525E-2</v>
      </c>
      <c r="AC112" s="459">
        <f>'4M - SPS'!AC112</f>
        <v>4.0110968412696429E-2</v>
      </c>
      <c r="AD112" s="459">
        <f>'4M - SPS'!AD112</f>
        <v>4.1692552246356249E-2</v>
      </c>
      <c r="AE112" s="459">
        <f>'4M - SPS'!AE112</f>
        <v>4.2574877465881671E-2</v>
      </c>
      <c r="AF112" s="459">
        <f>'4M - SPS'!AF112</f>
        <v>7.6182846728634554E-2</v>
      </c>
      <c r="AG112" s="459">
        <f>'4M - SPS'!AG112</f>
        <v>7.2182560224524711E-2</v>
      </c>
      <c r="AH112" s="459">
        <f>'4M - SPS'!AH112</f>
        <v>7.3486687391125252E-2</v>
      </c>
      <c r="AI112" s="459">
        <f>'4M - SPS'!AI112</f>
        <v>7.1961972198973156E-2</v>
      </c>
      <c r="AJ112" s="459">
        <f>'4M - SPS'!AJ112</f>
        <v>4.1202779153548821E-2</v>
      </c>
      <c r="AK112" s="459">
        <f>'4M - SPS'!AK112</f>
        <v>4.1783383909177088E-2</v>
      </c>
      <c r="AL112" s="459">
        <f>'4M - SPS'!AL112</f>
        <v>3.8741878479679928E-2</v>
      </c>
      <c r="AM112" s="459">
        <f>'4M - SPS'!AM112</f>
        <v>3.812480333592938E-2</v>
      </c>
    </row>
    <row r="113" spans="1:39" hidden="1" x14ac:dyDescent="0.35">
      <c r="A113" s="658"/>
      <c r="B113" s="240" t="s">
        <v>1</v>
      </c>
      <c r="C113" s="296">
        <f>'4M - SPS'!C113</f>
        <v>2.3078999999999999E-2</v>
      </c>
      <c r="D113" s="296">
        <f>'4M - SPS'!D113</f>
        <v>2.3199999999999998E-2</v>
      </c>
      <c r="E113" s="365">
        <f>'4M - SPS'!E113</f>
        <v>3.9617153139619901E-2</v>
      </c>
      <c r="F113" s="365">
        <f>'4M - SPS'!F113</f>
        <v>4.5743649930663738E-2</v>
      </c>
      <c r="G113" s="365">
        <f>'4M - SPS'!G113</f>
        <v>5.0718637352741708E-2</v>
      </c>
      <c r="H113" s="365">
        <f>'4M - SPS'!H113</f>
        <v>8.3767478091820946E-2</v>
      </c>
      <c r="I113" s="365">
        <f>'4M - SPS'!I113</f>
        <v>7.648279309392482E-2</v>
      </c>
      <c r="J113" s="365">
        <f>'4M - SPS'!J113</f>
        <v>8.0494757589742283E-2</v>
      </c>
      <c r="K113" s="365">
        <f>'4M - SPS'!K113</f>
        <v>8.4321138672625029E-2</v>
      </c>
      <c r="L113" s="365">
        <f>'4M - SPS'!L113</f>
        <v>4.8877584057831824E-2</v>
      </c>
      <c r="M113" s="365">
        <f>'4M - SPS'!M113</f>
        <v>4.5545486918825803E-2</v>
      </c>
      <c r="N113" s="365">
        <f>'4M - SPS'!N113</f>
        <v>4.13199689848191E-2</v>
      </c>
      <c r="O113" s="365">
        <f>'4M - SPS'!O113</f>
        <v>3.8909365818860897E-2</v>
      </c>
      <c r="P113" s="365">
        <f>'4M - SPS'!P113</f>
        <v>3.9213105278525E-2</v>
      </c>
      <c r="Q113" s="365">
        <f>'4M - SPS'!Q113</f>
        <v>3.9617153139619901E-2</v>
      </c>
      <c r="R113" s="365">
        <f>'4M - SPS'!R113</f>
        <v>4.5743649930663738E-2</v>
      </c>
      <c r="S113" s="365">
        <f>'4M - SPS'!S113</f>
        <v>5.0718637352741708E-2</v>
      </c>
      <c r="T113" s="365">
        <f>'4M - SPS'!T113</f>
        <v>8.3767478091820946E-2</v>
      </c>
      <c r="U113" s="459">
        <f>'4M - SPS'!U113</f>
        <v>8.1027324509359955E-2</v>
      </c>
      <c r="V113" s="459">
        <f>'4M - SPS'!V113</f>
        <v>8.4542112011390252E-2</v>
      </c>
      <c r="W113" s="459">
        <f>'4M - SPS'!W113</f>
        <v>8.9460509002049729E-2</v>
      </c>
      <c r="X113" s="459">
        <f>'4M - SPS'!X113</f>
        <v>5.0502845272441692E-2</v>
      </c>
      <c r="Y113" s="459">
        <f>'4M - SPS'!Y113</f>
        <v>4.4588000000000003E-2</v>
      </c>
      <c r="Z113" s="459">
        <f>'4M - SPS'!Z113</f>
        <v>4.0072999999999998E-2</v>
      </c>
      <c r="AA113" s="459">
        <f>'4M - SPS'!AA113</f>
        <v>3.7643000000000003E-2</v>
      </c>
      <c r="AB113" s="459">
        <f>'4M - SPS'!AB113</f>
        <v>3.7594000000000002E-2</v>
      </c>
      <c r="AC113" s="459">
        <f>'4M - SPS'!AC113</f>
        <v>3.8481000000000001E-2</v>
      </c>
      <c r="AD113" s="459">
        <f>'4M - SPS'!AD113</f>
        <v>4.5546527424448306E-2</v>
      </c>
      <c r="AE113" s="459">
        <f>'4M - SPS'!AE113</f>
        <v>5.2139423884773821E-2</v>
      </c>
      <c r="AF113" s="459">
        <f>'4M - SPS'!AF113</f>
        <v>8.918045167108582E-2</v>
      </c>
      <c r="AG113" s="459">
        <f>'4M - SPS'!AG113</f>
        <v>8.1027324509359955E-2</v>
      </c>
      <c r="AH113" s="459">
        <f>'4M - SPS'!AH113</f>
        <v>8.4542112011390252E-2</v>
      </c>
      <c r="AI113" s="459">
        <f>'4M - SPS'!AI113</f>
        <v>8.9460509002049729E-2</v>
      </c>
      <c r="AJ113" s="459">
        <f>'4M - SPS'!AJ113</f>
        <v>5.0502845272441692E-2</v>
      </c>
      <c r="AK113" s="459">
        <f>'4M - SPS'!AK113</f>
        <v>4.4588000000000003E-2</v>
      </c>
      <c r="AL113" s="459">
        <f>'4M - SPS'!AL113</f>
        <v>4.0072999999999998E-2</v>
      </c>
      <c r="AM113" s="459">
        <f>'4M - SPS'!AM113</f>
        <v>3.7643000000000003E-2</v>
      </c>
    </row>
    <row r="114" spans="1:39" hidden="1" x14ac:dyDescent="0.35">
      <c r="A114" s="658"/>
      <c r="B114" s="240" t="s">
        <v>22</v>
      </c>
      <c r="C114" s="296">
        <f>'4M - SPS'!C114</f>
        <v>2.4317999999999999E-2</v>
      </c>
      <c r="D114" s="296">
        <f>'4M - SPS'!D114</f>
        <v>2.3214000000000002E-2</v>
      </c>
      <c r="E114" s="365">
        <f>'4M - SPS'!E114</f>
        <v>2.6409753913920878E-2</v>
      </c>
      <c r="F114" s="365">
        <f>'4M - SPS'!F114</f>
        <v>2.7322681190219626E-2</v>
      </c>
      <c r="G114" s="365">
        <f>'4M - SPS'!G114</f>
        <v>2.7133375868976847E-2</v>
      </c>
      <c r="H114" s="365">
        <f>'4M - SPS'!H114</f>
        <v>4.2055034722303222E-2</v>
      </c>
      <c r="I114" s="365">
        <f>'4M - SPS'!I114</f>
        <v>4.1496000863792237E-2</v>
      </c>
      <c r="J114" s="365">
        <f>'4M - SPS'!J114</f>
        <v>4.184750262299454E-2</v>
      </c>
      <c r="K114" s="365">
        <f>'4M - SPS'!K114</f>
        <v>4.1732129792263518E-2</v>
      </c>
      <c r="L114" s="365">
        <f>'4M - SPS'!L114</f>
        <v>2.6867527237604369E-2</v>
      </c>
      <c r="M114" s="365">
        <f>'4M - SPS'!M114</f>
        <v>2.6775280183559267E-2</v>
      </c>
      <c r="N114" s="365">
        <f>'4M - SPS'!N114</f>
        <v>2.6333627509071245E-2</v>
      </c>
      <c r="O114" s="365">
        <f>'4M - SPS'!O114</f>
        <v>2.6980542061476737E-2</v>
      </c>
      <c r="P114" s="365">
        <f>'4M - SPS'!P114</f>
        <v>2.6416650778008609E-2</v>
      </c>
      <c r="Q114" s="365">
        <f>'4M - SPS'!Q114</f>
        <v>2.6409753913920878E-2</v>
      </c>
      <c r="R114" s="365">
        <f>'4M - SPS'!R114</f>
        <v>2.7322681190219626E-2</v>
      </c>
      <c r="S114" s="365">
        <f>'4M - SPS'!S114</f>
        <v>2.7133375868976847E-2</v>
      </c>
      <c r="T114" s="365">
        <f>'4M - SPS'!T114</f>
        <v>4.2055034722303222E-2</v>
      </c>
      <c r="U114" s="459">
        <f>'4M - SPS'!U114</f>
        <v>4.3757210070201225E-2</v>
      </c>
      <c r="V114" s="459">
        <f>'4M - SPS'!V114</f>
        <v>4.3498044615800903E-2</v>
      </c>
      <c r="W114" s="459">
        <f>'4M - SPS'!W114</f>
        <v>4.4228232364900331E-2</v>
      </c>
      <c r="X114" s="459">
        <f>'4M - SPS'!X114</f>
        <v>2.7623053960593121E-2</v>
      </c>
      <c r="Y114" s="459">
        <f>'4M - SPS'!Y114</f>
        <v>2.7741626843932658E-2</v>
      </c>
      <c r="Z114" s="459">
        <f>'4M - SPS'!Z114</f>
        <v>2.7315147361757344E-2</v>
      </c>
      <c r="AA114" s="459">
        <f>'4M - SPS'!AA114</f>
        <v>2.7979023307448891E-2</v>
      </c>
      <c r="AB114" s="459">
        <f>'4M - SPS'!AB114</f>
        <v>2.7062237345416705E-2</v>
      </c>
      <c r="AC114" s="459">
        <f>'4M - SPS'!AC114</f>
        <v>2.7366766574322021E-2</v>
      </c>
      <c r="AD114" s="459">
        <f>'4M - SPS'!AD114</f>
        <v>2.8203953398476794E-2</v>
      </c>
      <c r="AE114" s="459">
        <f>'4M - SPS'!AE114</f>
        <v>2.7858111953350514E-2</v>
      </c>
      <c r="AF114" s="459">
        <f>'4M - SPS'!AF114</f>
        <v>4.517263626282926E-2</v>
      </c>
      <c r="AG114" s="459">
        <f>'4M - SPS'!AG114</f>
        <v>4.3757210070201225E-2</v>
      </c>
      <c r="AH114" s="459">
        <f>'4M - SPS'!AH114</f>
        <v>4.3498044615800903E-2</v>
      </c>
      <c r="AI114" s="459">
        <f>'4M - SPS'!AI114</f>
        <v>4.4228232364900331E-2</v>
      </c>
      <c r="AJ114" s="459">
        <f>'4M - SPS'!AJ114</f>
        <v>2.7623053960593121E-2</v>
      </c>
      <c r="AK114" s="459">
        <f>'4M - SPS'!AK114</f>
        <v>2.7741626843932658E-2</v>
      </c>
      <c r="AL114" s="459">
        <f>'4M - SPS'!AL114</f>
        <v>2.7315147361757344E-2</v>
      </c>
      <c r="AM114" s="459">
        <f>'4M - SPS'!AM114</f>
        <v>2.7979023307448891E-2</v>
      </c>
    </row>
    <row r="115" spans="1:39" hidden="1" x14ac:dyDescent="0.35">
      <c r="A115" s="658"/>
      <c r="B115" s="77" t="s">
        <v>9</v>
      </c>
      <c r="C115" s="296">
        <f>'4M - SPS'!C115</f>
        <v>3.4132999999999997E-2</v>
      </c>
      <c r="D115" s="296">
        <f>'4M - SPS'!D115</f>
        <v>3.3505E-2</v>
      </c>
      <c r="E115" s="365">
        <f>'4M - SPS'!E115</f>
        <v>3.7313376815714949E-2</v>
      </c>
      <c r="F115" s="365">
        <f>'4M - SPS'!F115</f>
        <v>3.7722560610678801E-2</v>
      </c>
      <c r="G115" s="365">
        <f>'4M - SPS'!G115</f>
        <v>3.8041371807305921E-2</v>
      </c>
      <c r="H115" s="365">
        <f>'4M - SPS'!H115</f>
        <v>4.1566777657655103E-2</v>
      </c>
      <c r="I115" s="365">
        <f>'4M - SPS'!I115</f>
        <v>4.1015525671780302E-2</v>
      </c>
      <c r="J115" s="365">
        <f>'4M - SPS'!J115</f>
        <v>4.1377617597136797E-2</v>
      </c>
      <c r="K115" s="365">
        <f>'4M - SPS'!K115</f>
        <v>6.5759671666262468E-2</v>
      </c>
      <c r="L115" s="365">
        <f>'4M - SPS'!L115</f>
        <v>3.6786239766208824E-2</v>
      </c>
      <c r="M115" s="365">
        <f>'4M - SPS'!M115</f>
        <v>3.6868254962226635E-2</v>
      </c>
      <c r="N115" s="365">
        <f>'4M - SPS'!N115</f>
        <v>3.6517299789119273E-2</v>
      </c>
      <c r="O115" s="365">
        <f>'4M - SPS'!O115</f>
        <v>3.7307487668204763E-2</v>
      </c>
      <c r="P115" s="365">
        <f>'4M - SPS'!P115</f>
        <v>3.6966589761195455E-2</v>
      </c>
      <c r="Q115" s="365">
        <f>'4M - SPS'!Q115</f>
        <v>3.7313376815714949E-2</v>
      </c>
      <c r="R115" s="365">
        <f>'4M - SPS'!R115</f>
        <v>3.7722560610678801E-2</v>
      </c>
      <c r="S115" s="365">
        <f>'4M - SPS'!S115</f>
        <v>3.8041371807305921E-2</v>
      </c>
      <c r="T115" s="365">
        <f>'4M - SPS'!T115</f>
        <v>4.1566777657655103E-2</v>
      </c>
      <c r="U115" s="459">
        <f>'4M - SPS'!U115</f>
        <v>4.3243999999999998E-2</v>
      </c>
      <c r="V115" s="459">
        <f>'4M - SPS'!V115</f>
        <v>4.2998000000000001E-2</v>
      </c>
      <c r="W115" s="459">
        <f>'4M - SPS'!W115</f>
        <v>6.9761842481432038E-2</v>
      </c>
      <c r="X115" s="459">
        <f>'4M - SPS'!X115</f>
        <v>3.8970456467593638E-2</v>
      </c>
      <c r="Y115" s="459">
        <f>'4M - SPS'!Y115</f>
        <v>3.9130451436498209E-2</v>
      </c>
      <c r="Z115" s="459">
        <f>'4M - SPS'!Z115</f>
        <v>3.8987207833272704E-2</v>
      </c>
      <c r="AA115" s="459">
        <f>'4M - SPS'!AA115</f>
        <v>4.0318557896803296E-2</v>
      </c>
      <c r="AB115" s="459">
        <f>'4M - SPS'!AB115</f>
        <v>3.9568248587468539E-2</v>
      </c>
      <c r="AC115" s="459">
        <f>'4M - SPS'!AC115</f>
        <v>4.0207620734309842E-2</v>
      </c>
      <c r="AD115" s="459">
        <f>'4M - SPS'!AD115</f>
        <v>3.9948730023870067E-2</v>
      </c>
      <c r="AE115" s="459">
        <f>'4M - SPS'!AE115</f>
        <v>4.0203143576144802E-2</v>
      </c>
      <c r="AF115" s="459">
        <f>'4M - SPS'!AF115</f>
        <v>4.4656000000000001E-2</v>
      </c>
      <c r="AG115" s="459">
        <f>'4M - SPS'!AG115</f>
        <v>4.3243999999999998E-2</v>
      </c>
      <c r="AH115" s="459">
        <f>'4M - SPS'!AH115</f>
        <v>4.2998000000000001E-2</v>
      </c>
      <c r="AI115" s="459">
        <f>'4M - SPS'!AI115</f>
        <v>6.9761842481432038E-2</v>
      </c>
      <c r="AJ115" s="459">
        <f>'4M - SPS'!AJ115</f>
        <v>3.8970456467593638E-2</v>
      </c>
      <c r="AK115" s="459">
        <f>'4M - SPS'!AK115</f>
        <v>3.9130451436498209E-2</v>
      </c>
      <c r="AL115" s="459">
        <f>'4M - SPS'!AL115</f>
        <v>3.8987207833272704E-2</v>
      </c>
      <c r="AM115" s="459">
        <f>'4M - SPS'!AM115</f>
        <v>4.0318557896803296E-2</v>
      </c>
    </row>
    <row r="116" spans="1:39" hidden="1" x14ac:dyDescent="0.35">
      <c r="A116" s="658"/>
      <c r="B116" s="77" t="s">
        <v>3</v>
      </c>
      <c r="C116" s="296">
        <f>'4M - SPS'!C116</f>
        <v>3.4132000000000003E-2</v>
      </c>
      <c r="D116" s="296">
        <f>'4M - SPS'!D116</f>
        <v>3.3488999999999998E-2</v>
      </c>
      <c r="E116" s="365">
        <f>'4M - SPS'!E116</f>
        <v>4.0293897309057192E-2</v>
      </c>
      <c r="F116" s="365">
        <f>'4M - SPS'!F116</f>
        <v>4.0677612652921684E-2</v>
      </c>
      <c r="G116" s="365">
        <f>'4M - SPS'!G116</f>
        <v>4.4373882610231265E-2</v>
      </c>
      <c r="H116" s="365">
        <f>'4M - SPS'!H116</f>
        <v>8.2921252408061474E-2</v>
      </c>
      <c r="I116" s="365">
        <f>'4M - SPS'!I116</f>
        <v>7.611375495994252E-2</v>
      </c>
      <c r="J116" s="365">
        <f>'4M - SPS'!J116</f>
        <v>7.9992544778656596E-2</v>
      </c>
      <c r="K116" s="365">
        <f>'4M - SPS'!K116</f>
        <v>8.0818475623750205E-2</v>
      </c>
      <c r="L116" s="365">
        <f>'4M - SPS'!L116</f>
        <v>4.278377819515556E-2</v>
      </c>
      <c r="M116" s="365">
        <f>'4M - SPS'!M116</f>
        <v>4.1885023820230391E-2</v>
      </c>
      <c r="N116" s="365">
        <f>'4M - SPS'!N116</f>
        <v>4.0491838056818039E-2</v>
      </c>
      <c r="O116" s="365">
        <f>'4M - SPS'!O116</f>
        <v>4.0300987691453578E-2</v>
      </c>
      <c r="P116" s="365">
        <f>'4M - SPS'!P116</f>
        <v>4.0066560101273123E-2</v>
      </c>
      <c r="Q116" s="365">
        <f>'4M - SPS'!Q116</f>
        <v>4.0293897309057192E-2</v>
      </c>
      <c r="R116" s="365">
        <f>'4M - SPS'!R116</f>
        <v>4.0677612652921684E-2</v>
      </c>
      <c r="S116" s="365">
        <f>'4M - SPS'!S116</f>
        <v>4.4373882610231265E-2</v>
      </c>
      <c r="T116" s="365">
        <f>'4M - SPS'!T116</f>
        <v>8.2921252408061474E-2</v>
      </c>
      <c r="U116" s="459">
        <f>'4M - SPS'!U116</f>
        <v>8.0635132489662531E-2</v>
      </c>
      <c r="V116" s="459">
        <f>'4M - SPS'!V116</f>
        <v>8.4009606331493389E-2</v>
      </c>
      <c r="W116" s="459">
        <f>'4M - SPS'!W116</f>
        <v>8.5745407007655414E-2</v>
      </c>
      <c r="X116" s="459">
        <f>'4M - SPS'!X116</f>
        <v>4.4458666257811495E-2</v>
      </c>
      <c r="Y116" s="459">
        <f>'4M - SPS'!Y116</f>
        <v>4.3145560230729206E-2</v>
      </c>
      <c r="Z116" s="459">
        <f>'4M - SPS'!Z116</f>
        <v>4.1885704303761657E-2</v>
      </c>
      <c r="AA116" s="459">
        <f>'4M - SPS'!AA116</f>
        <v>4.2520723114963382E-2</v>
      </c>
      <c r="AB116" s="459">
        <f>'4M - SPS'!AB116</f>
        <v>4.1743510531885644E-2</v>
      </c>
      <c r="AC116" s="459">
        <f>'4M - SPS'!AC116</f>
        <v>4.2304659778201283E-2</v>
      </c>
      <c r="AD116" s="459">
        <f>'4M - SPS'!AD116</f>
        <v>4.1033300936625446E-2</v>
      </c>
      <c r="AE116" s="459">
        <f>'4M - SPS'!AE116</f>
        <v>4.5919524731222877E-2</v>
      </c>
      <c r="AF116" s="459">
        <f>'4M - SPS'!AF116</f>
        <v>8.828635664133308E-2</v>
      </c>
      <c r="AG116" s="459">
        <f>'4M - SPS'!AG116</f>
        <v>8.0635132489662531E-2</v>
      </c>
      <c r="AH116" s="459">
        <f>'4M - SPS'!AH116</f>
        <v>8.4009606331493389E-2</v>
      </c>
      <c r="AI116" s="459">
        <f>'4M - SPS'!AI116</f>
        <v>8.5745407007655414E-2</v>
      </c>
      <c r="AJ116" s="459">
        <f>'4M - SPS'!AJ116</f>
        <v>4.4458666257811495E-2</v>
      </c>
      <c r="AK116" s="459">
        <f>'4M - SPS'!AK116</f>
        <v>4.3145560230729206E-2</v>
      </c>
      <c r="AL116" s="459">
        <f>'4M - SPS'!AL116</f>
        <v>4.1885704303761657E-2</v>
      </c>
      <c r="AM116" s="459">
        <f>'4M - SPS'!AM116</f>
        <v>4.2520723114963382E-2</v>
      </c>
    </row>
    <row r="117" spans="1:39" hidden="1" x14ac:dyDescent="0.35">
      <c r="A117" s="658"/>
      <c r="B117" s="77" t="s">
        <v>4</v>
      </c>
      <c r="C117" s="296">
        <f>'4M - SPS'!C117</f>
        <v>3.1230999999999998E-2</v>
      </c>
      <c r="D117" s="296">
        <f>'4M - SPS'!D117</f>
        <v>3.1535000000000001E-2</v>
      </c>
      <c r="E117" s="365">
        <f>'4M - SPS'!E117</f>
        <v>3.7668124977731247E-2</v>
      </c>
      <c r="F117" s="365">
        <f>'4M - SPS'!F117</f>
        <v>3.9681623341888329E-2</v>
      </c>
      <c r="G117" s="365">
        <f>'4M - SPS'!G117</f>
        <v>4.0939386305950648E-2</v>
      </c>
      <c r="H117" s="365">
        <f>'4M - SPS'!H117</f>
        <v>7.044933540256805E-2</v>
      </c>
      <c r="I117" s="365">
        <f>'4M - SPS'!I117</f>
        <v>6.7257269765461994E-2</v>
      </c>
      <c r="J117" s="365">
        <f>'4M - SPS'!J117</f>
        <v>6.9031536538364843E-2</v>
      </c>
      <c r="K117" s="365">
        <f>'4M - SPS'!K117</f>
        <v>6.5568740141146581E-2</v>
      </c>
      <c r="L117" s="365">
        <f>'4M - SPS'!L117</f>
        <v>3.9464766121060597E-2</v>
      </c>
      <c r="M117" s="365">
        <f>'4M - SPS'!M117</f>
        <v>3.9506934073756855E-2</v>
      </c>
      <c r="N117" s="365">
        <f>'4M - SPS'!N117</f>
        <v>3.7485829777602328E-2</v>
      </c>
      <c r="O117" s="365">
        <f>'4M - SPS'!O117</f>
        <v>3.7294886604471444E-2</v>
      </c>
      <c r="P117" s="365">
        <f>'4M - SPS'!P117</f>
        <v>3.7502533366214272E-2</v>
      </c>
      <c r="Q117" s="365">
        <f>'4M - SPS'!Q117</f>
        <v>3.7668124977731247E-2</v>
      </c>
      <c r="R117" s="365">
        <f>'4M - SPS'!R117</f>
        <v>3.9681623341888329E-2</v>
      </c>
      <c r="S117" s="365">
        <f>'4M - SPS'!S117</f>
        <v>4.0939386305950648E-2</v>
      </c>
      <c r="T117" s="365">
        <f>'4M - SPS'!T117</f>
        <v>7.044933540256805E-2</v>
      </c>
      <c r="U117" s="459">
        <f>'4M - SPS'!U117</f>
        <v>7.1220477912199667E-2</v>
      </c>
      <c r="V117" s="459">
        <f>'4M - SPS'!V117</f>
        <v>7.2367615303684074E-2</v>
      </c>
      <c r="W117" s="459">
        <f>'4M - SPS'!W117</f>
        <v>6.9558311182514918E-2</v>
      </c>
      <c r="X117" s="459">
        <f>'4M - SPS'!X117</f>
        <v>4.1479096302891857E-2</v>
      </c>
      <c r="Y117" s="459">
        <f>'4M - SPS'!Y117</f>
        <v>4.1768887377816956E-2</v>
      </c>
      <c r="Z117" s="459">
        <f>'4M - SPS'!Z117</f>
        <v>3.9137667024608053E-2</v>
      </c>
      <c r="AA117" s="459">
        <f>'4M - SPS'!AA117</f>
        <v>3.9332392744537863E-2</v>
      </c>
      <c r="AB117" s="459">
        <f>'4M - SPS'!AB117</f>
        <v>3.9395134594588245E-2</v>
      </c>
      <c r="AC117" s="459">
        <f>'4M - SPS'!AC117</f>
        <v>3.9889592752648043E-2</v>
      </c>
      <c r="AD117" s="459">
        <f>'4M - SPS'!AD117</f>
        <v>4.1567530398382256E-2</v>
      </c>
      <c r="AE117" s="459">
        <f>'4M - SPS'!AE117</f>
        <v>4.2877148484720788E-2</v>
      </c>
      <c r="AF117" s="459">
        <f>'4M - SPS'!AF117</f>
        <v>7.5120845496107133E-2</v>
      </c>
      <c r="AG117" s="459">
        <f>'4M - SPS'!AG117</f>
        <v>7.1220477912199667E-2</v>
      </c>
      <c r="AH117" s="459">
        <f>'4M - SPS'!AH117</f>
        <v>7.2367615303684074E-2</v>
      </c>
      <c r="AI117" s="459">
        <f>'4M - SPS'!AI117</f>
        <v>6.9558311182514918E-2</v>
      </c>
      <c r="AJ117" s="459">
        <f>'4M - SPS'!AJ117</f>
        <v>4.1479096302891857E-2</v>
      </c>
      <c r="AK117" s="459">
        <f>'4M - SPS'!AK117</f>
        <v>4.1768887377816956E-2</v>
      </c>
      <c r="AL117" s="459">
        <f>'4M - SPS'!AL117</f>
        <v>3.9137667024608053E-2</v>
      </c>
      <c r="AM117" s="459">
        <f>'4M - SPS'!AM117</f>
        <v>3.9332392744537863E-2</v>
      </c>
    </row>
    <row r="118" spans="1:39" hidden="1" x14ac:dyDescent="0.35">
      <c r="A118" s="658"/>
      <c r="B118" s="77" t="s">
        <v>5</v>
      </c>
      <c r="C118" s="296">
        <f>'4M - SPS'!C118</f>
        <v>2.9968999999999999E-2</v>
      </c>
      <c r="D118" s="296">
        <f>'4M - SPS'!D118</f>
        <v>3.0577E-2</v>
      </c>
      <c r="E118" s="365">
        <f>'4M - SPS'!E118</f>
        <v>3.5836947009265943E-2</v>
      </c>
      <c r="F118" s="365">
        <f>'4M - SPS'!F118</f>
        <v>3.724710678873152E-2</v>
      </c>
      <c r="G118" s="365">
        <f>'4M - SPS'!G118</f>
        <v>3.8516410091400353E-2</v>
      </c>
      <c r="H118" s="365">
        <f>'4M - SPS'!H118</f>
        <v>6.6309462665942689E-2</v>
      </c>
      <c r="I118" s="365">
        <f>'4M - SPS'!I118</f>
        <v>6.4000870790084929E-2</v>
      </c>
      <c r="J118" s="365">
        <f>'4M - SPS'!J118</f>
        <v>6.514034176583261E-2</v>
      </c>
      <c r="K118" s="365">
        <f>'4M - SPS'!K118</f>
        <v>6.3655268121491956E-2</v>
      </c>
      <c r="L118" s="365">
        <f>'4M - SPS'!L118</f>
        <v>3.7259508923380577E-2</v>
      </c>
      <c r="M118" s="365">
        <f>'4M - SPS'!M118</f>
        <v>3.7400919788997934E-2</v>
      </c>
      <c r="N118" s="365">
        <f>'4M - SPS'!N118</f>
        <v>3.5865501330172481E-2</v>
      </c>
      <c r="O118" s="365">
        <f>'4M - SPS'!O118</f>
        <v>3.5461181829163087E-2</v>
      </c>
      <c r="P118" s="365">
        <f>'4M - SPS'!P118</f>
        <v>3.5803688506613855E-2</v>
      </c>
      <c r="Q118" s="365">
        <f>'4M - SPS'!Q118</f>
        <v>3.5836947009265943E-2</v>
      </c>
      <c r="R118" s="365">
        <f>'4M - SPS'!R118</f>
        <v>3.724710678873152E-2</v>
      </c>
      <c r="S118" s="365">
        <f>'4M - SPS'!S118</f>
        <v>3.8516410091400353E-2</v>
      </c>
      <c r="T118" s="365">
        <f>'4M - SPS'!T118</f>
        <v>6.6309462665942689E-2</v>
      </c>
      <c r="U118" s="459">
        <f>'4M - SPS'!U118</f>
        <v>6.7753562472526563E-2</v>
      </c>
      <c r="V118" s="459">
        <f>'4M - SPS'!V118</f>
        <v>6.823915742998507E-2</v>
      </c>
      <c r="W118" s="459">
        <f>'4M - SPS'!W118</f>
        <v>6.7525399252015297E-2</v>
      </c>
      <c r="X118" s="459">
        <f>'4M - SPS'!X118</f>
        <v>3.9063382109163408E-2</v>
      </c>
      <c r="Y118" s="459">
        <f>'4M - SPS'!Y118</f>
        <v>3.9553696920511257E-2</v>
      </c>
      <c r="Z118" s="459">
        <f>'4M - SPS'!Z118</f>
        <v>3.7562326323709046E-2</v>
      </c>
      <c r="AA118" s="459">
        <f>'4M - SPS'!AA118</f>
        <v>3.7309360712313777E-2</v>
      </c>
      <c r="AB118" s="459">
        <f>'4M - SPS'!AB118</f>
        <v>3.7592595090519432E-2</v>
      </c>
      <c r="AC118" s="459">
        <f>'4M - SPS'!AC118</f>
        <v>3.790549063990227E-2</v>
      </c>
      <c r="AD118" s="459">
        <f>'4M - SPS'!AD118</f>
        <v>3.8795312696370085E-2</v>
      </c>
      <c r="AE118" s="459">
        <f>'4M - SPS'!AE118</f>
        <v>4.0256529624143049E-2</v>
      </c>
      <c r="AF118" s="459">
        <f>'4M - SPS'!AF118</f>
        <v>7.0755895095357096E-2</v>
      </c>
      <c r="AG118" s="459">
        <f>'4M - SPS'!AG118</f>
        <v>6.7753562472526563E-2</v>
      </c>
      <c r="AH118" s="459">
        <f>'4M - SPS'!AH118</f>
        <v>6.823915742998507E-2</v>
      </c>
      <c r="AI118" s="459">
        <f>'4M - SPS'!AI118</f>
        <v>6.7525399252015297E-2</v>
      </c>
      <c r="AJ118" s="459">
        <f>'4M - SPS'!AJ118</f>
        <v>3.9063382109163408E-2</v>
      </c>
      <c r="AK118" s="459">
        <f>'4M - SPS'!AK118</f>
        <v>3.9553696920511257E-2</v>
      </c>
      <c r="AL118" s="459">
        <f>'4M - SPS'!AL118</f>
        <v>3.7562326323709046E-2</v>
      </c>
      <c r="AM118" s="459">
        <f>'4M - SPS'!AM118</f>
        <v>3.7309360712313777E-2</v>
      </c>
    </row>
    <row r="119" spans="1:39" hidden="1" x14ac:dyDescent="0.35">
      <c r="A119" s="658"/>
      <c r="B119" s="77" t="s">
        <v>23</v>
      </c>
      <c r="C119" s="296">
        <f>'4M - SPS'!C119</f>
        <v>2.9968999999999999E-2</v>
      </c>
      <c r="D119" s="296">
        <f>'4M - SPS'!D119</f>
        <v>3.0577E-2</v>
      </c>
      <c r="E119" s="365">
        <f>'4M - SPS'!E119</f>
        <v>3.5836947009265943E-2</v>
      </c>
      <c r="F119" s="365">
        <f>'4M - SPS'!F119</f>
        <v>3.724710678873152E-2</v>
      </c>
      <c r="G119" s="365">
        <f>'4M - SPS'!G119</f>
        <v>3.8516410091400353E-2</v>
      </c>
      <c r="H119" s="365">
        <f>'4M - SPS'!H119</f>
        <v>6.6309462665942689E-2</v>
      </c>
      <c r="I119" s="365">
        <f>'4M - SPS'!I119</f>
        <v>6.4000870790084929E-2</v>
      </c>
      <c r="J119" s="365">
        <f>'4M - SPS'!J119</f>
        <v>6.514034176583261E-2</v>
      </c>
      <c r="K119" s="365">
        <f>'4M - SPS'!K119</f>
        <v>6.3655268121491956E-2</v>
      </c>
      <c r="L119" s="365">
        <f>'4M - SPS'!L119</f>
        <v>3.7259508923380577E-2</v>
      </c>
      <c r="M119" s="365">
        <f>'4M - SPS'!M119</f>
        <v>3.7400919788997934E-2</v>
      </c>
      <c r="N119" s="365">
        <f>'4M - SPS'!N119</f>
        <v>3.5865501330172481E-2</v>
      </c>
      <c r="O119" s="365">
        <f>'4M - SPS'!O119</f>
        <v>3.5461181829163087E-2</v>
      </c>
      <c r="P119" s="365">
        <f>'4M - SPS'!P119</f>
        <v>3.5803688506613855E-2</v>
      </c>
      <c r="Q119" s="365">
        <f>'4M - SPS'!Q119</f>
        <v>3.5836947009265943E-2</v>
      </c>
      <c r="R119" s="365">
        <f>'4M - SPS'!R119</f>
        <v>3.724710678873152E-2</v>
      </c>
      <c r="S119" s="365">
        <f>'4M - SPS'!S119</f>
        <v>3.8516410091400353E-2</v>
      </c>
      <c r="T119" s="365">
        <f>'4M - SPS'!T119</f>
        <v>6.6309462665942689E-2</v>
      </c>
      <c r="U119" s="459">
        <f>'4M - SPS'!U119</f>
        <v>6.7753562472526563E-2</v>
      </c>
      <c r="V119" s="459">
        <f>'4M - SPS'!V119</f>
        <v>6.823915742998507E-2</v>
      </c>
      <c r="W119" s="459">
        <f>'4M - SPS'!W119</f>
        <v>6.7525399252015297E-2</v>
      </c>
      <c r="X119" s="459">
        <f>'4M - SPS'!X119</f>
        <v>3.9063382109163408E-2</v>
      </c>
      <c r="Y119" s="459">
        <f>'4M - SPS'!Y119</f>
        <v>3.9553696920511257E-2</v>
      </c>
      <c r="Z119" s="459">
        <f>'4M - SPS'!Z119</f>
        <v>3.7562326323709046E-2</v>
      </c>
      <c r="AA119" s="459">
        <f>'4M - SPS'!AA119</f>
        <v>3.7309360712313777E-2</v>
      </c>
      <c r="AB119" s="459">
        <f>'4M - SPS'!AB119</f>
        <v>3.7592595090519432E-2</v>
      </c>
      <c r="AC119" s="459">
        <f>'4M - SPS'!AC119</f>
        <v>3.790549063990227E-2</v>
      </c>
      <c r="AD119" s="459">
        <f>'4M - SPS'!AD119</f>
        <v>3.8795312696370085E-2</v>
      </c>
      <c r="AE119" s="459">
        <f>'4M - SPS'!AE119</f>
        <v>4.0256529624143049E-2</v>
      </c>
      <c r="AF119" s="459">
        <f>'4M - SPS'!AF119</f>
        <v>7.0755895095357096E-2</v>
      </c>
      <c r="AG119" s="459">
        <f>'4M - SPS'!AG119</f>
        <v>6.7753562472526563E-2</v>
      </c>
      <c r="AH119" s="459">
        <f>'4M - SPS'!AH119</f>
        <v>6.823915742998507E-2</v>
      </c>
      <c r="AI119" s="459">
        <f>'4M - SPS'!AI119</f>
        <v>6.7525399252015297E-2</v>
      </c>
      <c r="AJ119" s="459">
        <f>'4M - SPS'!AJ119</f>
        <v>3.9063382109163408E-2</v>
      </c>
      <c r="AK119" s="459">
        <f>'4M - SPS'!AK119</f>
        <v>3.9553696920511257E-2</v>
      </c>
      <c r="AL119" s="459">
        <f>'4M - SPS'!AL119</f>
        <v>3.7562326323709046E-2</v>
      </c>
      <c r="AM119" s="459">
        <f>'4M - SPS'!AM119</f>
        <v>3.7309360712313777E-2</v>
      </c>
    </row>
    <row r="120" spans="1:39" hidden="1" x14ac:dyDescent="0.35">
      <c r="A120" s="658"/>
      <c r="B120" s="77" t="s">
        <v>24</v>
      </c>
      <c r="C120" s="296">
        <f>'4M - SPS'!C120</f>
        <v>2.9968999999999999E-2</v>
      </c>
      <c r="D120" s="296">
        <f>'4M - SPS'!D120</f>
        <v>3.0577E-2</v>
      </c>
      <c r="E120" s="365">
        <f>'4M - SPS'!E120</f>
        <v>3.5836947009265943E-2</v>
      </c>
      <c r="F120" s="365">
        <f>'4M - SPS'!F120</f>
        <v>3.724710678873152E-2</v>
      </c>
      <c r="G120" s="365">
        <f>'4M - SPS'!G120</f>
        <v>3.8516410091400353E-2</v>
      </c>
      <c r="H120" s="365">
        <f>'4M - SPS'!H120</f>
        <v>6.6309462665942689E-2</v>
      </c>
      <c r="I120" s="365">
        <f>'4M - SPS'!I120</f>
        <v>6.4000870790084929E-2</v>
      </c>
      <c r="J120" s="365">
        <f>'4M - SPS'!J120</f>
        <v>6.514034176583261E-2</v>
      </c>
      <c r="K120" s="365">
        <f>'4M - SPS'!K120</f>
        <v>6.3655268121491956E-2</v>
      </c>
      <c r="L120" s="365">
        <f>'4M - SPS'!L120</f>
        <v>3.7259508923380577E-2</v>
      </c>
      <c r="M120" s="365">
        <f>'4M - SPS'!M120</f>
        <v>3.7400919788997934E-2</v>
      </c>
      <c r="N120" s="365">
        <f>'4M - SPS'!N120</f>
        <v>3.5865501330172481E-2</v>
      </c>
      <c r="O120" s="365">
        <f>'4M - SPS'!O120</f>
        <v>3.5461181829163087E-2</v>
      </c>
      <c r="P120" s="365">
        <f>'4M - SPS'!P120</f>
        <v>3.5803688506613855E-2</v>
      </c>
      <c r="Q120" s="365">
        <f>'4M - SPS'!Q120</f>
        <v>3.5836947009265943E-2</v>
      </c>
      <c r="R120" s="365">
        <f>'4M - SPS'!R120</f>
        <v>3.724710678873152E-2</v>
      </c>
      <c r="S120" s="365">
        <f>'4M - SPS'!S120</f>
        <v>3.8516410091400353E-2</v>
      </c>
      <c r="T120" s="365">
        <f>'4M - SPS'!T120</f>
        <v>6.6309462665942689E-2</v>
      </c>
      <c r="U120" s="459">
        <f>'4M - SPS'!U120</f>
        <v>6.7753562472526563E-2</v>
      </c>
      <c r="V120" s="459">
        <f>'4M - SPS'!V120</f>
        <v>6.823915742998507E-2</v>
      </c>
      <c r="W120" s="459">
        <f>'4M - SPS'!W120</f>
        <v>6.7525399252015297E-2</v>
      </c>
      <c r="X120" s="459">
        <f>'4M - SPS'!X120</f>
        <v>3.9063382109163408E-2</v>
      </c>
      <c r="Y120" s="459">
        <f>'4M - SPS'!Y120</f>
        <v>3.9553696920511257E-2</v>
      </c>
      <c r="Z120" s="459">
        <f>'4M - SPS'!Z120</f>
        <v>3.7562326323709046E-2</v>
      </c>
      <c r="AA120" s="459">
        <f>'4M - SPS'!AA120</f>
        <v>3.7309360712313777E-2</v>
      </c>
      <c r="AB120" s="459">
        <f>'4M - SPS'!AB120</f>
        <v>3.7592595090519432E-2</v>
      </c>
      <c r="AC120" s="459">
        <f>'4M - SPS'!AC120</f>
        <v>3.790549063990227E-2</v>
      </c>
      <c r="AD120" s="459">
        <f>'4M - SPS'!AD120</f>
        <v>3.8795312696370085E-2</v>
      </c>
      <c r="AE120" s="459">
        <f>'4M - SPS'!AE120</f>
        <v>4.0256529624143049E-2</v>
      </c>
      <c r="AF120" s="459">
        <f>'4M - SPS'!AF120</f>
        <v>7.0755895095357096E-2</v>
      </c>
      <c r="AG120" s="459">
        <f>'4M - SPS'!AG120</f>
        <v>6.7753562472526563E-2</v>
      </c>
      <c r="AH120" s="459">
        <f>'4M - SPS'!AH120</f>
        <v>6.823915742998507E-2</v>
      </c>
      <c r="AI120" s="459">
        <f>'4M - SPS'!AI120</f>
        <v>6.7525399252015297E-2</v>
      </c>
      <c r="AJ120" s="459">
        <f>'4M - SPS'!AJ120</f>
        <v>3.9063382109163408E-2</v>
      </c>
      <c r="AK120" s="459">
        <f>'4M - SPS'!AK120</f>
        <v>3.9553696920511257E-2</v>
      </c>
      <c r="AL120" s="459">
        <f>'4M - SPS'!AL120</f>
        <v>3.7562326323709046E-2</v>
      </c>
      <c r="AM120" s="459">
        <f>'4M - SPS'!AM120</f>
        <v>3.7309360712313777E-2</v>
      </c>
    </row>
    <row r="121" spans="1:39" hidden="1" x14ac:dyDescent="0.35">
      <c r="A121" s="658"/>
      <c r="B121" s="77" t="s">
        <v>7</v>
      </c>
      <c r="C121" s="296">
        <f>'4M - SPS'!C121</f>
        <v>2.8740000000000002E-2</v>
      </c>
      <c r="D121" s="296">
        <f>'4M - SPS'!D121</f>
        <v>2.9204000000000001E-2</v>
      </c>
      <c r="E121" s="365">
        <f>'4M - SPS'!E121</f>
        <v>3.4818737873830843E-2</v>
      </c>
      <c r="F121" s="365">
        <f>'4M - SPS'!F121</f>
        <v>3.6102588979802466E-2</v>
      </c>
      <c r="G121" s="365">
        <f>'4M - SPS'!G121</f>
        <v>3.6904195360291804E-2</v>
      </c>
      <c r="H121" s="365">
        <f>'4M - SPS'!H121</f>
        <v>6.3303885336710788E-2</v>
      </c>
      <c r="I121" s="365">
        <f>'4M - SPS'!I121</f>
        <v>6.1003565049098853E-2</v>
      </c>
      <c r="J121" s="365">
        <f>'4M - SPS'!J121</f>
        <v>6.2325034271069515E-2</v>
      </c>
      <c r="K121" s="365">
        <f>'4M - SPS'!K121</f>
        <v>6.0805848492315497E-2</v>
      </c>
      <c r="L121" s="365">
        <f>'4M - SPS'!L121</f>
        <v>3.5792034404205357E-2</v>
      </c>
      <c r="M121" s="365">
        <f>'4M - SPS'!M121</f>
        <v>3.5910141126140639E-2</v>
      </c>
      <c r="N121" s="365">
        <f>'4M - SPS'!N121</f>
        <v>3.4405853446424106E-2</v>
      </c>
      <c r="O121" s="365">
        <f>'4M - SPS'!O121</f>
        <v>3.4063160722364053E-2</v>
      </c>
      <c r="P121" s="365">
        <f>'4M - SPS'!P121</f>
        <v>3.4344193386708306E-2</v>
      </c>
      <c r="Q121" s="365">
        <f>'4M - SPS'!Q121</f>
        <v>3.4818737873830843E-2</v>
      </c>
      <c r="R121" s="365">
        <f>'4M - SPS'!R121</f>
        <v>3.6102588979802466E-2</v>
      </c>
      <c r="S121" s="365">
        <f>'4M - SPS'!S121</f>
        <v>3.6904195360291804E-2</v>
      </c>
      <c r="T121" s="365">
        <f>'4M - SPS'!T121</f>
        <v>6.3303885336710788E-2</v>
      </c>
      <c r="U121" s="459">
        <f>'4M - SPS'!U121</f>
        <v>6.4558915989139196E-2</v>
      </c>
      <c r="V121" s="459">
        <f>'4M - SPS'!V121</f>
        <v>6.5253104129576744E-2</v>
      </c>
      <c r="W121" s="459">
        <f>'4M - SPS'!W121</f>
        <v>6.4498460821838438E-2</v>
      </c>
      <c r="X121" s="459">
        <f>'4M - SPS'!X121</f>
        <v>3.7446622718188112E-2</v>
      </c>
      <c r="Y121" s="459">
        <f>'4M - SPS'!Y121</f>
        <v>3.7897793768534443E-2</v>
      </c>
      <c r="Z121" s="459">
        <f>'4M - SPS'!Z121</f>
        <v>3.5939490764754653E-2</v>
      </c>
      <c r="AA121" s="459">
        <f>'4M - SPS'!AA121</f>
        <v>3.5682741979693122E-2</v>
      </c>
      <c r="AB121" s="459">
        <f>'4M - SPS'!AB121</f>
        <v>3.5900332017223431E-2</v>
      </c>
      <c r="AC121" s="459">
        <f>'4M - SPS'!AC121</f>
        <v>3.6855222703080198E-2</v>
      </c>
      <c r="AD121" s="459">
        <f>'4M - SPS'!AD121</f>
        <v>3.7713234347840394E-2</v>
      </c>
      <c r="AE121" s="459">
        <f>'4M - SPS'!AE121</f>
        <v>3.8506725867705857E-2</v>
      </c>
      <c r="AF121" s="459">
        <f>'4M - SPS'!AF121</f>
        <v>6.7586919778914373E-2</v>
      </c>
      <c r="AG121" s="459">
        <f>'4M - SPS'!AG121</f>
        <v>6.4558915989139196E-2</v>
      </c>
      <c r="AH121" s="459">
        <f>'4M - SPS'!AH121</f>
        <v>6.5253104129576744E-2</v>
      </c>
      <c r="AI121" s="459">
        <f>'4M - SPS'!AI121</f>
        <v>6.4498460821838438E-2</v>
      </c>
      <c r="AJ121" s="459">
        <f>'4M - SPS'!AJ121</f>
        <v>3.7446622718188112E-2</v>
      </c>
      <c r="AK121" s="459">
        <f>'4M - SPS'!AK121</f>
        <v>3.7897793768534443E-2</v>
      </c>
      <c r="AL121" s="459">
        <f>'4M - SPS'!AL121</f>
        <v>3.5939490764754653E-2</v>
      </c>
      <c r="AM121" s="459">
        <f>'4M - SPS'!AM121</f>
        <v>3.5682741979693122E-2</v>
      </c>
    </row>
    <row r="122" spans="1:39" ht="15" hidden="1" thickBot="1" x14ac:dyDescent="0.4">
      <c r="A122" s="659"/>
      <c r="B122" s="79" t="s">
        <v>8</v>
      </c>
      <c r="C122" s="296">
        <f>'4M - SPS'!C122</f>
        <v>2.8704E-2</v>
      </c>
      <c r="D122" s="296">
        <f>'4M - SPS'!D122</f>
        <v>2.9914E-2</v>
      </c>
      <c r="E122" s="365">
        <f>'4M - SPS'!E122</f>
        <v>3.7274854276496266E-2</v>
      </c>
      <c r="F122" s="365">
        <f>'4M - SPS'!F122</f>
        <v>3.9149914613827323E-2</v>
      </c>
      <c r="G122" s="365">
        <f>'4M - SPS'!G122</f>
        <v>4.0191329825711879E-2</v>
      </c>
      <c r="H122" s="365">
        <f>'4M - SPS'!H122</f>
        <v>7.137503967949535E-2</v>
      </c>
      <c r="I122" s="365">
        <f>'4M - SPS'!I122</f>
        <v>6.7314368860385401E-2</v>
      </c>
      <c r="J122" s="365">
        <f>'4M - SPS'!J122</f>
        <v>7.0021211460438909E-2</v>
      </c>
      <c r="K122" s="365">
        <f>'4M - SPS'!K122</f>
        <v>6.6897226141147209E-2</v>
      </c>
      <c r="L122" s="365">
        <f>'4M - SPS'!L122</f>
        <v>3.8782317750006901E-2</v>
      </c>
      <c r="M122" s="365">
        <f>'4M - SPS'!M122</f>
        <v>3.895861496559077E-2</v>
      </c>
      <c r="N122" s="365">
        <f>'4M - SPS'!N122</f>
        <v>3.6642938616840835E-2</v>
      </c>
      <c r="O122" s="365">
        <f>'4M - SPS'!O122</f>
        <v>3.5782475791091423E-2</v>
      </c>
      <c r="P122" s="365">
        <f>'4M - SPS'!P122</f>
        <v>3.6404921823038824E-2</v>
      </c>
      <c r="Q122" s="365">
        <f>'4M - SPS'!Q122</f>
        <v>3.7274854276496266E-2</v>
      </c>
      <c r="R122" s="365">
        <f>'4M - SPS'!R122</f>
        <v>3.9149914613827323E-2</v>
      </c>
      <c r="S122" s="365">
        <f>'4M - SPS'!S122</f>
        <v>4.0191329825711879E-2</v>
      </c>
      <c r="T122" s="365">
        <f>'4M - SPS'!T122</f>
        <v>7.137503967949535E-2</v>
      </c>
      <c r="U122" s="459">
        <f>'4M - SPS'!U122</f>
        <v>7.1281056658700187E-2</v>
      </c>
      <c r="V122" s="459">
        <f>'4M - SPS'!V122</f>
        <v>7.3419066539057082E-2</v>
      </c>
      <c r="W122" s="459">
        <f>'4M - SPS'!W122</f>
        <v>7.0969717842630911E-2</v>
      </c>
      <c r="X122" s="459">
        <f>'4M - SPS'!X122</f>
        <v>4.0735333196233868E-2</v>
      </c>
      <c r="Y122" s="459">
        <f>'4M - SPS'!Y122</f>
        <v>4.1293551146050066E-2</v>
      </c>
      <c r="Z122" s="459">
        <f>'4M - SPS'!Z122</f>
        <v>3.8129622671069403E-2</v>
      </c>
      <c r="AA122" s="459">
        <f>'4M - SPS'!AA122</f>
        <v>3.720867190622492E-2</v>
      </c>
      <c r="AB122" s="459">
        <f>'4M - SPS'!AB122</f>
        <v>3.7965054983119348E-2</v>
      </c>
      <c r="AC122" s="459">
        <f>'4M - SPS'!AC122</f>
        <v>3.9526899842224586E-2</v>
      </c>
      <c r="AD122" s="459">
        <f>'4M - SPS'!AD122</f>
        <v>4.1066274953560376E-2</v>
      </c>
      <c r="AE122" s="459">
        <f>'4M - SPS'!AE122</f>
        <v>4.2068085643249667E-2</v>
      </c>
      <c r="AF122" s="459">
        <f>'4M - SPS'!AF122</f>
        <v>7.6096635164427801E-2</v>
      </c>
      <c r="AG122" s="459">
        <f>'4M - SPS'!AG122</f>
        <v>7.1281056658700187E-2</v>
      </c>
      <c r="AH122" s="459">
        <f>'4M - SPS'!AH122</f>
        <v>7.3419066539057082E-2</v>
      </c>
      <c r="AI122" s="459">
        <f>'4M - SPS'!AI122</f>
        <v>7.0969717842630911E-2</v>
      </c>
      <c r="AJ122" s="459">
        <f>'4M - SPS'!AJ122</f>
        <v>4.0735333196233868E-2</v>
      </c>
      <c r="AK122" s="459">
        <f>'4M - SPS'!AK122</f>
        <v>4.1293551146050066E-2</v>
      </c>
      <c r="AL122" s="459">
        <f>'4M - SPS'!AL122</f>
        <v>3.8129622671069403E-2</v>
      </c>
      <c r="AM122" s="459">
        <f>'4M - SPS'!AM122</f>
        <v>3.720867190622492E-2</v>
      </c>
    </row>
    <row r="123" spans="1:39" hidden="1" x14ac:dyDescent="0.35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</row>
    <row r="124" spans="1:39" ht="15" hidden="1" thickBot="1" x14ac:dyDescent="0.4"/>
    <row r="125" spans="1:39" ht="15" hidden="1" thickBot="1" x14ac:dyDescent="0.4">
      <c r="C125" s="691" t="s">
        <v>124</v>
      </c>
      <c r="D125" s="689"/>
      <c r="E125" s="689"/>
      <c r="F125" s="689"/>
      <c r="G125" s="689"/>
      <c r="H125" s="689"/>
      <c r="I125" s="689"/>
      <c r="J125" s="689"/>
      <c r="K125" s="689"/>
      <c r="L125" s="689"/>
      <c r="M125" s="689"/>
      <c r="N125" s="690"/>
      <c r="O125" s="688" t="s">
        <v>124</v>
      </c>
      <c r="P125" s="689"/>
      <c r="Q125" s="689"/>
      <c r="R125" s="689"/>
      <c r="S125" s="689"/>
      <c r="T125" s="689"/>
      <c r="U125" s="689"/>
      <c r="V125" s="689"/>
      <c r="W125" s="689"/>
      <c r="X125" s="689"/>
      <c r="Y125" s="689"/>
      <c r="Z125" s="690"/>
      <c r="AA125" s="688" t="s">
        <v>124</v>
      </c>
      <c r="AB125" s="689"/>
      <c r="AC125" s="689"/>
      <c r="AD125" s="689"/>
      <c r="AE125" s="689"/>
      <c r="AF125" s="689"/>
      <c r="AG125" s="689"/>
      <c r="AH125" s="689"/>
      <c r="AI125" s="689"/>
      <c r="AJ125" s="689"/>
      <c r="AK125" s="689"/>
      <c r="AL125" s="690"/>
      <c r="AM125" s="538" t="s">
        <v>124</v>
      </c>
    </row>
    <row r="126" spans="1:39" ht="15" hidden="1" thickBot="1" x14ac:dyDescent="0.4">
      <c r="A126" s="673" t="s">
        <v>125</v>
      </c>
      <c r="B126" s="261" t="s">
        <v>142</v>
      </c>
      <c r="C126" s="146">
        <f>C$4</f>
        <v>44562</v>
      </c>
      <c r="D126" s="146">
        <f t="shared" ref="D126:AM126" si="59">D$4</f>
        <v>44593</v>
      </c>
      <c r="E126" s="146">
        <f t="shared" si="59"/>
        <v>44621</v>
      </c>
      <c r="F126" s="146">
        <f t="shared" si="59"/>
        <v>44652</v>
      </c>
      <c r="G126" s="146">
        <f t="shared" si="59"/>
        <v>44682</v>
      </c>
      <c r="H126" s="146">
        <f t="shared" si="59"/>
        <v>44713</v>
      </c>
      <c r="I126" s="146">
        <f t="shared" si="59"/>
        <v>44743</v>
      </c>
      <c r="J126" s="146">
        <f t="shared" si="59"/>
        <v>44774</v>
      </c>
      <c r="K126" s="146">
        <f t="shared" si="59"/>
        <v>44805</v>
      </c>
      <c r="L126" s="146">
        <f t="shared" si="59"/>
        <v>44835</v>
      </c>
      <c r="M126" s="146">
        <f t="shared" si="59"/>
        <v>44866</v>
      </c>
      <c r="N126" s="146">
        <f t="shared" si="59"/>
        <v>44896</v>
      </c>
      <c r="O126" s="146">
        <f t="shared" si="59"/>
        <v>44927</v>
      </c>
      <c r="P126" s="146">
        <f t="shared" si="59"/>
        <v>44958</v>
      </c>
      <c r="Q126" s="146">
        <f t="shared" si="59"/>
        <v>44986</v>
      </c>
      <c r="R126" s="146">
        <f t="shared" si="59"/>
        <v>45017</v>
      </c>
      <c r="S126" s="146">
        <f t="shared" si="59"/>
        <v>45047</v>
      </c>
      <c r="T126" s="146">
        <f t="shared" si="59"/>
        <v>45078</v>
      </c>
      <c r="U126" s="146">
        <f t="shared" si="59"/>
        <v>45108</v>
      </c>
      <c r="V126" s="146">
        <f t="shared" si="59"/>
        <v>45139</v>
      </c>
      <c r="W126" s="146">
        <f t="shared" si="59"/>
        <v>45170</v>
      </c>
      <c r="X126" s="146">
        <f t="shared" si="59"/>
        <v>45200</v>
      </c>
      <c r="Y126" s="146">
        <f t="shared" si="59"/>
        <v>45231</v>
      </c>
      <c r="Z126" s="146">
        <f t="shared" si="59"/>
        <v>45261</v>
      </c>
      <c r="AA126" s="146">
        <f t="shared" si="59"/>
        <v>45292</v>
      </c>
      <c r="AB126" s="146">
        <f t="shared" si="59"/>
        <v>45323</v>
      </c>
      <c r="AC126" s="146">
        <f t="shared" si="59"/>
        <v>45352</v>
      </c>
      <c r="AD126" s="146">
        <f t="shared" si="59"/>
        <v>45383</v>
      </c>
      <c r="AE126" s="146">
        <f t="shared" si="59"/>
        <v>45413</v>
      </c>
      <c r="AF126" s="146">
        <f t="shared" si="59"/>
        <v>45444</v>
      </c>
      <c r="AG126" s="146">
        <f t="shared" si="59"/>
        <v>45474</v>
      </c>
      <c r="AH126" s="146">
        <f t="shared" si="59"/>
        <v>45505</v>
      </c>
      <c r="AI126" s="146">
        <f t="shared" si="59"/>
        <v>45536</v>
      </c>
      <c r="AJ126" s="146">
        <f t="shared" si="59"/>
        <v>45566</v>
      </c>
      <c r="AK126" s="146">
        <f t="shared" si="59"/>
        <v>45597</v>
      </c>
      <c r="AL126" s="146">
        <f t="shared" si="59"/>
        <v>45627</v>
      </c>
      <c r="AM126" s="146">
        <f t="shared" si="59"/>
        <v>45658</v>
      </c>
    </row>
    <row r="127" spans="1:39" hidden="1" x14ac:dyDescent="0.35">
      <c r="A127" s="658"/>
      <c r="B127" s="240" t="s">
        <v>20</v>
      </c>
      <c r="C127" s="296">
        <f>'4M - SPS'!C127</f>
        <v>2.643E-3</v>
      </c>
      <c r="D127" s="296">
        <f>'4M - SPS'!D127</f>
        <v>2.7320000000000001E-3</v>
      </c>
      <c r="E127" s="365">
        <f>'4M - SPS'!E127</f>
        <v>2.4663552230189505E-3</v>
      </c>
      <c r="F127" s="365">
        <f>'4M - SPS'!F127</f>
        <v>2.6618576910220812E-3</v>
      </c>
      <c r="G127" s="365">
        <f>'4M - SPS'!G127</f>
        <v>3.2351217899887503E-3</v>
      </c>
      <c r="H127" s="365">
        <f>'4M - SPS'!H127</f>
        <v>9.5463486409639135E-3</v>
      </c>
      <c r="I127" s="365">
        <f>'4M - SPS'!I127</f>
        <v>8.5916486569736772E-3</v>
      </c>
      <c r="J127" s="365">
        <f>'4M - SPS'!J127</f>
        <v>8.8404129173725865E-3</v>
      </c>
      <c r="K127" s="365">
        <f>'4M - SPS'!K127</f>
        <v>8.4305106127225433E-3</v>
      </c>
      <c r="L127" s="365">
        <f>'4M - SPS'!L127</f>
        <v>3.0629104514399231E-3</v>
      </c>
      <c r="M127" s="365">
        <f>'4M - SPS'!M127</f>
        <v>3.1295768922189682E-3</v>
      </c>
      <c r="N127" s="365">
        <f>'4M - SPS'!N127</f>
        <v>2.1082725198418198E-3</v>
      </c>
      <c r="O127" s="365">
        <f>'4M - SPS'!O127</f>
        <v>2.4010320670554129E-3</v>
      </c>
      <c r="P127" s="365">
        <f>'4M - SPS'!P127</f>
        <v>2.4658614444414456E-3</v>
      </c>
      <c r="Q127" s="365">
        <f>'4M - SPS'!Q127</f>
        <v>2.4663552230189505E-3</v>
      </c>
      <c r="R127" s="365">
        <f>'4M - SPS'!R127</f>
        <v>2.6618576910220812E-3</v>
      </c>
      <c r="S127" s="365">
        <f>'4M - SPS'!S127</f>
        <v>3.2351217899887503E-3</v>
      </c>
      <c r="T127" s="365">
        <f>'4M - SPS'!T127</f>
        <v>9.5463486409639135E-3</v>
      </c>
      <c r="U127" s="459">
        <f>'4M - SPS'!U127</f>
        <v>9.2204375274734379E-3</v>
      </c>
      <c r="V127" s="459">
        <f>'4M - SPS'!V127</f>
        <v>9.38284257001493E-3</v>
      </c>
      <c r="W127" s="459">
        <f>'4M - SPS'!W127</f>
        <v>9.0396007479847072E-3</v>
      </c>
      <c r="X127" s="459">
        <f>'4M - SPS'!X127</f>
        <v>3.1606178908365895E-3</v>
      </c>
      <c r="Y127" s="459">
        <f>'4M - SPS'!Y127</f>
        <v>3.2913030794887426E-3</v>
      </c>
      <c r="Z127" s="459">
        <f>'4M - SPS'!Z127</f>
        <v>2.2736736762909611E-3</v>
      </c>
      <c r="AA127" s="459">
        <f>'4M - SPS'!AA127</f>
        <v>2.5206392876862228E-3</v>
      </c>
      <c r="AB127" s="459">
        <f>'4M - SPS'!AB127</f>
        <v>2.6094049094805729E-3</v>
      </c>
      <c r="AC127" s="459">
        <f>'4M - SPS'!AC127</f>
        <v>2.6625093600977324E-3</v>
      </c>
      <c r="AD127" s="459">
        <f>'4M - SPS'!AD127</f>
        <v>2.8186873036299166E-3</v>
      </c>
      <c r="AE127" s="459">
        <f>'4M - SPS'!AE127</f>
        <v>3.4884703758569541E-3</v>
      </c>
      <c r="AF127" s="459">
        <f>'4M - SPS'!AF127</f>
        <v>1.0277104904642899E-2</v>
      </c>
      <c r="AG127" s="459">
        <f>'4M - SPS'!AG127</f>
        <v>9.2204375274734379E-3</v>
      </c>
      <c r="AH127" s="459">
        <f>'4M - SPS'!AH127</f>
        <v>9.38284257001493E-3</v>
      </c>
      <c r="AI127" s="459">
        <f>'4M - SPS'!AI127</f>
        <v>9.0396007479847072E-3</v>
      </c>
      <c r="AJ127" s="459">
        <f>'4M - SPS'!AJ127</f>
        <v>3.1606178908365895E-3</v>
      </c>
      <c r="AK127" s="459">
        <f>'4M - SPS'!AK127</f>
        <v>3.2913030794887426E-3</v>
      </c>
      <c r="AL127" s="459">
        <f>'4M - SPS'!AL127</f>
        <v>2.2736736762909611E-3</v>
      </c>
      <c r="AM127" s="459">
        <f>'4M - SPS'!AM127</f>
        <v>2.5206392876862228E-3</v>
      </c>
    </row>
    <row r="128" spans="1:39" hidden="1" x14ac:dyDescent="0.35">
      <c r="A128" s="658"/>
      <c r="B128" s="240" t="s">
        <v>0</v>
      </c>
      <c r="C128" s="296">
        <f>'4M - SPS'!C128</f>
        <v>4.2069999999999998E-3</v>
      </c>
      <c r="D128" s="296">
        <f>'4M - SPS'!D128</f>
        <v>3.787E-3</v>
      </c>
      <c r="E128" s="365">
        <f>'4M - SPS'!E128</f>
        <v>3.5869594089475093E-3</v>
      </c>
      <c r="F128" s="365">
        <f>'4M - SPS'!F128</f>
        <v>2.4466934737691118E-3</v>
      </c>
      <c r="G128" s="365">
        <f>'4M - SPS'!G128</f>
        <v>5.5928870581329381E-3</v>
      </c>
      <c r="H128" s="365">
        <f>'4M - SPS'!H128</f>
        <v>1.6763782272094924E-2</v>
      </c>
      <c r="I128" s="365">
        <f>'4M - SPS'!I128</f>
        <v>1.3657600974697079E-2</v>
      </c>
      <c r="J128" s="365">
        <f>'4M - SPS'!J128</f>
        <v>1.5059605374347598E-2</v>
      </c>
      <c r="K128" s="365">
        <f>'4M - SPS'!K128</f>
        <v>1.5757038811586303E-2</v>
      </c>
      <c r="L128" s="365">
        <f>'4M - SPS'!L128</f>
        <v>3.218366832802941E-3</v>
      </c>
      <c r="M128" s="365">
        <f>'4M - SPS'!M128</f>
        <v>2.9024951629601126E-3</v>
      </c>
      <c r="N128" s="365">
        <f>'4M - SPS'!N128</f>
        <v>2.9730841769020663E-3</v>
      </c>
      <c r="O128" s="365">
        <f>'4M - SPS'!O128</f>
        <v>3.9566344268990262E-3</v>
      </c>
      <c r="P128" s="365">
        <f>'4M - SPS'!P128</f>
        <v>3.5176333574623809E-3</v>
      </c>
      <c r="Q128" s="365">
        <f>'4M - SPS'!Q128</f>
        <v>3.5869594089475093E-3</v>
      </c>
      <c r="R128" s="365">
        <f>'4M - SPS'!R128</f>
        <v>2.4466934737691118E-3</v>
      </c>
      <c r="S128" s="365">
        <f>'4M - SPS'!S128</f>
        <v>5.5928870581329381E-3</v>
      </c>
      <c r="T128" s="365">
        <f>'4M - SPS'!T128</f>
        <v>1.6763782272094924E-2</v>
      </c>
      <c r="U128" s="459">
        <f>'4M - SPS'!U128</f>
        <v>1.4675867510337476E-2</v>
      </c>
      <c r="V128" s="459">
        <f>'4M - SPS'!V128</f>
        <v>1.6014393668506627E-2</v>
      </c>
      <c r="W128" s="459">
        <f>'4M - SPS'!W128</f>
        <v>1.6905592992344596E-2</v>
      </c>
      <c r="X128" s="459">
        <f>'4M - SPS'!X128</f>
        <v>3.3223337421884975E-3</v>
      </c>
      <c r="Y128" s="459">
        <f>'4M - SPS'!Y128</f>
        <v>3.0404397692707871E-3</v>
      </c>
      <c r="Z128" s="459">
        <f>'4M - SPS'!Z128</f>
        <v>3.2052956962383477E-3</v>
      </c>
      <c r="AA128" s="459">
        <f>'4M - SPS'!AA128</f>
        <v>4.1692768850366182E-3</v>
      </c>
      <c r="AB128" s="459">
        <f>'4M - SPS'!AB128</f>
        <v>3.7264894681143467E-3</v>
      </c>
      <c r="AC128" s="459">
        <f>'4M - SPS'!AC128</f>
        <v>3.8763402217987103E-3</v>
      </c>
      <c r="AD128" s="459">
        <f>'4M - SPS'!AD128</f>
        <v>2.5766990633745573E-3</v>
      </c>
      <c r="AE128" s="459">
        <f>'4M - SPS'!AE128</f>
        <v>6.0374752687771217E-3</v>
      </c>
      <c r="AF128" s="459">
        <f>'4M - SPS'!AF128</f>
        <v>1.8064643358666917E-2</v>
      </c>
      <c r="AG128" s="459">
        <f>'4M - SPS'!AG128</f>
        <v>1.4675867510337476E-2</v>
      </c>
      <c r="AH128" s="459">
        <f>'4M - SPS'!AH128</f>
        <v>1.6014393668506627E-2</v>
      </c>
      <c r="AI128" s="459">
        <f>'4M - SPS'!AI128</f>
        <v>1.6905592992344596E-2</v>
      </c>
      <c r="AJ128" s="459">
        <f>'4M - SPS'!AJ128</f>
        <v>3.3223337421884975E-3</v>
      </c>
      <c r="AK128" s="459">
        <f>'4M - SPS'!AK128</f>
        <v>3.0404397692707871E-3</v>
      </c>
      <c r="AL128" s="459">
        <f>'4M - SPS'!AL128</f>
        <v>3.2052956962383477E-3</v>
      </c>
      <c r="AM128" s="459">
        <f>'4M - SPS'!AM128</f>
        <v>4.1692768850366182E-3</v>
      </c>
    </row>
    <row r="129" spans="1:39" hidden="1" x14ac:dyDescent="0.35">
      <c r="A129" s="658"/>
      <c r="B129" s="240" t="s">
        <v>21</v>
      </c>
      <c r="C129" s="296">
        <f>'4M - SPS'!C129</f>
        <v>2.539E-3</v>
      </c>
      <c r="D129" s="296">
        <f>'4M - SPS'!D129</f>
        <v>2.738E-3</v>
      </c>
      <c r="E129" s="365">
        <f>'4M - SPS'!E129</f>
        <v>3.0900184092566029E-3</v>
      </c>
      <c r="F129" s="365">
        <f>'4M - SPS'!F129</f>
        <v>3.6647229932064243E-3</v>
      </c>
      <c r="G129" s="365">
        <f>'4M - SPS'!G129</f>
        <v>3.9001967425907141E-3</v>
      </c>
      <c r="H129" s="365">
        <f>'4M - SPS'!H129</f>
        <v>1.1741180923042509E-2</v>
      </c>
      <c r="I129" s="365">
        <f>'4M - SPS'!I129</f>
        <v>1.03065942728933E-2</v>
      </c>
      <c r="J129" s="365">
        <f>'4M - SPS'!J129</f>
        <v>1.0875464510930011E-2</v>
      </c>
      <c r="K129" s="365">
        <f>'4M - SPS'!K129</f>
        <v>1.0170309729079971E-2</v>
      </c>
      <c r="L129" s="365">
        <f>'4M - SPS'!L129</f>
        <v>3.6794746694729101E-3</v>
      </c>
      <c r="M129" s="365">
        <f>'4M - SPS'!M129</f>
        <v>3.7824294944282973E-3</v>
      </c>
      <c r="N129" s="365">
        <f>'4M - SPS'!N129</f>
        <v>2.1263741769710861E-3</v>
      </c>
      <c r="O129" s="365">
        <f>'4M - SPS'!O129</f>
        <v>2.3191431482804561E-3</v>
      </c>
      <c r="P129" s="365">
        <f>'4M - SPS'!P129</f>
        <v>2.4881768341410556E-3</v>
      </c>
      <c r="Q129" s="365">
        <f>'4M - SPS'!Q129</f>
        <v>3.0900184092566029E-3</v>
      </c>
      <c r="R129" s="365">
        <f>'4M - SPS'!R129</f>
        <v>3.6647229932064243E-3</v>
      </c>
      <c r="S129" s="365">
        <f>'4M - SPS'!S129</f>
        <v>3.9001967425907141E-3</v>
      </c>
      <c r="T129" s="365">
        <f>'4M - SPS'!T129</f>
        <v>1.1741180923042509E-2</v>
      </c>
      <c r="U129" s="459">
        <f>'4M - SPS'!U129</f>
        <v>1.1066439775475291E-2</v>
      </c>
      <c r="V129" s="459">
        <f>'4M - SPS'!V129</f>
        <v>1.1551312608874764E-2</v>
      </c>
      <c r="W129" s="459">
        <f>'4M - SPS'!W129</f>
        <v>1.0907027801026845E-2</v>
      </c>
      <c r="X129" s="459">
        <f>'4M - SPS'!X129</f>
        <v>3.8022208464511746E-3</v>
      </c>
      <c r="Y129" s="459">
        <f>'4M - SPS'!Y129</f>
        <v>3.983616090822921E-3</v>
      </c>
      <c r="Z129" s="459">
        <f>'4M - SPS'!Z129</f>
        <v>2.2921215203200737E-3</v>
      </c>
      <c r="AA129" s="459">
        <f>'4M - SPS'!AA129</f>
        <v>2.4321966640706207E-3</v>
      </c>
      <c r="AB129" s="459">
        <f>'4M - SPS'!AB129</f>
        <v>2.6321534960047515E-3</v>
      </c>
      <c r="AC129" s="459">
        <f>'4M - SPS'!AC129</f>
        <v>3.343031587303571E-3</v>
      </c>
      <c r="AD129" s="459">
        <f>'4M - SPS'!AD129</f>
        <v>3.894447753643759E-3</v>
      </c>
      <c r="AE129" s="459">
        <f>'4M - SPS'!AE129</f>
        <v>4.2121225341183359E-3</v>
      </c>
      <c r="AF129" s="459">
        <f>'4M - SPS'!AF129</f>
        <v>1.2644153271365446E-2</v>
      </c>
      <c r="AG129" s="459">
        <f>'4M - SPS'!AG129</f>
        <v>1.1066439775475291E-2</v>
      </c>
      <c r="AH129" s="459">
        <f>'4M - SPS'!AH129</f>
        <v>1.1551312608874764E-2</v>
      </c>
      <c r="AI129" s="459">
        <f>'4M - SPS'!AI129</f>
        <v>1.0907027801026845E-2</v>
      </c>
      <c r="AJ129" s="459">
        <f>'4M - SPS'!AJ129</f>
        <v>3.8022208464511746E-3</v>
      </c>
      <c r="AK129" s="459">
        <f>'4M - SPS'!AK129</f>
        <v>3.983616090822921E-3</v>
      </c>
      <c r="AL129" s="459">
        <f>'4M - SPS'!AL129</f>
        <v>2.2921215203200737E-3</v>
      </c>
      <c r="AM129" s="459">
        <f>'4M - SPS'!AM129</f>
        <v>2.4321966640706207E-3</v>
      </c>
    </row>
    <row r="130" spans="1:39" hidden="1" x14ac:dyDescent="0.35">
      <c r="A130" s="658"/>
      <c r="B130" s="240" t="s">
        <v>1</v>
      </c>
      <c r="C130" s="296">
        <f>'4M - SPS'!C130</f>
        <v>0</v>
      </c>
      <c r="D130" s="296">
        <f>'4M - SPS'!D130</f>
        <v>0</v>
      </c>
      <c r="E130" s="365">
        <f>'4M - SPS'!E130</f>
        <v>0</v>
      </c>
      <c r="F130" s="365">
        <f>'4M - SPS'!F130</f>
        <v>3.3809889248351661E-3</v>
      </c>
      <c r="G130" s="365">
        <f>'4M - SPS'!G130</f>
        <v>8.3279178840841919E-3</v>
      </c>
      <c r="H130" s="365">
        <f>'4M - SPS'!H130</f>
        <v>1.7139659200574055E-2</v>
      </c>
      <c r="I130" s="365">
        <f>'4M - SPS'!I130</f>
        <v>1.3815211154364175E-2</v>
      </c>
      <c r="J130" s="365">
        <f>'4M - SPS'!J130</f>
        <v>1.5274752790825605E-2</v>
      </c>
      <c r="K130" s="365">
        <f>'4M - SPS'!K130</f>
        <v>1.7297980040918967E-2</v>
      </c>
      <c r="L130" s="365">
        <f>'4M - SPS'!L130</f>
        <v>3.4518809785006759E-3</v>
      </c>
      <c r="M130" s="365">
        <f>'4M - SPS'!M130</f>
        <v>0</v>
      </c>
      <c r="N130" s="365">
        <f>'4M - SPS'!N130</f>
        <v>0</v>
      </c>
      <c r="O130" s="365">
        <f>'4M - SPS'!O130</f>
        <v>0</v>
      </c>
      <c r="P130" s="365">
        <f>'4M - SPS'!P130</f>
        <v>0</v>
      </c>
      <c r="Q130" s="365">
        <f>'4M - SPS'!Q130</f>
        <v>0</v>
      </c>
      <c r="R130" s="365">
        <f>'4M - SPS'!R130</f>
        <v>3.3809889248351661E-3</v>
      </c>
      <c r="S130" s="365">
        <f>'4M - SPS'!S130</f>
        <v>8.3279178840841919E-3</v>
      </c>
      <c r="T130" s="365">
        <f>'4M - SPS'!T130</f>
        <v>1.7139659200574055E-2</v>
      </c>
      <c r="U130" s="459">
        <f>'4M - SPS'!U130</f>
        <v>1.4845675490640056E-2</v>
      </c>
      <c r="V130" s="459">
        <f>'4M - SPS'!V130</f>
        <v>1.6243887988609765E-2</v>
      </c>
      <c r="W130" s="459">
        <f>'4M - SPS'!W130</f>
        <v>1.856049099795027E-2</v>
      </c>
      <c r="X130" s="459">
        <f>'4M - SPS'!X130</f>
        <v>3.5671547275583052E-3</v>
      </c>
      <c r="Y130" s="459">
        <f>'4M - SPS'!Y130</f>
        <v>0</v>
      </c>
      <c r="Z130" s="459">
        <f>'4M - SPS'!Z130</f>
        <v>0</v>
      </c>
      <c r="AA130" s="459">
        <f>'4M - SPS'!AA130</f>
        <v>0</v>
      </c>
      <c r="AB130" s="459">
        <f>'4M - SPS'!AB130</f>
        <v>0</v>
      </c>
      <c r="AC130" s="459">
        <f>'4M - SPS'!AC130</f>
        <v>0</v>
      </c>
      <c r="AD130" s="459">
        <f>'4M - SPS'!AD130</f>
        <v>3.5624725755516919E-3</v>
      </c>
      <c r="AE130" s="459">
        <f>'4M - SPS'!AE130</f>
        <v>9.0035761152261768E-3</v>
      </c>
      <c r="AF130" s="459">
        <f>'4M - SPS'!AF130</f>
        <v>1.8470548328914174E-2</v>
      </c>
      <c r="AG130" s="459">
        <f>'4M - SPS'!AG130</f>
        <v>1.4845675490640056E-2</v>
      </c>
      <c r="AH130" s="459">
        <f>'4M - SPS'!AH130</f>
        <v>1.6243887988609765E-2</v>
      </c>
      <c r="AI130" s="459">
        <f>'4M - SPS'!AI130</f>
        <v>1.856049099795027E-2</v>
      </c>
      <c r="AJ130" s="459">
        <f>'4M - SPS'!AJ130</f>
        <v>3.5671547275583052E-3</v>
      </c>
      <c r="AK130" s="459">
        <f>'4M - SPS'!AK130</f>
        <v>0</v>
      </c>
      <c r="AL130" s="459">
        <f>'4M - SPS'!AL130</f>
        <v>0</v>
      </c>
      <c r="AM130" s="459">
        <f>'4M - SPS'!AM130</f>
        <v>0</v>
      </c>
    </row>
    <row r="131" spans="1:39" hidden="1" x14ac:dyDescent="0.35">
      <c r="A131" s="658"/>
      <c r="B131" s="240" t="s">
        <v>22</v>
      </c>
      <c r="C131" s="296">
        <f>'4M - SPS'!C131</f>
        <v>4.8299999999999998E-4</v>
      </c>
      <c r="D131" s="296">
        <f>'4M - SPS'!D131</f>
        <v>6.0000000000000002E-6</v>
      </c>
      <c r="E131" s="365">
        <f>'4M - SPS'!E131</f>
        <v>5.7573822210524179E-5</v>
      </c>
      <c r="F131" s="365">
        <f>'4M - SPS'!F131</f>
        <v>3.0844563321407343E-4</v>
      </c>
      <c r="G131" s="365">
        <f>'4M - SPS'!G131</f>
        <v>6.1968535550654578E-5</v>
      </c>
      <c r="H131" s="365">
        <f>'4M - SPS'!H131</f>
        <v>1.6228099745707828E-4</v>
      </c>
      <c r="I131" s="365">
        <f>'4M - SPS'!I131</f>
        <v>1.5524957971436274E-4</v>
      </c>
      <c r="J131" s="365">
        <f>'4M - SPS'!J131</f>
        <v>1.5079130449165536E-4</v>
      </c>
      <c r="K131" s="365">
        <f>'4M - SPS'!K131</f>
        <v>1.557807203171825E-4</v>
      </c>
      <c r="L131" s="365">
        <f>'4M - SPS'!L131</f>
        <v>4.8048690270132223E-5</v>
      </c>
      <c r="M131" s="365">
        <f>'4M - SPS'!M131</f>
        <v>4.3698253447733592E-5</v>
      </c>
      <c r="N131" s="365">
        <f>'4M - SPS'!N131</f>
        <v>4.5483922727548981E-6</v>
      </c>
      <c r="O131" s="365">
        <f>'4M - SPS'!O131</f>
        <v>4.028012025442619E-4</v>
      </c>
      <c r="P131" s="365">
        <f>'4M - SPS'!P131</f>
        <v>4.5756279889906636E-6</v>
      </c>
      <c r="Q131" s="365">
        <f>'4M - SPS'!Q131</f>
        <v>5.7573822210524179E-5</v>
      </c>
      <c r="R131" s="365">
        <f>'4M - SPS'!R131</f>
        <v>3.0844563321407343E-4</v>
      </c>
      <c r="S131" s="365">
        <f>'4M - SPS'!S131</f>
        <v>6.1968535550654578E-5</v>
      </c>
      <c r="T131" s="365">
        <f>'4M - SPS'!T131</f>
        <v>1.6228099745707828E-4</v>
      </c>
      <c r="U131" s="459">
        <f>'4M - SPS'!U131</f>
        <v>1.6578992979877382E-4</v>
      </c>
      <c r="V131" s="459">
        <f>'4M - SPS'!V131</f>
        <v>1.589553841990964E-4</v>
      </c>
      <c r="W131" s="459">
        <f>'4M - SPS'!W131</f>
        <v>1.6676763509966403E-4</v>
      </c>
      <c r="X131" s="459">
        <f>'4M - SPS'!X131</f>
        <v>4.8946039406879454E-5</v>
      </c>
      <c r="Y131" s="459">
        <f>'4M - SPS'!Y131</f>
        <v>4.5373156067342698E-5</v>
      </c>
      <c r="Z131" s="459">
        <f>'4M - SPS'!Z131</f>
        <v>4.8526382426554074E-6</v>
      </c>
      <c r="AA131" s="459">
        <f>'4M - SPS'!AA131</f>
        <v>4.1797669255110828E-4</v>
      </c>
      <c r="AB131" s="459">
        <f>'4M - SPS'!AB131</f>
        <v>4.7626545832960722E-6</v>
      </c>
      <c r="AC131" s="459">
        <f>'4M - SPS'!AC131</f>
        <v>6.1233425677979886E-5</v>
      </c>
      <c r="AD131" s="459">
        <f>'4M - SPS'!AD131</f>
        <v>3.2304660152320788E-4</v>
      </c>
      <c r="AE131" s="459">
        <f>'4M - SPS'!AE131</f>
        <v>6.5888046649485832E-5</v>
      </c>
      <c r="AF131" s="459">
        <f>'4M - SPS'!AF131</f>
        <v>1.7436373717073588E-4</v>
      </c>
      <c r="AG131" s="459">
        <f>'4M - SPS'!AG131</f>
        <v>1.6578992979877382E-4</v>
      </c>
      <c r="AH131" s="459">
        <f>'4M - SPS'!AH131</f>
        <v>1.589553841990964E-4</v>
      </c>
      <c r="AI131" s="459">
        <f>'4M - SPS'!AI131</f>
        <v>1.6676763509966403E-4</v>
      </c>
      <c r="AJ131" s="459">
        <f>'4M - SPS'!AJ131</f>
        <v>4.8946039406879454E-5</v>
      </c>
      <c r="AK131" s="459">
        <f>'4M - SPS'!AK131</f>
        <v>4.5373156067342698E-5</v>
      </c>
      <c r="AL131" s="459">
        <f>'4M - SPS'!AL131</f>
        <v>4.8526382426554074E-6</v>
      </c>
      <c r="AM131" s="459">
        <f>'4M - SPS'!AM131</f>
        <v>4.1797669255110828E-4</v>
      </c>
    </row>
    <row r="132" spans="1:39" hidden="1" x14ac:dyDescent="0.35">
      <c r="A132" s="658"/>
      <c r="B132" s="77" t="s">
        <v>9</v>
      </c>
      <c r="C132" s="296">
        <f>'4M - SPS'!C132</f>
        <v>4.2069999999999998E-3</v>
      </c>
      <c r="D132" s="296">
        <f>'4M - SPS'!D132</f>
        <v>3.7929999999999999E-3</v>
      </c>
      <c r="E132" s="365">
        <f>'4M - SPS'!E132</f>
        <v>3.657674190126053E-3</v>
      </c>
      <c r="F132" s="365">
        <f>'4M - SPS'!F132</f>
        <v>3.2276247303696993E-3</v>
      </c>
      <c r="G132" s="365">
        <f>'4M - SPS'!G132</f>
        <v>2.8176465693672804E-3</v>
      </c>
      <c r="H132" s="365">
        <f>'4M - SPS'!H132</f>
        <v>0</v>
      </c>
      <c r="I132" s="365">
        <f>'4M - SPS'!I132</f>
        <v>0</v>
      </c>
      <c r="J132" s="365">
        <f>'4M - SPS'!J132</f>
        <v>0</v>
      </c>
      <c r="K132" s="365">
        <f>'4M - SPS'!K132</f>
        <v>9.3030628938403359E-3</v>
      </c>
      <c r="L132" s="365">
        <f>'4M - SPS'!L132</f>
        <v>3.7568804775965805E-3</v>
      </c>
      <c r="M132" s="365">
        <f>'4M - SPS'!M132</f>
        <v>2.9699402841275682E-3</v>
      </c>
      <c r="N132" s="365">
        <f>'4M - SPS'!N132</f>
        <v>2.9110129505795254E-3</v>
      </c>
      <c r="O132" s="365">
        <f>'4M - SPS'!O132</f>
        <v>3.8972984960143351E-3</v>
      </c>
      <c r="P132" s="365">
        <f>'4M - SPS'!P132</f>
        <v>3.4666942568043462E-3</v>
      </c>
      <c r="Q132" s="365">
        <f>'4M - SPS'!Q132</f>
        <v>3.657674190126053E-3</v>
      </c>
      <c r="R132" s="365">
        <f>'4M - SPS'!R132</f>
        <v>3.2276247303696993E-3</v>
      </c>
      <c r="S132" s="365">
        <f>'4M - SPS'!S132</f>
        <v>2.8176465693672804E-3</v>
      </c>
      <c r="T132" s="365">
        <f>'4M - SPS'!T132</f>
        <v>0</v>
      </c>
      <c r="U132" s="459">
        <f>'4M - SPS'!U132</f>
        <v>0</v>
      </c>
      <c r="V132" s="459">
        <f>'4M - SPS'!V132</f>
        <v>0</v>
      </c>
      <c r="W132" s="459">
        <f>'4M - SPS'!W132</f>
        <v>9.9761575185679744E-3</v>
      </c>
      <c r="X132" s="459">
        <f>'4M - SPS'!X132</f>
        <v>3.8855435324063642E-3</v>
      </c>
      <c r="Y132" s="459">
        <f>'4M - SPS'!Y132</f>
        <v>3.1255485635017944E-3</v>
      </c>
      <c r="Z132" s="459">
        <f>'4M - SPS'!Z132</f>
        <v>3.1557921667272936E-3</v>
      </c>
      <c r="AA132" s="459">
        <f>'4M - SPS'!AA132</f>
        <v>4.1224421031967025E-3</v>
      </c>
      <c r="AB132" s="459">
        <f>'4M - SPS'!AB132</f>
        <v>3.6887514125314639E-3</v>
      </c>
      <c r="AC132" s="459">
        <f>'4M - SPS'!AC132</f>
        <v>3.9703792656901622E-3</v>
      </c>
      <c r="AD132" s="459">
        <f>'4M - SPS'!AD132</f>
        <v>3.4322699761299359E-3</v>
      </c>
      <c r="AE132" s="459">
        <f>'4M - SPS'!AE132</f>
        <v>3.0448564238552043E-3</v>
      </c>
      <c r="AF132" s="459">
        <f>'4M - SPS'!AF132</f>
        <v>0</v>
      </c>
      <c r="AG132" s="459">
        <f>'4M - SPS'!AG132</f>
        <v>0</v>
      </c>
      <c r="AH132" s="459">
        <f>'4M - SPS'!AH132</f>
        <v>0</v>
      </c>
      <c r="AI132" s="459">
        <f>'4M - SPS'!AI132</f>
        <v>9.9761575185679744E-3</v>
      </c>
      <c r="AJ132" s="459">
        <f>'4M - SPS'!AJ132</f>
        <v>3.8855435324063642E-3</v>
      </c>
      <c r="AK132" s="459">
        <f>'4M - SPS'!AK132</f>
        <v>3.1255485635017944E-3</v>
      </c>
      <c r="AL132" s="459">
        <f>'4M - SPS'!AL132</f>
        <v>3.1557921667272936E-3</v>
      </c>
      <c r="AM132" s="459">
        <f>'4M - SPS'!AM132</f>
        <v>4.1224421031967025E-3</v>
      </c>
    </row>
    <row r="133" spans="1:39" hidden="1" x14ac:dyDescent="0.35">
      <c r="A133" s="658"/>
      <c r="B133" s="77" t="s">
        <v>3</v>
      </c>
      <c r="C133" s="296">
        <f>'4M - SPS'!C133</f>
        <v>4.2069999999999998E-3</v>
      </c>
      <c r="D133" s="296">
        <f>'4M - SPS'!D133</f>
        <v>3.787E-3</v>
      </c>
      <c r="E133" s="365">
        <f>'4M - SPS'!E133</f>
        <v>3.5869594089475093E-3</v>
      </c>
      <c r="F133" s="365">
        <f>'4M - SPS'!F133</f>
        <v>2.4466934737691118E-3</v>
      </c>
      <c r="G133" s="365">
        <f>'4M - SPS'!G133</f>
        <v>5.5928870581329381E-3</v>
      </c>
      <c r="H133" s="365">
        <f>'4M - SPS'!H133</f>
        <v>1.6763782272094924E-2</v>
      </c>
      <c r="I133" s="365">
        <f>'4M - SPS'!I133</f>
        <v>1.3657600974697079E-2</v>
      </c>
      <c r="J133" s="365">
        <f>'4M - SPS'!J133</f>
        <v>1.5059605374347598E-2</v>
      </c>
      <c r="K133" s="365">
        <f>'4M - SPS'!K133</f>
        <v>1.5757038811586303E-2</v>
      </c>
      <c r="L133" s="365">
        <f>'4M - SPS'!L133</f>
        <v>3.218366832802941E-3</v>
      </c>
      <c r="M133" s="365">
        <f>'4M - SPS'!M133</f>
        <v>2.9024951629601126E-3</v>
      </c>
      <c r="N133" s="365">
        <f>'4M - SPS'!N133</f>
        <v>2.9730841769020663E-3</v>
      </c>
      <c r="O133" s="365">
        <f>'4M - SPS'!O133</f>
        <v>3.9566344268990262E-3</v>
      </c>
      <c r="P133" s="365">
        <f>'4M - SPS'!P133</f>
        <v>3.5176333574623809E-3</v>
      </c>
      <c r="Q133" s="365">
        <f>'4M - SPS'!Q133</f>
        <v>3.5869594089475093E-3</v>
      </c>
      <c r="R133" s="365">
        <f>'4M - SPS'!R133</f>
        <v>2.4466934737691118E-3</v>
      </c>
      <c r="S133" s="365">
        <f>'4M - SPS'!S133</f>
        <v>5.5928870581329381E-3</v>
      </c>
      <c r="T133" s="365">
        <f>'4M - SPS'!T133</f>
        <v>1.6763782272094924E-2</v>
      </c>
      <c r="U133" s="459">
        <f>'4M - SPS'!U133</f>
        <v>1.4675867510337476E-2</v>
      </c>
      <c r="V133" s="459">
        <f>'4M - SPS'!V133</f>
        <v>1.6014393668506627E-2</v>
      </c>
      <c r="W133" s="459">
        <f>'4M - SPS'!W133</f>
        <v>1.6905592992344596E-2</v>
      </c>
      <c r="X133" s="459">
        <f>'4M - SPS'!X133</f>
        <v>3.3223337421884975E-3</v>
      </c>
      <c r="Y133" s="459">
        <f>'4M - SPS'!Y133</f>
        <v>3.0404397692707871E-3</v>
      </c>
      <c r="Z133" s="459">
        <f>'4M - SPS'!Z133</f>
        <v>3.2052956962383477E-3</v>
      </c>
      <c r="AA133" s="459">
        <f>'4M - SPS'!AA133</f>
        <v>4.1692768850366182E-3</v>
      </c>
      <c r="AB133" s="459">
        <f>'4M - SPS'!AB133</f>
        <v>3.7264894681143467E-3</v>
      </c>
      <c r="AC133" s="459">
        <f>'4M - SPS'!AC133</f>
        <v>3.8763402217987103E-3</v>
      </c>
      <c r="AD133" s="459">
        <f>'4M - SPS'!AD133</f>
        <v>2.5766990633745573E-3</v>
      </c>
      <c r="AE133" s="459">
        <f>'4M - SPS'!AE133</f>
        <v>6.0374752687771217E-3</v>
      </c>
      <c r="AF133" s="459">
        <f>'4M - SPS'!AF133</f>
        <v>1.8064643358666917E-2</v>
      </c>
      <c r="AG133" s="459">
        <f>'4M - SPS'!AG133</f>
        <v>1.4675867510337476E-2</v>
      </c>
      <c r="AH133" s="459">
        <f>'4M - SPS'!AH133</f>
        <v>1.6014393668506627E-2</v>
      </c>
      <c r="AI133" s="459">
        <f>'4M - SPS'!AI133</f>
        <v>1.6905592992344596E-2</v>
      </c>
      <c r="AJ133" s="459">
        <f>'4M - SPS'!AJ133</f>
        <v>3.3223337421884975E-3</v>
      </c>
      <c r="AK133" s="459">
        <f>'4M - SPS'!AK133</f>
        <v>3.0404397692707871E-3</v>
      </c>
      <c r="AL133" s="459">
        <f>'4M - SPS'!AL133</f>
        <v>3.2052956962383477E-3</v>
      </c>
      <c r="AM133" s="459">
        <f>'4M - SPS'!AM133</f>
        <v>4.1692768850366182E-3</v>
      </c>
    </row>
    <row r="134" spans="1:39" hidden="1" x14ac:dyDescent="0.35">
      <c r="A134" s="658"/>
      <c r="B134" s="77" t="s">
        <v>4</v>
      </c>
      <c r="C134" s="296">
        <f>'4M - SPS'!C134</f>
        <v>3.1189999999999998E-3</v>
      </c>
      <c r="D134" s="296">
        <f>'4M - SPS'!D134</f>
        <v>3.0799999999999998E-3</v>
      </c>
      <c r="E134" s="365">
        <f>'4M - SPS'!E134</f>
        <v>2.9003478303446517E-3</v>
      </c>
      <c r="F134" s="365">
        <f>'4M - SPS'!F134</f>
        <v>3.4959682632343747E-3</v>
      </c>
      <c r="G134" s="365">
        <f>'4M - SPS'!G134</f>
        <v>3.9833738259187528E-3</v>
      </c>
      <c r="H134" s="365">
        <f>'4M - SPS'!H134</f>
        <v>1.1308318196889659E-2</v>
      </c>
      <c r="I134" s="365">
        <f>'4M - SPS'!I134</f>
        <v>9.9314286978645031E-3</v>
      </c>
      <c r="J134" s="365">
        <f>'4M - SPS'!J134</f>
        <v>1.0438261586886658E-2</v>
      </c>
      <c r="K134" s="365">
        <f>'4M - SPS'!K134</f>
        <v>9.2235229415686126E-3</v>
      </c>
      <c r="L134" s="365">
        <f>'4M - SPS'!L134</f>
        <v>3.8013910003052006E-3</v>
      </c>
      <c r="M134" s="365">
        <f>'4M - SPS'!M134</f>
        <v>3.649345445870443E-3</v>
      </c>
      <c r="N134" s="365">
        <f>'4M - SPS'!N134</f>
        <v>2.2624713948155707E-3</v>
      </c>
      <c r="O134" s="365">
        <f>'4M - SPS'!O134</f>
        <v>2.8722022775852555E-3</v>
      </c>
      <c r="P134" s="365">
        <f>'4M - SPS'!P134</f>
        <v>2.8133763344654283E-3</v>
      </c>
      <c r="Q134" s="365">
        <f>'4M - SPS'!Q134</f>
        <v>2.9003478303446517E-3</v>
      </c>
      <c r="R134" s="365">
        <f>'4M - SPS'!R134</f>
        <v>3.4959682632343747E-3</v>
      </c>
      <c r="S134" s="365">
        <f>'4M - SPS'!S134</f>
        <v>3.9833738259187528E-3</v>
      </c>
      <c r="T134" s="365">
        <f>'4M - SPS'!T134</f>
        <v>1.1308318196889659E-2</v>
      </c>
      <c r="U134" s="459">
        <f>'4M - SPS'!U134</f>
        <v>1.0662522087800325E-2</v>
      </c>
      <c r="V134" s="459">
        <f>'4M - SPS'!V134</f>
        <v>1.1085384696315924E-2</v>
      </c>
      <c r="W134" s="459">
        <f>'4M - SPS'!W134</f>
        <v>9.8906888174850882E-3</v>
      </c>
      <c r="X134" s="459">
        <f>'4M - SPS'!X134</f>
        <v>3.9289036971081369E-3</v>
      </c>
      <c r="Y134" s="459">
        <f>'4M - SPS'!Y134</f>
        <v>3.8411126221830454E-3</v>
      </c>
      <c r="Z134" s="459">
        <f>'4M - SPS'!Z134</f>
        <v>2.4403329753919399E-3</v>
      </c>
      <c r="AA134" s="459">
        <f>'4M - SPS'!AA134</f>
        <v>3.0206072554621395E-3</v>
      </c>
      <c r="AB134" s="459">
        <f>'4M - SPS'!AB134</f>
        <v>2.9808654054117568E-3</v>
      </c>
      <c r="AC134" s="459">
        <f>'4M - SPS'!AC134</f>
        <v>3.1354072473519607E-3</v>
      </c>
      <c r="AD134" s="459">
        <f>'4M - SPS'!AD134</f>
        <v>3.7124696016177404E-3</v>
      </c>
      <c r="AE134" s="459">
        <f>'4M - SPS'!AE134</f>
        <v>4.3028515152792133E-3</v>
      </c>
      <c r="AF134" s="459">
        <f>'4M - SPS'!AF134</f>
        <v>1.2177154503892866E-2</v>
      </c>
      <c r="AG134" s="459">
        <f>'4M - SPS'!AG134</f>
        <v>1.0662522087800325E-2</v>
      </c>
      <c r="AH134" s="459">
        <f>'4M - SPS'!AH134</f>
        <v>1.1085384696315924E-2</v>
      </c>
      <c r="AI134" s="459">
        <f>'4M - SPS'!AI134</f>
        <v>9.8906888174850882E-3</v>
      </c>
      <c r="AJ134" s="459">
        <f>'4M - SPS'!AJ134</f>
        <v>3.9289036971081369E-3</v>
      </c>
      <c r="AK134" s="459">
        <f>'4M - SPS'!AK134</f>
        <v>3.8411126221830454E-3</v>
      </c>
      <c r="AL134" s="459">
        <f>'4M - SPS'!AL134</f>
        <v>2.4403329753919399E-3</v>
      </c>
      <c r="AM134" s="459">
        <f>'4M - SPS'!AM134</f>
        <v>3.0206072554621395E-3</v>
      </c>
    </row>
    <row r="135" spans="1:39" hidden="1" x14ac:dyDescent="0.35">
      <c r="A135" s="658"/>
      <c r="B135" s="77" t="s">
        <v>5</v>
      </c>
      <c r="C135" s="296">
        <f>'4M - SPS'!C135</f>
        <v>2.643E-3</v>
      </c>
      <c r="D135" s="296">
        <f>'4M - SPS'!D135</f>
        <v>2.7320000000000001E-3</v>
      </c>
      <c r="E135" s="365">
        <f>'4M - SPS'!E135</f>
        <v>2.4663552230189505E-3</v>
      </c>
      <c r="F135" s="365">
        <f>'4M - SPS'!F135</f>
        <v>2.6618576910220812E-3</v>
      </c>
      <c r="G135" s="365">
        <f>'4M - SPS'!G135</f>
        <v>3.2351217899887503E-3</v>
      </c>
      <c r="H135" s="365">
        <f>'4M - SPS'!H135</f>
        <v>9.5463486409639135E-3</v>
      </c>
      <c r="I135" s="365">
        <f>'4M - SPS'!I135</f>
        <v>8.5916486569736772E-3</v>
      </c>
      <c r="J135" s="365">
        <f>'4M - SPS'!J135</f>
        <v>8.8404129173725865E-3</v>
      </c>
      <c r="K135" s="365">
        <f>'4M - SPS'!K135</f>
        <v>8.4305106127225433E-3</v>
      </c>
      <c r="L135" s="365">
        <f>'4M - SPS'!L135</f>
        <v>3.0629104514399231E-3</v>
      </c>
      <c r="M135" s="365">
        <f>'4M - SPS'!M135</f>
        <v>3.1295768922189682E-3</v>
      </c>
      <c r="N135" s="365">
        <f>'4M - SPS'!N135</f>
        <v>2.1082725198418198E-3</v>
      </c>
      <c r="O135" s="365">
        <f>'4M - SPS'!O135</f>
        <v>2.4010320670554129E-3</v>
      </c>
      <c r="P135" s="365">
        <f>'4M - SPS'!P135</f>
        <v>2.4658614444414456E-3</v>
      </c>
      <c r="Q135" s="365">
        <f>'4M - SPS'!Q135</f>
        <v>2.4663552230189505E-3</v>
      </c>
      <c r="R135" s="365">
        <f>'4M - SPS'!R135</f>
        <v>2.6618576910220812E-3</v>
      </c>
      <c r="S135" s="365">
        <f>'4M - SPS'!S135</f>
        <v>3.2351217899887503E-3</v>
      </c>
      <c r="T135" s="365">
        <f>'4M - SPS'!T135</f>
        <v>9.5463486409639135E-3</v>
      </c>
      <c r="U135" s="459">
        <f>'4M - SPS'!U135</f>
        <v>9.2204375274734379E-3</v>
      </c>
      <c r="V135" s="459">
        <f>'4M - SPS'!V135</f>
        <v>9.38284257001493E-3</v>
      </c>
      <c r="W135" s="459">
        <f>'4M - SPS'!W135</f>
        <v>9.0396007479847072E-3</v>
      </c>
      <c r="X135" s="459">
        <f>'4M - SPS'!X135</f>
        <v>3.1606178908365895E-3</v>
      </c>
      <c r="Y135" s="459">
        <f>'4M - SPS'!Y135</f>
        <v>3.2913030794887426E-3</v>
      </c>
      <c r="Z135" s="459">
        <f>'4M - SPS'!Z135</f>
        <v>2.2736736762909611E-3</v>
      </c>
      <c r="AA135" s="459">
        <f>'4M - SPS'!AA135</f>
        <v>2.5206392876862228E-3</v>
      </c>
      <c r="AB135" s="459">
        <f>'4M - SPS'!AB135</f>
        <v>2.6094049094805729E-3</v>
      </c>
      <c r="AC135" s="459">
        <f>'4M - SPS'!AC135</f>
        <v>2.6625093600977324E-3</v>
      </c>
      <c r="AD135" s="459">
        <f>'4M - SPS'!AD135</f>
        <v>2.8186873036299166E-3</v>
      </c>
      <c r="AE135" s="459">
        <f>'4M - SPS'!AE135</f>
        <v>3.4884703758569541E-3</v>
      </c>
      <c r="AF135" s="459">
        <f>'4M - SPS'!AF135</f>
        <v>1.0277104904642899E-2</v>
      </c>
      <c r="AG135" s="459">
        <f>'4M - SPS'!AG135</f>
        <v>9.2204375274734379E-3</v>
      </c>
      <c r="AH135" s="459">
        <f>'4M - SPS'!AH135</f>
        <v>9.38284257001493E-3</v>
      </c>
      <c r="AI135" s="459">
        <f>'4M - SPS'!AI135</f>
        <v>9.0396007479847072E-3</v>
      </c>
      <c r="AJ135" s="459">
        <f>'4M - SPS'!AJ135</f>
        <v>3.1606178908365895E-3</v>
      </c>
      <c r="AK135" s="459">
        <f>'4M - SPS'!AK135</f>
        <v>3.2913030794887426E-3</v>
      </c>
      <c r="AL135" s="459">
        <f>'4M - SPS'!AL135</f>
        <v>2.2736736762909611E-3</v>
      </c>
      <c r="AM135" s="459">
        <f>'4M - SPS'!AM135</f>
        <v>2.5206392876862228E-3</v>
      </c>
    </row>
    <row r="136" spans="1:39" hidden="1" x14ac:dyDescent="0.35">
      <c r="A136" s="658"/>
      <c r="B136" s="77" t="s">
        <v>23</v>
      </c>
      <c r="C136" s="296">
        <f>'4M - SPS'!C136</f>
        <v>2.643E-3</v>
      </c>
      <c r="D136" s="296">
        <f>'4M - SPS'!D136</f>
        <v>2.7320000000000001E-3</v>
      </c>
      <c r="E136" s="365">
        <f>'4M - SPS'!E136</f>
        <v>2.4663552230189505E-3</v>
      </c>
      <c r="F136" s="365">
        <f>'4M - SPS'!F136</f>
        <v>2.6618576910220812E-3</v>
      </c>
      <c r="G136" s="365">
        <f>'4M - SPS'!G136</f>
        <v>3.2351217899887503E-3</v>
      </c>
      <c r="H136" s="365">
        <f>'4M - SPS'!H136</f>
        <v>9.5463486409639135E-3</v>
      </c>
      <c r="I136" s="365">
        <f>'4M - SPS'!I136</f>
        <v>8.5916486569736772E-3</v>
      </c>
      <c r="J136" s="365">
        <f>'4M - SPS'!J136</f>
        <v>8.8404129173725865E-3</v>
      </c>
      <c r="K136" s="365">
        <f>'4M - SPS'!K136</f>
        <v>8.4305106127225433E-3</v>
      </c>
      <c r="L136" s="365">
        <f>'4M - SPS'!L136</f>
        <v>3.0629104514399231E-3</v>
      </c>
      <c r="M136" s="365">
        <f>'4M - SPS'!M136</f>
        <v>3.1295768922189682E-3</v>
      </c>
      <c r="N136" s="365">
        <f>'4M - SPS'!N136</f>
        <v>2.1082725198418198E-3</v>
      </c>
      <c r="O136" s="365">
        <f>'4M - SPS'!O136</f>
        <v>2.4010320670554129E-3</v>
      </c>
      <c r="P136" s="365">
        <f>'4M - SPS'!P136</f>
        <v>2.4658614444414456E-3</v>
      </c>
      <c r="Q136" s="365">
        <f>'4M - SPS'!Q136</f>
        <v>2.4663552230189505E-3</v>
      </c>
      <c r="R136" s="365">
        <f>'4M - SPS'!R136</f>
        <v>2.6618576910220812E-3</v>
      </c>
      <c r="S136" s="365">
        <f>'4M - SPS'!S136</f>
        <v>3.2351217899887503E-3</v>
      </c>
      <c r="T136" s="365">
        <f>'4M - SPS'!T136</f>
        <v>9.5463486409639135E-3</v>
      </c>
      <c r="U136" s="459">
        <f>'4M - SPS'!U136</f>
        <v>9.2204375274734379E-3</v>
      </c>
      <c r="V136" s="459">
        <f>'4M - SPS'!V136</f>
        <v>9.38284257001493E-3</v>
      </c>
      <c r="W136" s="459">
        <f>'4M - SPS'!W136</f>
        <v>9.0396007479847072E-3</v>
      </c>
      <c r="X136" s="459">
        <f>'4M - SPS'!X136</f>
        <v>3.1606178908365895E-3</v>
      </c>
      <c r="Y136" s="459">
        <f>'4M - SPS'!Y136</f>
        <v>3.2913030794887426E-3</v>
      </c>
      <c r="Z136" s="459">
        <f>'4M - SPS'!Z136</f>
        <v>2.2736736762909611E-3</v>
      </c>
      <c r="AA136" s="459">
        <f>'4M - SPS'!AA136</f>
        <v>2.5206392876862228E-3</v>
      </c>
      <c r="AB136" s="459">
        <f>'4M - SPS'!AB136</f>
        <v>2.6094049094805729E-3</v>
      </c>
      <c r="AC136" s="459">
        <f>'4M - SPS'!AC136</f>
        <v>2.6625093600977324E-3</v>
      </c>
      <c r="AD136" s="459">
        <f>'4M - SPS'!AD136</f>
        <v>2.8186873036299166E-3</v>
      </c>
      <c r="AE136" s="459">
        <f>'4M - SPS'!AE136</f>
        <v>3.4884703758569541E-3</v>
      </c>
      <c r="AF136" s="459">
        <f>'4M - SPS'!AF136</f>
        <v>1.0277104904642899E-2</v>
      </c>
      <c r="AG136" s="459">
        <f>'4M - SPS'!AG136</f>
        <v>9.2204375274734379E-3</v>
      </c>
      <c r="AH136" s="459">
        <f>'4M - SPS'!AH136</f>
        <v>9.38284257001493E-3</v>
      </c>
      <c r="AI136" s="459">
        <f>'4M - SPS'!AI136</f>
        <v>9.0396007479847072E-3</v>
      </c>
      <c r="AJ136" s="459">
        <f>'4M - SPS'!AJ136</f>
        <v>3.1606178908365895E-3</v>
      </c>
      <c r="AK136" s="459">
        <f>'4M - SPS'!AK136</f>
        <v>3.2913030794887426E-3</v>
      </c>
      <c r="AL136" s="459">
        <f>'4M - SPS'!AL136</f>
        <v>2.2736736762909611E-3</v>
      </c>
      <c r="AM136" s="459">
        <f>'4M - SPS'!AM136</f>
        <v>2.5206392876862228E-3</v>
      </c>
    </row>
    <row r="137" spans="1:39" hidden="1" x14ac:dyDescent="0.35">
      <c r="A137" s="658"/>
      <c r="B137" s="77" t="s">
        <v>24</v>
      </c>
      <c r="C137" s="296">
        <f>'4M - SPS'!C137</f>
        <v>2.643E-3</v>
      </c>
      <c r="D137" s="296">
        <f>'4M - SPS'!D137</f>
        <v>2.7320000000000001E-3</v>
      </c>
      <c r="E137" s="365">
        <f>'4M - SPS'!E137</f>
        <v>2.4663552230189505E-3</v>
      </c>
      <c r="F137" s="365">
        <f>'4M - SPS'!F137</f>
        <v>2.6618576910220812E-3</v>
      </c>
      <c r="G137" s="365">
        <f>'4M - SPS'!G137</f>
        <v>3.2351217899887503E-3</v>
      </c>
      <c r="H137" s="365">
        <f>'4M - SPS'!H137</f>
        <v>9.5463486409639135E-3</v>
      </c>
      <c r="I137" s="365">
        <f>'4M - SPS'!I137</f>
        <v>8.5916486569736772E-3</v>
      </c>
      <c r="J137" s="365">
        <f>'4M - SPS'!J137</f>
        <v>8.8404129173725865E-3</v>
      </c>
      <c r="K137" s="365">
        <f>'4M - SPS'!K137</f>
        <v>8.4305106127225433E-3</v>
      </c>
      <c r="L137" s="365">
        <f>'4M - SPS'!L137</f>
        <v>3.0629104514399231E-3</v>
      </c>
      <c r="M137" s="365">
        <f>'4M - SPS'!M137</f>
        <v>3.1295768922189682E-3</v>
      </c>
      <c r="N137" s="365">
        <f>'4M - SPS'!N137</f>
        <v>2.1082725198418198E-3</v>
      </c>
      <c r="O137" s="365">
        <f>'4M - SPS'!O137</f>
        <v>2.4010320670554129E-3</v>
      </c>
      <c r="P137" s="365">
        <f>'4M - SPS'!P137</f>
        <v>2.4658614444414456E-3</v>
      </c>
      <c r="Q137" s="365">
        <f>'4M - SPS'!Q137</f>
        <v>2.4663552230189505E-3</v>
      </c>
      <c r="R137" s="365">
        <f>'4M - SPS'!R137</f>
        <v>2.6618576910220812E-3</v>
      </c>
      <c r="S137" s="365">
        <f>'4M - SPS'!S137</f>
        <v>3.2351217899887503E-3</v>
      </c>
      <c r="T137" s="365">
        <f>'4M - SPS'!T137</f>
        <v>9.5463486409639135E-3</v>
      </c>
      <c r="U137" s="459">
        <f>'4M - SPS'!U137</f>
        <v>9.2204375274734379E-3</v>
      </c>
      <c r="V137" s="459">
        <f>'4M - SPS'!V137</f>
        <v>9.38284257001493E-3</v>
      </c>
      <c r="W137" s="459">
        <f>'4M - SPS'!W137</f>
        <v>9.0396007479847072E-3</v>
      </c>
      <c r="X137" s="459">
        <f>'4M - SPS'!X137</f>
        <v>3.1606178908365895E-3</v>
      </c>
      <c r="Y137" s="459">
        <f>'4M - SPS'!Y137</f>
        <v>3.2913030794887426E-3</v>
      </c>
      <c r="Z137" s="459">
        <f>'4M - SPS'!Z137</f>
        <v>2.2736736762909611E-3</v>
      </c>
      <c r="AA137" s="459">
        <f>'4M - SPS'!AA137</f>
        <v>2.5206392876862228E-3</v>
      </c>
      <c r="AB137" s="459">
        <f>'4M - SPS'!AB137</f>
        <v>2.6094049094805729E-3</v>
      </c>
      <c r="AC137" s="459">
        <f>'4M - SPS'!AC137</f>
        <v>2.6625093600977324E-3</v>
      </c>
      <c r="AD137" s="459">
        <f>'4M - SPS'!AD137</f>
        <v>2.8186873036299166E-3</v>
      </c>
      <c r="AE137" s="459">
        <f>'4M - SPS'!AE137</f>
        <v>3.4884703758569541E-3</v>
      </c>
      <c r="AF137" s="459">
        <f>'4M - SPS'!AF137</f>
        <v>1.0277104904642899E-2</v>
      </c>
      <c r="AG137" s="459">
        <f>'4M - SPS'!AG137</f>
        <v>9.2204375274734379E-3</v>
      </c>
      <c r="AH137" s="459">
        <f>'4M - SPS'!AH137</f>
        <v>9.38284257001493E-3</v>
      </c>
      <c r="AI137" s="459">
        <f>'4M - SPS'!AI137</f>
        <v>9.0396007479847072E-3</v>
      </c>
      <c r="AJ137" s="459">
        <f>'4M - SPS'!AJ137</f>
        <v>3.1606178908365895E-3</v>
      </c>
      <c r="AK137" s="459">
        <f>'4M - SPS'!AK137</f>
        <v>3.2913030794887426E-3</v>
      </c>
      <c r="AL137" s="459">
        <f>'4M - SPS'!AL137</f>
        <v>2.2736736762909611E-3</v>
      </c>
      <c r="AM137" s="459">
        <f>'4M - SPS'!AM137</f>
        <v>2.5206392876862228E-3</v>
      </c>
    </row>
    <row r="138" spans="1:39" hidden="1" x14ac:dyDescent="0.35">
      <c r="A138" s="658"/>
      <c r="B138" s="77" t="s">
        <v>7</v>
      </c>
      <c r="C138" s="296">
        <f>'4M - SPS'!C138</f>
        <v>2.2850000000000001E-3</v>
      </c>
      <c r="D138" s="296">
        <f>'4M - SPS'!D138</f>
        <v>2.3549999999999999E-3</v>
      </c>
      <c r="E138" s="365">
        <f>'4M - SPS'!E138</f>
        <v>2.3277733472704528E-3</v>
      </c>
      <c r="F138" s="365">
        <f>'4M - SPS'!F138</f>
        <v>2.5467182195471351E-3</v>
      </c>
      <c r="G138" s="365">
        <f>'4M - SPS'!G138</f>
        <v>2.7527721822669942E-3</v>
      </c>
      <c r="H138" s="365">
        <f>'4M - SPS'!H138</f>
        <v>8.2874786513341108E-3</v>
      </c>
      <c r="I138" s="365">
        <f>'4M - SPS'!I138</f>
        <v>7.3756610875113423E-3</v>
      </c>
      <c r="J138" s="365">
        <f>'4M - SPS'!J138</f>
        <v>7.7022105998707764E-3</v>
      </c>
      <c r="K138" s="365">
        <f>'4M - SPS'!K138</f>
        <v>7.2646149056279016E-3</v>
      </c>
      <c r="L138" s="365">
        <f>'4M - SPS'!L138</f>
        <v>2.5843451861046435E-3</v>
      </c>
      <c r="M138" s="365">
        <f>'4M - SPS'!M138</f>
        <v>2.6609978035167597E-3</v>
      </c>
      <c r="N138" s="365">
        <f>'4M - SPS'!N138</f>
        <v>1.6973730480366906E-3</v>
      </c>
      <c r="O138" s="365">
        <f>'4M - SPS'!O138</f>
        <v>1.9552426380463495E-3</v>
      </c>
      <c r="P138" s="365">
        <f>'4M - SPS'!P138</f>
        <v>1.9886100137532902E-3</v>
      </c>
      <c r="Q138" s="365">
        <f>'4M - SPS'!Q138</f>
        <v>2.3277733472704528E-3</v>
      </c>
      <c r="R138" s="365">
        <f>'4M - SPS'!R138</f>
        <v>2.5467182195471351E-3</v>
      </c>
      <c r="S138" s="365">
        <f>'4M - SPS'!S138</f>
        <v>2.7527721822669942E-3</v>
      </c>
      <c r="T138" s="365">
        <f>'4M - SPS'!T138</f>
        <v>8.2874786513341108E-3</v>
      </c>
      <c r="U138" s="459">
        <f>'4M - SPS'!U138</f>
        <v>7.9120840108608016E-3</v>
      </c>
      <c r="V138" s="459">
        <f>'4M - SPS'!V138</f>
        <v>8.1708958704232535E-3</v>
      </c>
      <c r="W138" s="459">
        <f>'4M - SPS'!W138</f>
        <v>7.7885391781615703E-3</v>
      </c>
      <c r="X138" s="459">
        <f>'4M - SPS'!X138</f>
        <v>2.663377281811887E-3</v>
      </c>
      <c r="Y138" s="459">
        <f>'4M - SPS'!Y138</f>
        <v>2.7952062314655561E-3</v>
      </c>
      <c r="Z138" s="459">
        <f>'4M - SPS'!Z138</f>
        <v>1.8275092352453522E-3</v>
      </c>
      <c r="AA138" s="459">
        <f>'4M - SPS'!AA138</f>
        <v>2.0482580203068823E-3</v>
      </c>
      <c r="AB138" s="459">
        <f>'4M - SPS'!AB138</f>
        <v>2.0996679827765714E-3</v>
      </c>
      <c r="AC138" s="459">
        <f>'4M - SPS'!AC138</f>
        <v>2.5117772969197988E-3</v>
      </c>
      <c r="AD138" s="459">
        <f>'4M - SPS'!AD138</f>
        <v>2.6967656521596078E-3</v>
      </c>
      <c r="AE138" s="459">
        <f>'4M - SPS'!AE138</f>
        <v>2.9642741322941464E-3</v>
      </c>
      <c r="AF138" s="459">
        <f>'4M - SPS'!AF138</f>
        <v>8.9200802210856432E-3</v>
      </c>
      <c r="AG138" s="459">
        <f>'4M - SPS'!AG138</f>
        <v>7.9120840108608016E-3</v>
      </c>
      <c r="AH138" s="459">
        <f>'4M - SPS'!AH138</f>
        <v>8.1708958704232535E-3</v>
      </c>
      <c r="AI138" s="459">
        <f>'4M - SPS'!AI138</f>
        <v>7.7885391781615703E-3</v>
      </c>
      <c r="AJ138" s="459">
        <f>'4M - SPS'!AJ138</f>
        <v>2.663377281811887E-3</v>
      </c>
      <c r="AK138" s="459">
        <f>'4M - SPS'!AK138</f>
        <v>2.7952062314655561E-3</v>
      </c>
      <c r="AL138" s="459">
        <f>'4M - SPS'!AL138</f>
        <v>1.8275092352453522E-3</v>
      </c>
      <c r="AM138" s="459">
        <f>'4M - SPS'!AM138</f>
        <v>2.0482580203068823E-3</v>
      </c>
    </row>
    <row r="139" spans="1:39" ht="15" hidden="1" thickBot="1" x14ac:dyDescent="0.4">
      <c r="A139" s="659"/>
      <c r="B139" s="79" t="s">
        <v>8</v>
      </c>
      <c r="C139" s="296">
        <f>'4M - SPS'!C139</f>
        <v>2.1640000000000001E-3</v>
      </c>
      <c r="D139" s="296">
        <f>'4M - SPS'!D139</f>
        <v>2.4910000000000002E-3</v>
      </c>
      <c r="E139" s="365">
        <f>'4M - SPS'!E139</f>
        <v>2.8950514527520299E-3</v>
      </c>
      <c r="F139" s="365">
        <f>'4M - SPS'!F139</f>
        <v>3.4443097564958781E-3</v>
      </c>
      <c r="G139" s="365">
        <f>'4M - SPS'!G139</f>
        <v>3.7511394413520171E-3</v>
      </c>
      <c r="H139" s="365">
        <f>'4M - SPS'!H139</f>
        <v>1.1706261613112848E-2</v>
      </c>
      <c r="I139" s="365">
        <f>'4M - SPS'!I139</f>
        <v>9.9550598554302028E-3</v>
      </c>
      <c r="J139" s="365">
        <f>'4M - SPS'!J139</f>
        <v>1.0848737169771392E-2</v>
      </c>
      <c r="K139" s="365">
        <f>'4M - SPS'!K139</f>
        <v>9.7784147301704875E-3</v>
      </c>
      <c r="L139" s="365">
        <f>'4M - SPS'!L139</f>
        <v>3.542453686102693E-3</v>
      </c>
      <c r="M139" s="365">
        <f>'4M - SPS'!M139</f>
        <v>3.6351833956586271E-3</v>
      </c>
      <c r="N139" s="365">
        <f>'4M - SPS'!N139</f>
        <v>1.9268149059281676E-3</v>
      </c>
      <c r="O139" s="365">
        <f>'4M - SPS'!O139</f>
        <v>1.9644768883065786E-3</v>
      </c>
      <c r="P139" s="365">
        <f>'4M - SPS'!P139</f>
        <v>2.2531034034520806E-3</v>
      </c>
      <c r="Q139" s="365">
        <f>'4M - SPS'!Q139</f>
        <v>2.8950514527520299E-3</v>
      </c>
      <c r="R139" s="365">
        <f>'4M - SPS'!R139</f>
        <v>3.4443097564958781E-3</v>
      </c>
      <c r="S139" s="365">
        <f>'4M - SPS'!S139</f>
        <v>3.7511394413520171E-3</v>
      </c>
      <c r="T139" s="365">
        <f>'4M - SPS'!T139</f>
        <v>1.1706261613112848E-2</v>
      </c>
      <c r="U139" s="459">
        <f>'4M - SPS'!U139</f>
        <v>1.0687943341299815E-2</v>
      </c>
      <c r="V139" s="459">
        <f>'4M - SPS'!V139</f>
        <v>1.1522933460942934E-2</v>
      </c>
      <c r="W139" s="459">
        <f>'4M - SPS'!W139</f>
        <v>1.0486282157369091E-2</v>
      </c>
      <c r="X139" s="459">
        <f>'4M - SPS'!X139</f>
        <v>3.6596668037661337E-3</v>
      </c>
      <c r="Y139" s="459">
        <f>'4M - SPS'!Y139</f>
        <v>3.8274488539499401E-3</v>
      </c>
      <c r="Z139" s="459">
        <f>'4M - SPS'!Z139</f>
        <v>2.075377328930593E-3</v>
      </c>
      <c r="AA139" s="459">
        <f>'4M - SPS'!AA139</f>
        <v>2.056328093775078E-3</v>
      </c>
      <c r="AB139" s="459">
        <f>'4M - SPS'!AB139</f>
        <v>2.3809450168806499E-3</v>
      </c>
      <c r="AC139" s="459">
        <f>'4M - SPS'!AC139</f>
        <v>3.1301001577754123E-3</v>
      </c>
      <c r="AD139" s="459">
        <f>'4M - SPS'!AD139</f>
        <v>3.6577250464396274E-3</v>
      </c>
      <c r="AE139" s="459">
        <f>'4M - SPS'!AE139</f>
        <v>4.0499143567503358E-3</v>
      </c>
      <c r="AF139" s="459">
        <f>'4M - SPS'!AF139</f>
        <v>1.2606364835572214E-2</v>
      </c>
      <c r="AG139" s="459">
        <f>'4M - SPS'!AG139</f>
        <v>1.0687943341299815E-2</v>
      </c>
      <c r="AH139" s="459">
        <f>'4M - SPS'!AH139</f>
        <v>1.1522933460942934E-2</v>
      </c>
      <c r="AI139" s="459">
        <f>'4M - SPS'!AI139</f>
        <v>1.0486282157369091E-2</v>
      </c>
      <c r="AJ139" s="459">
        <f>'4M - SPS'!AJ139</f>
        <v>3.6596668037661337E-3</v>
      </c>
      <c r="AK139" s="459">
        <f>'4M - SPS'!AK139</f>
        <v>3.8274488539499401E-3</v>
      </c>
      <c r="AL139" s="459">
        <f>'4M - SPS'!AL139</f>
        <v>2.075377328930593E-3</v>
      </c>
      <c r="AM139" s="459">
        <f>'4M - SPS'!AM139</f>
        <v>2.056328093775078E-3</v>
      </c>
    </row>
    <row r="140" spans="1:39" hidden="1" x14ac:dyDescent="0.35"/>
    <row r="141" spans="1:39" ht="15" hidden="1" thickBot="1" x14ac:dyDescent="0.4">
      <c r="A141" s="170" t="s">
        <v>179</v>
      </c>
      <c r="B141" s="99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2" spans="1:39" ht="16" hidden="1" thickBot="1" x14ac:dyDescent="0.4">
      <c r="A142" s="647" t="s">
        <v>126</v>
      </c>
      <c r="B142" s="262" t="s">
        <v>123</v>
      </c>
      <c r="C142" s="146">
        <f>C$4</f>
        <v>44562</v>
      </c>
      <c r="D142" s="146">
        <f t="shared" ref="D142:AM142" si="60">D$4</f>
        <v>44593</v>
      </c>
      <c r="E142" s="146">
        <f t="shared" si="60"/>
        <v>44621</v>
      </c>
      <c r="F142" s="146">
        <f t="shared" si="60"/>
        <v>44652</v>
      </c>
      <c r="G142" s="146">
        <f t="shared" si="60"/>
        <v>44682</v>
      </c>
      <c r="H142" s="146">
        <f t="shared" si="60"/>
        <v>44713</v>
      </c>
      <c r="I142" s="146">
        <f t="shared" si="60"/>
        <v>44743</v>
      </c>
      <c r="J142" s="146">
        <f t="shared" si="60"/>
        <v>44774</v>
      </c>
      <c r="K142" s="146">
        <f t="shared" si="60"/>
        <v>44805</v>
      </c>
      <c r="L142" s="146">
        <f t="shared" si="60"/>
        <v>44835</v>
      </c>
      <c r="M142" s="146">
        <f t="shared" si="60"/>
        <v>44866</v>
      </c>
      <c r="N142" s="146">
        <f t="shared" si="60"/>
        <v>44896</v>
      </c>
      <c r="O142" s="146">
        <f t="shared" si="60"/>
        <v>44927</v>
      </c>
      <c r="P142" s="146">
        <f t="shared" si="60"/>
        <v>44958</v>
      </c>
      <c r="Q142" s="146">
        <f t="shared" si="60"/>
        <v>44986</v>
      </c>
      <c r="R142" s="146">
        <f t="shared" si="60"/>
        <v>45017</v>
      </c>
      <c r="S142" s="146">
        <f t="shared" si="60"/>
        <v>45047</v>
      </c>
      <c r="T142" s="146">
        <f t="shared" si="60"/>
        <v>45078</v>
      </c>
      <c r="U142" s="146">
        <f t="shared" si="60"/>
        <v>45108</v>
      </c>
      <c r="V142" s="146">
        <f t="shared" si="60"/>
        <v>45139</v>
      </c>
      <c r="W142" s="146">
        <f t="shared" si="60"/>
        <v>45170</v>
      </c>
      <c r="X142" s="146">
        <f t="shared" si="60"/>
        <v>45200</v>
      </c>
      <c r="Y142" s="146">
        <f t="shared" si="60"/>
        <v>45231</v>
      </c>
      <c r="Z142" s="146">
        <f t="shared" si="60"/>
        <v>45261</v>
      </c>
      <c r="AA142" s="146">
        <f t="shared" si="60"/>
        <v>45292</v>
      </c>
      <c r="AB142" s="146">
        <f t="shared" si="60"/>
        <v>45323</v>
      </c>
      <c r="AC142" s="146">
        <f t="shared" si="60"/>
        <v>45352</v>
      </c>
      <c r="AD142" s="146">
        <f t="shared" si="60"/>
        <v>45383</v>
      </c>
      <c r="AE142" s="146">
        <f t="shared" si="60"/>
        <v>45413</v>
      </c>
      <c r="AF142" s="146">
        <f t="shared" si="60"/>
        <v>45444</v>
      </c>
      <c r="AG142" s="146">
        <f t="shared" si="60"/>
        <v>45474</v>
      </c>
      <c r="AH142" s="146">
        <f t="shared" si="60"/>
        <v>45505</v>
      </c>
      <c r="AI142" s="146">
        <f t="shared" si="60"/>
        <v>45536</v>
      </c>
      <c r="AJ142" s="146">
        <f t="shared" si="60"/>
        <v>45566</v>
      </c>
      <c r="AK142" s="146">
        <f t="shared" si="60"/>
        <v>45597</v>
      </c>
      <c r="AL142" s="146">
        <f t="shared" si="60"/>
        <v>45627</v>
      </c>
      <c r="AM142" s="146">
        <f t="shared" si="60"/>
        <v>45658</v>
      </c>
    </row>
    <row r="143" spans="1:39" hidden="1" x14ac:dyDescent="0.35">
      <c r="A143" s="648"/>
      <c r="B143" s="240" t="s">
        <v>20</v>
      </c>
      <c r="C143" s="26">
        <f t="shared" ref="C143:C155" si="61">IF(C23=0,0,((C5*0.5)-C41)*C78*C110*C$2)</f>
        <v>0</v>
      </c>
      <c r="D143" s="26">
        <f t="shared" ref="D143:E155" si="62">IF(D23=0,0,((D5*0.5)+C23-D41)*D78*D110*D$2)</f>
        <v>0</v>
      </c>
      <c r="E143" s="26">
        <f t="shared" si="62"/>
        <v>0</v>
      </c>
      <c r="F143" s="26">
        <f t="shared" ref="F143:AM144" si="63">IF(F23=0,0,((F5*0.5)+E23-F41)*F78*F110*F$2)</f>
        <v>0</v>
      </c>
      <c r="G143" s="26">
        <f t="shared" si="63"/>
        <v>0</v>
      </c>
      <c r="H143" s="26">
        <f t="shared" si="63"/>
        <v>0</v>
      </c>
      <c r="I143" s="26">
        <f t="shared" si="63"/>
        <v>0</v>
      </c>
      <c r="J143" s="26">
        <f t="shared" si="63"/>
        <v>0</v>
      </c>
      <c r="K143" s="26">
        <f t="shared" si="63"/>
        <v>0</v>
      </c>
      <c r="L143" s="26">
        <f t="shared" si="63"/>
        <v>0</v>
      </c>
      <c r="M143" s="26">
        <f t="shared" si="63"/>
        <v>0</v>
      </c>
      <c r="N143" s="26">
        <f t="shared" si="63"/>
        <v>0</v>
      </c>
      <c r="O143" s="26">
        <f t="shared" ref="O143:Q155" si="64">IF(O23=0,0,((O5*0.5)+N23-O41)*O78*O110*O$2)</f>
        <v>0</v>
      </c>
      <c r="P143" s="26">
        <f t="shared" si="64"/>
        <v>0</v>
      </c>
      <c r="Q143" s="26">
        <f t="shared" si="64"/>
        <v>0</v>
      </c>
      <c r="R143" s="26">
        <f t="shared" si="63"/>
        <v>0</v>
      </c>
      <c r="S143" s="26">
        <f t="shared" si="63"/>
        <v>0</v>
      </c>
      <c r="T143" s="26">
        <f t="shared" si="63"/>
        <v>0</v>
      </c>
      <c r="U143" s="26">
        <f t="shared" si="63"/>
        <v>0</v>
      </c>
      <c r="V143" s="26">
        <f t="shared" si="63"/>
        <v>0</v>
      </c>
      <c r="W143" s="26">
        <f t="shared" si="63"/>
        <v>0</v>
      </c>
      <c r="X143" s="26">
        <f t="shared" si="63"/>
        <v>0</v>
      </c>
      <c r="Y143" s="26">
        <f t="shared" si="63"/>
        <v>0</v>
      </c>
      <c r="Z143" s="26">
        <f t="shared" si="63"/>
        <v>0</v>
      </c>
      <c r="AA143" s="26">
        <f t="shared" si="63"/>
        <v>0</v>
      </c>
      <c r="AB143" s="26">
        <f t="shared" si="63"/>
        <v>0</v>
      </c>
      <c r="AC143" s="26">
        <f t="shared" si="63"/>
        <v>0</v>
      </c>
      <c r="AD143" s="26">
        <f t="shared" si="63"/>
        <v>0</v>
      </c>
      <c r="AE143" s="26">
        <f t="shared" si="63"/>
        <v>0</v>
      </c>
      <c r="AF143" s="26">
        <f t="shared" si="63"/>
        <v>0</v>
      </c>
      <c r="AG143" s="26">
        <f t="shared" si="63"/>
        <v>0</v>
      </c>
      <c r="AH143" s="26">
        <f t="shared" si="63"/>
        <v>0</v>
      </c>
      <c r="AI143" s="26">
        <f t="shared" si="63"/>
        <v>0</v>
      </c>
      <c r="AJ143" s="26">
        <f t="shared" si="63"/>
        <v>0</v>
      </c>
      <c r="AK143" s="26">
        <f t="shared" si="63"/>
        <v>0</v>
      </c>
      <c r="AL143" s="26">
        <f t="shared" si="63"/>
        <v>0</v>
      </c>
      <c r="AM143" s="26">
        <f t="shared" si="63"/>
        <v>0</v>
      </c>
    </row>
    <row r="144" spans="1:39" hidden="1" x14ac:dyDescent="0.35">
      <c r="A144" s="648"/>
      <c r="B144" s="240" t="s">
        <v>0</v>
      </c>
      <c r="C144" s="26">
        <f t="shared" si="61"/>
        <v>0</v>
      </c>
      <c r="D144" s="26">
        <f t="shared" si="62"/>
        <v>0</v>
      </c>
      <c r="E144" s="26">
        <f t="shared" si="62"/>
        <v>0</v>
      </c>
      <c r="F144" s="26">
        <f t="shared" ref="F144:S144" si="65">IF(F24=0,0,((F6*0.5)+E24-F42)*F79*F111*F$2)</f>
        <v>0</v>
      </c>
      <c r="G144" s="26">
        <f t="shared" si="65"/>
        <v>0</v>
      </c>
      <c r="H144" s="26">
        <f t="shared" si="65"/>
        <v>0</v>
      </c>
      <c r="I144" s="26">
        <f t="shared" si="65"/>
        <v>0</v>
      </c>
      <c r="J144" s="26">
        <f t="shared" si="65"/>
        <v>0</v>
      </c>
      <c r="K144" s="26">
        <f t="shared" si="65"/>
        <v>0</v>
      </c>
      <c r="L144" s="26">
        <f t="shared" si="65"/>
        <v>0</v>
      </c>
      <c r="M144" s="26">
        <f t="shared" si="65"/>
        <v>0</v>
      </c>
      <c r="N144" s="26">
        <f t="shared" si="65"/>
        <v>0</v>
      </c>
      <c r="O144" s="26">
        <f t="shared" si="64"/>
        <v>0</v>
      </c>
      <c r="P144" s="26">
        <f t="shared" si="64"/>
        <v>0</v>
      </c>
      <c r="Q144" s="26">
        <f t="shared" si="64"/>
        <v>0</v>
      </c>
      <c r="R144" s="26">
        <f t="shared" si="65"/>
        <v>0</v>
      </c>
      <c r="S144" s="26">
        <f t="shared" si="65"/>
        <v>0</v>
      </c>
      <c r="T144" s="26">
        <f t="shared" si="63"/>
        <v>0</v>
      </c>
      <c r="U144" s="26">
        <f t="shared" si="63"/>
        <v>0</v>
      </c>
      <c r="V144" s="26">
        <f t="shared" si="63"/>
        <v>0</v>
      </c>
      <c r="W144" s="26">
        <f t="shared" si="63"/>
        <v>0</v>
      </c>
      <c r="X144" s="26">
        <f t="shared" si="63"/>
        <v>0</v>
      </c>
      <c r="Y144" s="26">
        <f t="shared" si="63"/>
        <v>0</v>
      </c>
      <c r="Z144" s="26">
        <f t="shared" si="63"/>
        <v>0</v>
      </c>
      <c r="AA144" s="26">
        <f t="shared" si="63"/>
        <v>0</v>
      </c>
      <c r="AB144" s="26">
        <f t="shared" si="63"/>
        <v>0</v>
      </c>
      <c r="AC144" s="26">
        <f t="shared" si="63"/>
        <v>0</v>
      </c>
      <c r="AD144" s="26">
        <f t="shared" si="63"/>
        <v>0</v>
      </c>
      <c r="AE144" s="26">
        <f t="shared" si="63"/>
        <v>0</v>
      </c>
      <c r="AF144" s="26">
        <f t="shared" si="63"/>
        <v>0</v>
      </c>
      <c r="AG144" s="26">
        <f t="shared" si="63"/>
        <v>0</v>
      </c>
      <c r="AH144" s="26">
        <f t="shared" si="63"/>
        <v>0</v>
      </c>
      <c r="AI144" s="26">
        <f t="shared" si="63"/>
        <v>0</v>
      </c>
      <c r="AJ144" s="26">
        <f t="shared" si="63"/>
        <v>0</v>
      </c>
      <c r="AK144" s="26">
        <f t="shared" si="63"/>
        <v>0</v>
      </c>
      <c r="AL144" s="26">
        <f t="shared" si="63"/>
        <v>0</v>
      </c>
      <c r="AM144" s="26">
        <f t="shared" si="63"/>
        <v>0</v>
      </c>
    </row>
    <row r="145" spans="1:39" hidden="1" x14ac:dyDescent="0.35">
      <c r="A145" s="648"/>
      <c r="B145" s="240" t="s">
        <v>21</v>
      </c>
      <c r="C145" s="26">
        <f t="shared" si="61"/>
        <v>0</v>
      </c>
      <c r="D145" s="26">
        <f t="shared" si="62"/>
        <v>0</v>
      </c>
      <c r="E145" s="26">
        <f t="shared" si="62"/>
        <v>0</v>
      </c>
      <c r="F145" s="26">
        <f t="shared" ref="F145:AM148" si="66">IF(F25=0,0,((F7*0.5)+E25-F43)*F80*F112*F$2)</f>
        <v>0</v>
      </c>
      <c r="G145" s="26">
        <f t="shared" si="66"/>
        <v>0</v>
      </c>
      <c r="H145" s="26">
        <f t="shared" si="66"/>
        <v>0</v>
      </c>
      <c r="I145" s="26">
        <f t="shared" si="66"/>
        <v>0</v>
      </c>
      <c r="J145" s="26">
        <f t="shared" si="66"/>
        <v>0</v>
      </c>
      <c r="K145" s="26">
        <f t="shared" si="66"/>
        <v>0</v>
      </c>
      <c r="L145" s="26">
        <f t="shared" si="66"/>
        <v>0</v>
      </c>
      <c r="M145" s="26">
        <f t="shared" si="66"/>
        <v>0</v>
      </c>
      <c r="N145" s="26">
        <f t="shared" si="66"/>
        <v>0</v>
      </c>
      <c r="O145" s="26">
        <f t="shared" si="64"/>
        <v>0</v>
      </c>
      <c r="P145" s="26">
        <f t="shared" si="64"/>
        <v>0</v>
      </c>
      <c r="Q145" s="26">
        <f t="shared" si="64"/>
        <v>0</v>
      </c>
      <c r="R145" s="26">
        <f t="shared" si="66"/>
        <v>0</v>
      </c>
      <c r="S145" s="26">
        <f t="shared" si="66"/>
        <v>0</v>
      </c>
      <c r="T145" s="26">
        <f t="shared" si="66"/>
        <v>0</v>
      </c>
      <c r="U145" s="26">
        <f t="shared" si="66"/>
        <v>0</v>
      </c>
      <c r="V145" s="26">
        <f t="shared" si="66"/>
        <v>0</v>
      </c>
      <c r="W145" s="26">
        <f t="shared" si="66"/>
        <v>0</v>
      </c>
      <c r="X145" s="26">
        <f t="shared" si="66"/>
        <v>0</v>
      </c>
      <c r="Y145" s="26">
        <f t="shared" si="66"/>
        <v>0</v>
      </c>
      <c r="Z145" s="26">
        <f t="shared" si="66"/>
        <v>0</v>
      </c>
      <c r="AA145" s="26">
        <f t="shared" si="66"/>
        <v>0</v>
      </c>
      <c r="AB145" s="26">
        <f t="shared" si="66"/>
        <v>0</v>
      </c>
      <c r="AC145" s="26">
        <f t="shared" si="66"/>
        <v>0</v>
      </c>
      <c r="AD145" s="26">
        <f t="shared" si="66"/>
        <v>0</v>
      </c>
      <c r="AE145" s="26">
        <f t="shared" si="66"/>
        <v>0</v>
      </c>
      <c r="AF145" s="26">
        <f t="shared" si="66"/>
        <v>0</v>
      </c>
      <c r="AG145" s="26">
        <f t="shared" si="66"/>
        <v>0</v>
      </c>
      <c r="AH145" s="26">
        <f t="shared" si="66"/>
        <v>0</v>
      </c>
      <c r="AI145" s="26">
        <f t="shared" si="66"/>
        <v>0</v>
      </c>
      <c r="AJ145" s="26">
        <f t="shared" si="66"/>
        <v>0</v>
      </c>
      <c r="AK145" s="26">
        <f t="shared" si="66"/>
        <v>0</v>
      </c>
      <c r="AL145" s="26">
        <f t="shared" si="66"/>
        <v>0</v>
      </c>
      <c r="AM145" s="26">
        <f t="shared" si="66"/>
        <v>0</v>
      </c>
    </row>
    <row r="146" spans="1:39" hidden="1" x14ac:dyDescent="0.35">
      <c r="A146" s="648"/>
      <c r="B146" s="240" t="s">
        <v>1</v>
      </c>
      <c r="C146" s="26">
        <f t="shared" si="61"/>
        <v>0</v>
      </c>
      <c r="D146" s="26">
        <f t="shared" si="62"/>
        <v>0</v>
      </c>
      <c r="E146" s="26">
        <f t="shared" si="62"/>
        <v>0</v>
      </c>
      <c r="F146" s="26">
        <f t="shared" si="66"/>
        <v>0</v>
      </c>
      <c r="G146" s="26">
        <f t="shared" si="66"/>
        <v>0</v>
      </c>
      <c r="H146" s="26">
        <f t="shared" si="66"/>
        <v>0</v>
      </c>
      <c r="I146" s="26">
        <f t="shared" si="66"/>
        <v>0</v>
      </c>
      <c r="J146" s="26">
        <f t="shared" si="66"/>
        <v>0</v>
      </c>
      <c r="K146" s="26">
        <f t="shared" si="66"/>
        <v>0</v>
      </c>
      <c r="L146" s="26">
        <f t="shared" si="66"/>
        <v>0</v>
      </c>
      <c r="M146" s="26">
        <f t="shared" si="66"/>
        <v>0</v>
      </c>
      <c r="N146" s="26">
        <f t="shared" si="66"/>
        <v>0</v>
      </c>
      <c r="O146" s="26">
        <f t="shared" si="64"/>
        <v>0</v>
      </c>
      <c r="P146" s="26">
        <f t="shared" si="64"/>
        <v>0</v>
      </c>
      <c r="Q146" s="26">
        <f t="shared" si="64"/>
        <v>0</v>
      </c>
      <c r="R146" s="26">
        <f t="shared" si="66"/>
        <v>0</v>
      </c>
      <c r="S146" s="26">
        <f t="shared" si="66"/>
        <v>0</v>
      </c>
      <c r="T146" s="26">
        <f t="shared" si="66"/>
        <v>0</v>
      </c>
      <c r="U146" s="26">
        <f t="shared" si="66"/>
        <v>0</v>
      </c>
      <c r="V146" s="26">
        <f t="shared" si="66"/>
        <v>0</v>
      </c>
      <c r="W146" s="26">
        <f t="shared" si="66"/>
        <v>0</v>
      </c>
      <c r="X146" s="26">
        <f t="shared" si="66"/>
        <v>0</v>
      </c>
      <c r="Y146" s="26">
        <f t="shared" si="66"/>
        <v>0</v>
      </c>
      <c r="Z146" s="26">
        <f t="shared" si="66"/>
        <v>0</v>
      </c>
      <c r="AA146" s="26">
        <f t="shared" si="66"/>
        <v>0</v>
      </c>
      <c r="AB146" s="26">
        <f t="shared" si="66"/>
        <v>0</v>
      </c>
      <c r="AC146" s="26">
        <f t="shared" si="66"/>
        <v>0</v>
      </c>
      <c r="AD146" s="26">
        <f t="shared" si="66"/>
        <v>0</v>
      </c>
      <c r="AE146" s="26">
        <f t="shared" si="66"/>
        <v>0</v>
      </c>
      <c r="AF146" s="26">
        <f t="shared" si="66"/>
        <v>0</v>
      </c>
      <c r="AG146" s="26">
        <f t="shared" si="66"/>
        <v>0</v>
      </c>
      <c r="AH146" s="26">
        <f t="shared" si="66"/>
        <v>0</v>
      </c>
      <c r="AI146" s="26">
        <f t="shared" si="66"/>
        <v>0</v>
      </c>
      <c r="AJ146" s="26">
        <f t="shared" si="66"/>
        <v>0</v>
      </c>
      <c r="AK146" s="26">
        <f t="shared" si="66"/>
        <v>0</v>
      </c>
      <c r="AL146" s="26">
        <f t="shared" si="66"/>
        <v>0</v>
      </c>
      <c r="AM146" s="26">
        <f t="shared" si="66"/>
        <v>0</v>
      </c>
    </row>
    <row r="147" spans="1:39" hidden="1" x14ac:dyDescent="0.35">
      <c r="A147" s="648"/>
      <c r="B147" s="240" t="s">
        <v>22</v>
      </c>
      <c r="C147" s="26">
        <f t="shared" si="61"/>
        <v>0</v>
      </c>
      <c r="D147" s="26">
        <f t="shared" si="62"/>
        <v>0</v>
      </c>
      <c r="E147" s="26">
        <f t="shared" si="62"/>
        <v>0</v>
      </c>
      <c r="F147" s="26">
        <f t="shared" si="66"/>
        <v>0</v>
      </c>
      <c r="G147" s="26">
        <f t="shared" si="66"/>
        <v>0</v>
      </c>
      <c r="H147" s="26">
        <f t="shared" si="66"/>
        <v>0</v>
      </c>
      <c r="I147" s="26">
        <f t="shared" si="66"/>
        <v>0</v>
      </c>
      <c r="J147" s="26">
        <f t="shared" si="66"/>
        <v>0</v>
      </c>
      <c r="K147" s="26">
        <f t="shared" si="66"/>
        <v>0</v>
      </c>
      <c r="L147" s="26">
        <f t="shared" si="66"/>
        <v>0</v>
      </c>
      <c r="M147" s="26">
        <f t="shared" si="66"/>
        <v>0</v>
      </c>
      <c r="N147" s="26">
        <f t="shared" si="66"/>
        <v>0</v>
      </c>
      <c r="O147" s="26">
        <f t="shared" si="64"/>
        <v>0</v>
      </c>
      <c r="P147" s="26">
        <f t="shared" si="64"/>
        <v>0</v>
      </c>
      <c r="Q147" s="26">
        <f t="shared" si="64"/>
        <v>0</v>
      </c>
      <c r="R147" s="26">
        <f t="shared" si="66"/>
        <v>0</v>
      </c>
      <c r="S147" s="26">
        <f t="shared" si="66"/>
        <v>0</v>
      </c>
      <c r="T147" s="26">
        <f t="shared" si="66"/>
        <v>0</v>
      </c>
      <c r="U147" s="26">
        <f t="shared" si="66"/>
        <v>0</v>
      </c>
      <c r="V147" s="26">
        <f t="shared" si="66"/>
        <v>0</v>
      </c>
      <c r="W147" s="26">
        <f t="shared" si="66"/>
        <v>0</v>
      </c>
      <c r="X147" s="26">
        <f t="shared" si="66"/>
        <v>0</v>
      </c>
      <c r="Y147" s="26">
        <f t="shared" si="66"/>
        <v>0</v>
      </c>
      <c r="Z147" s="26">
        <f t="shared" si="66"/>
        <v>0</v>
      </c>
      <c r="AA147" s="26">
        <f t="shared" si="66"/>
        <v>0</v>
      </c>
      <c r="AB147" s="26">
        <f t="shared" si="66"/>
        <v>0</v>
      </c>
      <c r="AC147" s="26">
        <f t="shared" si="66"/>
        <v>0</v>
      </c>
      <c r="AD147" s="26">
        <f t="shared" si="66"/>
        <v>0</v>
      </c>
      <c r="AE147" s="26">
        <f t="shared" si="66"/>
        <v>0</v>
      </c>
      <c r="AF147" s="26">
        <f t="shared" si="66"/>
        <v>0</v>
      </c>
      <c r="AG147" s="26">
        <f t="shared" si="66"/>
        <v>0</v>
      </c>
      <c r="AH147" s="26">
        <f t="shared" si="66"/>
        <v>0</v>
      </c>
      <c r="AI147" s="26">
        <f t="shared" si="66"/>
        <v>0</v>
      </c>
      <c r="AJ147" s="26">
        <f t="shared" si="66"/>
        <v>0</v>
      </c>
      <c r="AK147" s="26">
        <f t="shared" si="66"/>
        <v>0</v>
      </c>
      <c r="AL147" s="26">
        <f t="shared" si="66"/>
        <v>0</v>
      </c>
      <c r="AM147" s="26">
        <f t="shared" si="66"/>
        <v>0</v>
      </c>
    </row>
    <row r="148" spans="1:39" hidden="1" x14ac:dyDescent="0.35">
      <c r="A148" s="648"/>
      <c r="B148" s="77" t="s">
        <v>9</v>
      </c>
      <c r="C148" s="26">
        <f t="shared" si="61"/>
        <v>0</v>
      </c>
      <c r="D148" s="26">
        <f t="shared" si="62"/>
        <v>0</v>
      </c>
      <c r="E148" s="26">
        <f t="shared" si="62"/>
        <v>0</v>
      </c>
      <c r="F148" s="26">
        <f t="shared" si="66"/>
        <v>0</v>
      </c>
      <c r="G148" s="26">
        <f t="shared" si="66"/>
        <v>0</v>
      </c>
      <c r="H148" s="26">
        <f t="shared" si="66"/>
        <v>0</v>
      </c>
      <c r="I148" s="26">
        <f t="shared" si="66"/>
        <v>0</v>
      </c>
      <c r="J148" s="26">
        <f t="shared" si="66"/>
        <v>0</v>
      </c>
      <c r="K148" s="26">
        <f t="shared" si="66"/>
        <v>0</v>
      </c>
      <c r="L148" s="26">
        <f t="shared" si="66"/>
        <v>0</v>
      </c>
      <c r="M148" s="26">
        <f t="shared" si="66"/>
        <v>0</v>
      </c>
      <c r="N148" s="26">
        <f t="shared" si="66"/>
        <v>0</v>
      </c>
      <c r="O148" s="26">
        <f t="shared" si="64"/>
        <v>0</v>
      </c>
      <c r="P148" s="26">
        <f t="shared" si="64"/>
        <v>0</v>
      </c>
      <c r="Q148" s="26">
        <f t="shared" si="64"/>
        <v>0</v>
      </c>
      <c r="R148" s="26">
        <f t="shared" si="66"/>
        <v>0</v>
      </c>
      <c r="S148" s="26">
        <f t="shared" si="66"/>
        <v>0</v>
      </c>
      <c r="T148" s="26">
        <f t="shared" si="66"/>
        <v>0</v>
      </c>
      <c r="U148" s="26">
        <f t="shared" si="66"/>
        <v>0</v>
      </c>
      <c r="V148" s="26">
        <f t="shared" si="66"/>
        <v>0</v>
      </c>
      <c r="W148" s="26">
        <f t="shared" si="66"/>
        <v>0</v>
      </c>
      <c r="X148" s="26">
        <f t="shared" si="66"/>
        <v>0</v>
      </c>
      <c r="Y148" s="26">
        <f t="shared" si="66"/>
        <v>0</v>
      </c>
      <c r="Z148" s="26">
        <f t="shared" si="66"/>
        <v>0</v>
      </c>
      <c r="AA148" s="26">
        <f t="shared" si="66"/>
        <v>0</v>
      </c>
      <c r="AB148" s="26">
        <f t="shared" si="66"/>
        <v>0</v>
      </c>
      <c r="AC148" s="26">
        <f t="shared" si="66"/>
        <v>0</v>
      </c>
      <c r="AD148" s="26">
        <f t="shared" si="66"/>
        <v>0</v>
      </c>
      <c r="AE148" s="26">
        <f t="shared" si="66"/>
        <v>0</v>
      </c>
      <c r="AF148" s="26">
        <f t="shared" si="66"/>
        <v>0</v>
      </c>
      <c r="AG148" s="26">
        <f t="shared" si="66"/>
        <v>0</v>
      </c>
      <c r="AH148" s="26">
        <f t="shared" si="66"/>
        <v>0</v>
      </c>
      <c r="AI148" s="26">
        <f t="shared" si="66"/>
        <v>0</v>
      </c>
      <c r="AJ148" s="26">
        <f t="shared" si="66"/>
        <v>0</v>
      </c>
      <c r="AK148" s="26">
        <f t="shared" si="66"/>
        <v>0</v>
      </c>
      <c r="AL148" s="26">
        <f t="shared" si="66"/>
        <v>0</v>
      </c>
      <c r="AM148" s="26">
        <f t="shared" si="66"/>
        <v>0</v>
      </c>
    </row>
    <row r="149" spans="1:39" hidden="1" x14ac:dyDescent="0.35">
      <c r="A149" s="648"/>
      <c r="B149" s="77" t="s">
        <v>3</v>
      </c>
      <c r="C149" s="26">
        <f t="shared" si="61"/>
        <v>0</v>
      </c>
      <c r="D149" s="26">
        <f t="shared" si="62"/>
        <v>0</v>
      </c>
      <c r="E149" s="26">
        <f t="shared" si="62"/>
        <v>0</v>
      </c>
      <c r="F149" s="26">
        <f t="shared" ref="F149:AM152" si="67">IF(F29=0,0,((F11*0.5)+E29-F47)*F84*F116*F$2)</f>
        <v>0</v>
      </c>
      <c r="G149" s="26">
        <f t="shared" si="67"/>
        <v>0</v>
      </c>
      <c r="H149" s="26">
        <f t="shared" si="67"/>
        <v>0</v>
      </c>
      <c r="I149" s="26">
        <f t="shared" si="67"/>
        <v>0</v>
      </c>
      <c r="J149" s="26">
        <f t="shared" si="67"/>
        <v>0</v>
      </c>
      <c r="K149" s="26">
        <f t="shared" si="67"/>
        <v>0</v>
      </c>
      <c r="L149" s="26">
        <f t="shared" si="67"/>
        <v>0</v>
      </c>
      <c r="M149" s="26">
        <f t="shared" si="67"/>
        <v>0</v>
      </c>
      <c r="N149" s="26">
        <f t="shared" si="67"/>
        <v>0</v>
      </c>
      <c r="O149" s="26">
        <f t="shared" si="64"/>
        <v>0</v>
      </c>
      <c r="P149" s="26">
        <f t="shared" si="64"/>
        <v>0</v>
      </c>
      <c r="Q149" s="26">
        <f t="shared" si="64"/>
        <v>0</v>
      </c>
      <c r="R149" s="26">
        <f t="shared" si="67"/>
        <v>0</v>
      </c>
      <c r="S149" s="26">
        <f t="shared" si="67"/>
        <v>0</v>
      </c>
      <c r="T149" s="26">
        <f t="shared" si="67"/>
        <v>0</v>
      </c>
      <c r="U149" s="26">
        <f t="shared" si="67"/>
        <v>0</v>
      </c>
      <c r="V149" s="26">
        <f t="shared" si="67"/>
        <v>0</v>
      </c>
      <c r="W149" s="26">
        <f t="shared" si="67"/>
        <v>0</v>
      </c>
      <c r="X149" s="26">
        <f t="shared" si="67"/>
        <v>0</v>
      </c>
      <c r="Y149" s="26">
        <f t="shared" si="67"/>
        <v>0</v>
      </c>
      <c r="Z149" s="26">
        <f t="shared" si="67"/>
        <v>0</v>
      </c>
      <c r="AA149" s="26">
        <f t="shared" si="67"/>
        <v>0</v>
      </c>
      <c r="AB149" s="26">
        <f t="shared" si="67"/>
        <v>0</v>
      </c>
      <c r="AC149" s="26">
        <f t="shared" si="67"/>
        <v>0</v>
      </c>
      <c r="AD149" s="26">
        <f t="shared" si="67"/>
        <v>0</v>
      </c>
      <c r="AE149" s="26">
        <f t="shared" si="67"/>
        <v>0</v>
      </c>
      <c r="AF149" s="26">
        <f t="shared" si="67"/>
        <v>0</v>
      </c>
      <c r="AG149" s="26">
        <f t="shared" si="67"/>
        <v>0</v>
      </c>
      <c r="AH149" s="26">
        <f t="shared" si="67"/>
        <v>0</v>
      </c>
      <c r="AI149" s="26">
        <f t="shared" si="67"/>
        <v>0</v>
      </c>
      <c r="AJ149" s="26">
        <f t="shared" si="67"/>
        <v>0</v>
      </c>
      <c r="AK149" s="26">
        <f t="shared" si="67"/>
        <v>0</v>
      </c>
      <c r="AL149" s="26">
        <f t="shared" si="67"/>
        <v>0</v>
      </c>
      <c r="AM149" s="26">
        <f t="shared" si="67"/>
        <v>0</v>
      </c>
    </row>
    <row r="150" spans="1:39" ht="15.75" hidden="1" customHeight="1" x14ac:dyDescent="0.35">
      <c r="A150" s="648"/>
      <c r="B150" s="77" t="s">
        <v>4</v>
      </c>
      <c r="C150" s="26">
        <f t="shared" si="61"/>
        <v>0</v>
      </c>
      <c r="D150" s="26">
        <f t="shared" si="62"/>
        <v>0</v>
      </c>
      <c r="E150" s="26">
        <f t="shared" si="62"/>
        <v>0</v>
      </c>
      <c r="F150" s="26">
        <f t="shared" si="67"/>
        <v>0</v>
      </c>
      <c r="G150" s="26">
        <f t="shared" si="67"/>
        <v>0</v>
      </c>
      <c r="H150" s="26">
        <f t="shared" si="67"/>
        <v>0</v>
      </c>
      <c r="I150" s="26">
        <f t="shared" si="67"/>
        <v>0</v>
      </c>
      <c r="J150" s="26">
        <f t="shared" si="67"/>
        <v>0</v>
      </c>
      <c r="K150" s="26">
        <f t="shared" si="67"/>
        <v>0</v>
      </c>
      <c r="L150" s="26">
        <f t="shared" si="67"/>
        <v>0</v>
      </c>
      <c r="M150" s="26">
        <f t="shared" si="67"/>
        <v>0</v>
      </c>
      <c r="N150" s="26">
        <f t="shared" si="67"/>
        <v>0</v>
      </c>
      <c r="O150" s="26">
        <f t="shared" si="64"/>
        <v>0</v>
      </c>
      <c r="P150" s="26">
        <f t="shared" si="64"/>
        <v>0</v>
      </c>
      <c r="Q150" s="26">
        <f t="shared" si="64"/>
        <v>0</v>
      </c>
      <c r="R150" s="26">
        <f t="shared" si="67"/>
        <v>0</v>
      </c>
      <c r="S150" s="26">
        <f t="shared" si="67"/>
        <v>0</v>
      </c>
      <c r="T150" s="26">
        <f t="shared" si="67"/>
        <v>0</v>
      </c>
      <c r="U150" s="26">
        <f t="shared" si="67"/>
        <v>0</v>
      </c>
      <c r="V150" s="26">
        <f t="shared" si="67"/>
        <v>0</v>
      </c>
      <c r="W150" s="26">
        <f t="shared" si="67"/>
        <v>0</v>
      </c>
      <c r="X150" s="26">
        <f t="shared" si="67"/>
        <v>0</v>
      </c>
      <c r="Y150" s="26">
        <f t="shared" si="67"/>
        <v>0</v>
      </c>
      <c r="Z150" s="26">
        <f t="shared" si="67"/>
        <v>0</v>
      </c>
      <c r="AA150" s="26">
        <f t="shared" si="67"/>
        <v>0</v>
      </c>
      <c r="AB150" s="26">
        <f t="shared" si="67"/>
        <v>0</v>
      </c>
      <c r="AC150" s="26">
        <f t="shared" si="67"/>
        <v>0</v>
      </c>
      <c r="AD150" s="26">
        <f t="shared" si="67"/>
        <v>0</v>
      </c>
      <c r="AE150" s="26">
        <f t="shared" si="67"/>
        <v>0</v>
      </c>
      <c r="AF150" s="26">
        <f t="shared" si="67"/>
        <v>0</v>
      </c>
      <c r="AG150" s="26">
        <f t="shared" si="67"/>
        <v>0</v>
      </c>
      <c r="AH150" s="26">
        <f t="shared" si="67"/>
        <v>0</v>
      </c>
      <c r="AI150" s="26">
        <f t="shared" si="67"/>
        <v>0</v>
      </c>
      <c r="AJ150" s="26">
        <f t="shared" si="67"/>
        <v>0</v>
      </c>
      <c r="AK150" s="26">
        <f t="shared" si="67"/>
        <v>0</v>
      </c>
      <c r="AL150" s="26">
        <f t="shared" si="67"/>
        <v>0</v>
      </c>
      <c r="AM150" s="26">
        <f t="shared" si="67"/>
        <v>0</v>
      </c>
    </row>
    <row r="151" spans="1:39" hidden="1" x14ac:dyDescent="0.35">
      <c r="A151" s="648"/>
      <c r="B151" s="77" t="s">
        <v>5</v>
      </c>
      <c r="C151" s="26">
        <f t="shared" si="61"/>
        <v>0</v>
      </c>
      <c r="D151" s="26">
        <f t="shared" si="62"/>
        <v>0</v>
      </c>
      <c r="E151" s="26">
        <f t="shared" si="62"/>
        <v>0</v>
      </c>
      <c r="F151" s="26">
        <f t="shared" si="67"/>
        <v>0</v>
      </c>
      <c r="G151" s="26">
        <f t="shared" si="67"/>
        <v>0</v>
      </c>
      <c r="H151" s="26">
        <f t="shared" si="67"/>
        <v>0</v>
      </c>
      <c r="I151" s="26">
        <f t="shared" si="67"/>
        <v>0</v>
      </c>
      <c r="J151" s="26">
        <f t="shared" si="67"/>
        <v>0</v>
      </c>
      <c r="K151" s="26">
        <f t="shared" si="67"/>
        <v>0</v>
      </c>
      <c r="L151" s="26">
        <f t="shared" si="67"/>
        <v>0</v>
      </c>
      <c r="M151" s="26">
        <f t="shared" si="67"/>
        <v>0</v>
      </c>
      <c r="N151" s="26">
        <f t="shared" si="67"/>
        <v>0</v>
      </c>
      <c r="O151" s="26">
        <f t="shared" si="64"/>
        <v>0</v>
      </c>
      <c r="P151" s="26">
        <f t="shared" si="64"/>
        <v>0</v>
      </c>
      <c r="Q151" s="26">
        <f t="shared" si="64"/>
        <v>0</v>
      </c>
      <c r="R151" s="26">
        <f t="shared" si="67"/>
        <v>0</v>
      </c>
      <c r="S151" s="26">
        <f t="shared" si="67"/>
        <v>0</v>
      </c>
      <c r="T151" s="26">
        <f t="shared" si="67"/>
        <v>0</v>
      </c>
      <c r="U151" s="26">
        <f t="shared" si="67"/>
        <v>0</v>
      </c>
      <c r="V151" s="26">
        <f t="shared" si="67"/>
        <v>0</v>
      </c>
      <c r="W151" s="26">
        <f t="shared" si="67"/>
        <v>0</v>
      </c>
      <c r="X151" s="26">
        <f t="shared" si="67"/>
        <v>0</v>
      </c>
      <c r="Y151" s="26">
        <f t="shared" si="67"/>
        <v>0</v>
      </c>
      <c r="Z151" s="26">
        <f t="shared" si="67"/>
        <v>0</v>
      </c>
      <c r="AA151" s="26">
        <f t="shared" si="67"/>
        <v>0</v>
      </c>
      <c r="AB151" s="26">
        <f t="shared" si="67"/>
        <v>0</v>
      </c>
      <c r="AC151" s="26">
        <f t="shared" si="67"/>
        <v>0</v>
      </c>
      <c r="AD151" s="26">
        <f t="shared" si="67"/>
        <v>0</v>
      </c>
      <c r="AE151" s="26">
        <f t="shared" si="67"/>
        <v>0</v>
      </c>
      <c r="AF151" s="26">
        <f t="shared" si="67"/>
        <v>0</v>
      </c>
      <c r="AG151" s="26">
        <f t="shared" si="67"/>
        <v>0</v>
      </c>
      <c r="AH151" s="26">
        <f t="shared" si="67"/>
        <v>0</v>
      </c>
      <c r="AI151" s="26">
        <f t="shared" si="67"/>
        <v>0</v>
      </c>
      <c r="AJ151" s="26">
        <f t="shared" si="67"/>
        <v>0</v>
      </c>
      <c r="AK151" s="26">
        <f t="shared" si="67"/>
        <v>0</v>
      </c>
      <c r="AL151" s="26">
        <f t="shared" si="67"/>
        <v>0</v>
      </c>
      <c r="AM151" s="26">
        <f t="shared" si="67"/>
        <v>0</v>
      </c>
    </row>
    <row r="152" spans="1:39" hidden="1" x14ac:dyDescent="0.35">
      <c r="A152" s="648"/>
      <c r="B152" s="77" t="s">
        <v>23</v>
      </c>
      <c r="C152" s="26">
        <f t="shared" si="61"/>
        <v>0</v>
      </c>
      <c r="D152" s="26">
        <f t="shared" si="62"/>
        <v>0</v>
      </c>
      <c r="E152" s="26">
        <f t="shared" si="62"/>
        <v>0</v>
      </c>
      <c r="F152" s="26">
        <f t="shared" si="67"/>
        <v>0</v>
      </c>
      <c r="G152" s="26">
        <f t="shared" si="67"/>
        <v>0</v>
      </c>
      <c r="H152" s="26">
        <f t="shared" si="67"/>
        <v>0</v>
      </c>
      <c r="I152" s="26">
        <f t="shared" si="67"/>
        <v>0</v>
      </c>
      <c r="J152" s="26">
        <f t="shared" si="67"/>
        <v>0</v>
      </c>
      <c r="K152" s="26">
        <f t="shared" si="67"/>
        <v>0</v>
      </c>
      <c r="L152" s="26">
        <f t="shared" si="67"/>
        <v>0</v>
      </c>
      <c r="M152" s="26">
        <f t="shared" si="67"/>
        <v>0</v>
      </c>
      <c r="N152" s="26">
        <f t="shared" si="67"/>
        <v>0</v>
      </c>
      <c r="O152" s="26">
        <f t="shared" si="64"/>
        <v>0</v>
      </c>
      <c r="P152" s="26">
        <f t="shared" si="64"/>
        <v>0</v>
      </c>
      <c r="Q152" s="26">
        <f t="shared" si="64"/>
        <v>0</v>
      </c>
      <c r="R152" s="26">
        <f t="shared" si="67"/>
        <v>0</v>
      </c>
      <c r="S152" s="26">
        <f t="shared" si="67"/>
        <v>0</v>
      </c>
      <c r="T152" s="26">
        <f t="shared" si="67"/>
        <v>0</v>
      </c>
      <c r="U152" s="26">
        <f t="shared" si="67"/>
        <v>0</v>
      </c>
      <c r="V152" s="26">
        <f t="shared" si="67"/>
        <v>0</v>
      </c>
      <c r="W152" s="26">
        <f t="shared" si="67"/>
        <v>0</v>
      </c>
      <c r="X152" s="26">
        <f t="shared" si="67"/>
        <v>0</v>
      </c>
      <c r="Y152" s="26">
        <f t="shared" si="67"/>
        <v>0</v>
      </c>
      <c r="Z152" s="26">
        <f t="shared" si="67"/>
        <v>0</v>
      </c>
      <c r="AA152" s="26">
        <f t="shared" si="67"/>
        <v>0</v>
      </c>
      <c r="AB152" s="26">
        <f t="shared" si="67"/>
        <v>0</v>
      </c>
      <c r="AC152" s="26">
        <f t="shared" si="67"/>
        <v>0</v>
      </c>
      <c r="AD152" s="26">
        <f t="shared" si="67"/>
        <v>0</v>
      </c>
      <c r="AE152" s="26">
        <f t="shared" si="67"/>
        <v>0</v>
      </c>
      <c r="AF152" s="26">
        <f t="shared" si="67"/>
        <v>0</v>
      </c>
      <c r="AG152" s="26">
        <f t="shared" si="67"/>
        <v>0</v>
      </c>
      <c r="AH152" s="26">
        <f t="shared" si="67"/>
        <v>0</v>
      </c>
      <c r="AI152" s="26">
        <f t="shared" si="67"/>
        <v>0</v>
      </c>
      <c r="AJ152" s="26">
        <f t="shared" si="67"/>
        <v>0</v>
      </c>
      <c r="AK152" s="26">
        <f t="shared" si="67"/>
        <v>0</v>
      </c>
      <c r="AL152" s="26">
        <f t="shared" si="67"/>
        <v>0</v>
      </c>
      <c r="AM152" s="26">
        <f t="shared" si="67"/>
        <v>0</v>
      </c>
    </row>
    <row r="153" spans="1:39" hidden="1" x14ac:dyDescent="0.35">
      <c r="A153" s="648"/>
      <c r="B153" s="77" t="s">
        <v>24</v>
      </c>
      <c r="C153" s="26">
        <f t="shared" si="61"/>
        <v>0</v>
      </c>
      <c r="D153" s="26">
        <f t="shared" si="62"/>
        <v>0</v>
      </c>
      <c r="E153" s="26">
        <f t="shared" si="62"/>
        <v>0</v>
      </c>
      <c r="F153" s="26">
        <f t="shared" ref="F153:AM155" si="68">IF(F33=0,0,((F15*0.5)+E33-F51)*F88*F120*F$2)</f>
        <v>0</v>
      </c>
      <c r="G153" s="26">
        <f t="shared" si="68"/>
        <v>0</v>
      </c>
      <c r="H153" s="26">
        <f t="shared" si="68"/>
        <v>0</v>
      </c>
      <c r="I153" s="26">
        <f t="shared" si="68"/>
        <v>0</v>
      </c>
      <c r="J153" s="26">
        <f t="shared" si="68"/>
        <v>0</v>
      </c>
      <c r="K153" s="26">
        <f t="shared" si="68"/>
        <v>0</v>
      </c>
      <c r="L153" s="26">
        <f t="shared" si="68"/>
        <v>0</v>
      </c>
      <c r="M153" s="26">
        <f t="shared" si="68"/>
        <v>0</v>
      </c>
      <c r="N153" s="26">
        <f t="shared" si="68"/>
        <v>0</v>
      </c>
      <c r="O153" s="26">
        <f t="shared" si="64"/>
        <v>0</v>
      </c>
      <c r="P153" s="26">
        <f t="shared" si="64"/>
        <v>0</v>
      </c>
      <c r="Q153" s="26">
        <f t="shared" si="64"/>
        <v>0</v>
      </c>
      <c r="R153" s="26">
        <f t="shared" si="68"/>
        <v>0</v>
      </c>
      <c r="S153" s="26">
        <f t="shared" si="68"/>
        <v>0</v>
      </c>
      <c r="T153" s="26">
        <f t="shared" si="68"/>
        <v>0</v>
      </c>
      <c r="U153" s="26">
        <f t="shared" si="68"/>
        <v>0</v>
      </c>
      <c r="V153" s="26">
        <f t="shared" si="68"/>
        <v>0</v>
      </c>
      <c r="W153" s="26">
        <f t="shared" si="68"/>
        <v>0</v>
      </c>
      <c r="X153" s="26">
        <f t="shared" si="68"/>
        <v>0</v>
      </c>
      <c r="Y153" s="26">
        <f t="shared" si="68"/>
        <v>0</v>
      </c>
      <c r="Z153" s="26">
        <f t="shared" si="68"/>
        <v>0</v>
      </c>
      <c r="AA153" s="26">
        <f t="shared" si="68"/>
        <v>0</v>
      </c>
      <c r="AB153" s="26">
        <f t="shared" si="68"/>
        <v>0</v>
      </c>
      <c r="AC153" s="26">
        <f t="shared" si="68"/>
        <v>0</v>
      </c>
      <c r="AD153" s="26">
        <f t="shared" si="68"/>
        <v>0</v>
      </c>
      <c r="AE153" s="26">
        <f t="shared" si="68"/>
        <v>0</v>
      </c>
      <c r="AF153" s="26">
        <f t="shared" si="68"/>
        <v>0</v>
      </c>
      <c r="AG153" s="26">
        <f t="shared" si="68"/>
        <v>0</v>
      </c>
      <c r="AH153" s="26">
        <f t="shared" si="68"/>
        <v>0</v>
      </c>
      <c r="AI153" s="26">
        <f t="shared" si="68"/>
        <v>0</v>
      </c>
      <c r="AJ153" s="26">
        <f t="shared" si="68"/>
        <v>0</v>
      </c>
      <c r="AK153" s="26">
        <f t="shared" si="68"/>
        <v>0</v>
      </c>
      <c r="AL153" s="26">
        <f t="shared" si="68"/>
        <v>0</v>
      </c>
      <c r="AM153" s="26">
        <f t="shared" si="68"/>
        <v>0</v>
      </c>
    </row>
    <row r="154" spans="1:39" ht="15.75" hidden="1" customHeight="1" x14ac:dyDescent="0.35">
      <c r="A154" s="648"/>
      <c r="B154" s="77" t="s">
        <v>7</v>
      </c>
      <c r="C154" s="26">
        <f t="shared" si="61"/>
        <v>0</v>
      </c>
      <c r="D154" s="26">
        <f t="shared" si="62"/>
        <v>0</v>
      </c>
      <c r="E154" s="26">
        <f t="shared" si="62"/>
        <v>0</v>
      </c>
      <c r="F154" s="26">
        <f t="shared" si="68"/>
        <v>0</v>
      </c>
      <c r="G154" s="26">
        <f t="shared" si="68"/>
        <v>0</v>
      </c>
      <c r="H154" s="26">
        <f t="shared" si="68"/>
        <v>0</v>
      </c>
      <c r="I154" s="26">
        <f t="shared" si="68"/>
        <v>0</v>
      </c>
      <c r="J154" s="26">
        <f t="shared" si="68"/>
        <v>0</v>
      </c>
      <c r="K154" s="26">
        <f t="shared" si="68"/>
        <v>0</v>
      </c>
      <c r="L154" s="26">
        <f t="shared" si="68"/>
        <v>0</v>
      </c>
      <c r="M154" s="26">
        <f t="shared" si="68"/>
        <v>0</v>
      </c>
      <c r="N154" s="26">
        <f t="shared" si="68"/>
        <v>0</v>
      </c>
      <c r="O154" s="26">
        <f t="shared" si="64"/>
        <v>0</v>
      </c>
      <c r="P154" s="26">
        <f t="shared" si="64"/>
        <v>0</v>
      </c>
      <c r="Q154" s="26">
        <f t="shared" si="64"/>
        <v>0</v>
      </c>
      <c r="R154" s="26">
        <f t="shared" si="68"/>
        <v>0</v>
      </c>
      <c r="S154" s="26">
        <f t="shared" si="68"/>
        <v>0</v>
      </c>
      <c r="T154" s="26">
        <f t="shared" si="68"/>
        <v>0</v>
      </c>
      <c r="U154" s="26">
        <f t="shared" si="68"/>
        <v>0</v>
      </c>
      <c r="V154" s="26">
        <f t="shared" si="68"/>
        <v>0</v>
      </c>
      <c r="W154" s="26">
        <f t="shared" si="68"/>
        <v>0</v>
      </c>
      <c r="X154" s="26">
        <f t="shared" si="68"/>
        <v>0</v>
      </c>
      <c r="Y154" s="26">
        <f t="shared" si="68"/>
        <v>0</v>
      </c>
      <c r="Z154" s="26">
        <f t="shared" si="68"/>
        <v>0</v>
      </c>
      <c r="AA154" s="26">
        <f t="shared" si="68"/>
        <v>0</v>
      </c>
      <c r="AB154" s="26">
        <f t="shared" si="68"/>
        <v>0</v>
      </c>
      <c r="AC154" s="26">
        <f t="shared" si="68"/>
        <v>0</v>
      </c>
      <c r="AD154" s="26">
        <f t="shared" si="68"/>
        <v>0</v>
      </c>
      <c r="AE154" s="26">
        <f t="shared" si="68"/>
        <v>0</v>
      </c>
      <c r="AF154" s="26">
        <f t="shared" si="68"/>
        <v>0</v>
      </c>
      <c r="AG154" s="26">
        <f t="shared" si="68"/>
        <v>0</v>
      </c>
      <c r="AH154" s="26">
        <f t="shared" si="68"/>
        <v>0</v>
      </c>
      <c r="AI154" s="26">
        <f t="shared" si="68"/>
        <v>0</v>
      </c>
      <c r="AJ154" s="26">
        <f t="shared" si="68"/>
        <v>0</v>
      </c>
      <c r="AK154" s="26">
        <f t="shared" si="68"/>
        <v>0</v>
      </c>
      <c r="AL154" s="26">
        <f t="shared" si="68"/>
        <v>0</v>
      </c>
      <c r="AM154" s="26">
        <f t="shared" si="68"/>
        <v>0</v>
      </c>
    </row>
    <row r="155" spans="1:39" ht="15.75" hidden="1" customHeight="1" x14ac:dyDescent="0.35">
      <c r="A155" s="648"/>
      <c r="B155" s="77" t="s">
        <v>8</v>
      </c>
      <c r="C155" s="26">
        <f t="shared" si="61"/>
        <v>0</v>
      </c>
      <c r="D155" s="26">
        <f t="shared" si="62"/>
        <v>0</v>
      </c>
      <c r="E155" s="26">
        <f t="shared" si="62"/>
        <v>0</v>
      </c>
      <c r="F155" s="26">
        <f t="shared" si="68"/>
        <v>0</v>
      </c>
      <c r="G155" s="26">
        <f t="shared" si="68"/>
        <v>0</v>
      </c>
      <c r="H155" s="26">
        <f t="shared" si="68"/>
        <v>0</v>
      </c>
      <c r="I155" s="26">
        <f t="shared" si="68"/>
        <v>0</v>
      </c>
      <c r="J155" s="26">
        <f t="shared" si="68"/>
        <v>0</v>
      </c>
      <c r="K155" s="26">
        <f t="shared" si="68"/>
        <v>0</v>
      </c>
      <c r="L155" s="26">
        <f t="shared" si="68"/>
        <v>0</v>
      </c>
      <c r="M155" s="26">
        <f t="shared" si="68"/>
        <v>0</v>
      </c>
      <c r="N155" s="26">
        <f t="shared" si="68"/>
        <v>0</v>
      </c>
      <c r="O155" s="26">
        <f t="shared" si="64"/>
        <v>0</v>
      </c>
      <c r="P155" s="26">
        <f t="shared" si="64"/>
        <v>0</v>
      </c>
      <c r="Q155" s="26">
        <f t="shared" si="64"/>
        <v>0</v>
      </c>
      <c r="R155" s="26">
        <f t="shared" si="68"/>
        <v>0</v>
      </c>
      <c r="S155" s="26">
        <f t="shared" si="68"/>
        <v>0</v>
      </c>
      <c r="T155" s="26">
        <f t="shared" si="68"/>
        <v>0</v>
      </c>
      <c r="U155" s="26">
        <f t="shared" si="68"/>
        <v>0</v>
      </c>
      <c r="V155" s="26">
        <f t="shared" si="68"/>
        <v>0</v>
      </c>
      <c r="W155" s="26">
        <f t="shared" si="68"/>
        <v>0</v>
      </c>
      <c r="X155" s="26">
        <f t="shared" si="68"/>
        <v>0</v>
      </c>
      <c r="Y155" s="26">
        <f t="shared" si="68"/>
        <v>0</v>
      </c>
      <c r="Z155" s="26">
        <f t="shared" si="68"/>
        <v>0</v>
      </c>
      <c r="AA155" s="26">
        <f t="shared" si="68"/>
        <v>0</v>
      </c>
      <c r="AB155" s="26">
        <f t="shared" si="68"/>
        <v>0</v>
      </c>
      <c r="AC155" s="26">
        <f t="shared" si="68"/>
        <v>0</v>
      </c>
      <c r="AD155" s="26">
        <f t="shared" si="68"/>
        <v>0</v>
      </c>
      <c r="AE155" s="26">
        <f t="shared" si="68"/>
        <v>0</v>
      </c>
      <c r="AF155" s="26">
        <f t="shared" si="68"/>
        <v>0</v>
      </c>
      <c r="AG155" s="26">
        <f t="shared" si="68"/>
        <v>0</v>
      </c>
      <c r="AH155" s="26">
        <f t="shared" si="68"/>
        <v>0</v>
      </c>
      <c r="AI155" s="26">
        <f t="shared" si="68"/>
        <v>0</v>
      </c>
      <c r="AJ155" s="26">
        <f t="shared" si="68"/>
        <v>0</v>
      </c>
      <c r="AK155" s="26">
        <f t="shared" si="68"/>
        <v>0</v>
      </c>
      <c r="AL155" s="26">
        <f t="shared" si="68"/>
        <v>0</v>
      </c>
      <c r="AM155" s="26">
        <f t="shared" si="68"/>
        <v>0</v>
      </c>
    </row>
    <row r="156" spans="1:39" ht="15.75" hidden="1" customHeight="1" x14ac:dyDescent="0.35">
      <c r="A156" s="648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5.75" hidden="1" customHeight="1" x14ac:dyDescent="0.35">
      <c r="A157" s="648"/>
      <c r="B157" s="237" t="s">
        <v>26</v>
      </c>
      <c r="C157" s="26">
        <f>SUM(C143:C156)</f>
        <v>0</v>
      </c>
      <c r="D157" s="26">
        <f>SUM(D143:D156)</f>
        <v>0</v>
      </c>
      <c r="E157" s="26">
        <f t="shared" ref="E157:AM157" si="69">SUM(E143:E156)</f>
        <v>0</v>
      </c>
      <c r="F157" s="26">
        <f t="shared" si="69"/>
        <v>0</v>
      </c>
      <c r="G157" s="26">
        <f t="shared" si="69"/>
        <v>0</v>
      </c>
      <c r="H157" s="26">
        <f t="shared" si="69"/>
        <v>0</v>
      </c>
      <c r="I157" s="26">
        <f t="shared" si="69"/>
        <v>0</v>
      </c>
      <c r="J157" s="26">
        <f t="shared" si="69"/>
        <v>0</v>
      </c>
      <c r="K157" s="26">
        <f t="shared" si="69"/>
        <v>0</v>
      </c>
      <c r="L157" s="26">
        <f t="shared" si="69"/>
        <v>0</v>
      </c>
      <c r="M157" s="26">
        <f t="shared" si="69"/>
        <v>0</v>
      </c>
      <c r="N157" s="26">
        <f t="shared" si="69"/>
        <v>0</v>
      </c>
      <c r="O157" s="26">
        <f t="shared" si="69"/>
        <v>0</v>
      </c>
      <c r="P157" s="26">
        <f t="shared" si="69"/>
        <v>0</v>
      </c>
      <c r="Q157" s="26">
        <f t="shared" si="69"/>
        <v>0</v>
      </c>
      <c r="R157" s="26">
        <f t="shared" si="69"/>
        <v>0</v>
      </c>
      <c r="S157" s="26">
        <f t="shared" si="69"/>
        <v>0</v>
      </c>
      <c r="T157" s="26">
        <f t="shared" si="69"/>
        <v>0</v>
      </c>
      <c r="U157" s="26">
        <f t="shared" si="69"/>
        <v>0</v>
      </c>
      <c r="V157" s="26">
        <f t="shared" si="69"/>
        <v>0</v>
      </c>
      <c r="W157" s="26">
        <f t="shared" si="69"/>
        <v>0</v>
      </c>
      <c r="X157" s="26">
        <f t="shared" si="69"/>
        <v>0</v>
      </c>
      <c r="Y157" s="26">
        <f t="shared" si="69"/>
        <v>0</v>
      </c>
      <c r="Z157" s="26">
        <f t="shared" si="69"/>
        <v>0</v>
      </c>
      <c r="AA157" s="26">
        <f t="shared" si="69"/>
        <v>0</v>
      </c>
      <c r="AB157" s="26">
        <f t="shared" si="69"/>
        <v>0</v>
      </c>
      <c r="AC157" s="26">
        <f t="shared" si="69"/>
        <v>0</v>
      </c>
      <c r="AD157" s="26">
        <f t="shared" si="69"/>
        <v>0</v>
      </c>
      <c r="AE157" s="26">
        <f t="shared" si="69"/>
        <v>0</v>
      </c>
      <c r="AF157" s="26">
        <f t="shared" si="69"/>
        <v>0</v>
      </c>
      <c r="AG157" s="26">
        <f t="shared" si="69"/>
        <v>0</v>
      </c>
      <c r="AH157" s="26">
        <f t="shared" si="69"/>
        <v>0</v>
      </c>
      <c r="AI157" s="26">
        <f t="shared" si="69"/>
        <v>0</v>
      </c>
      <c r="AJ157" s="26">
        <f t="shared" si="69"/>
        <v>0</v>
      </c>
      <c r="AK157" s="26">
        <f t="shared" si="69"/>
        <v>0</v>
      </c>
      <c r="AL157" s="26">
        <f t="shared" si="69"/>
        <v>0</v>
      </c>
      <c r="AM157" s="26">
        <f t="shared" si="69"/>
        <v>0</v>
      </c>
    </row>
    <row r="158" spans="1:39" ht="16.5" hidden="1" customHeight="1" thickBot="1" x14ac:dyDescent="0.4">
      <c r="A158" s="649"/>
      <c r="B158" s="138" t="s">
        <v>27</v>
      </c>
      <c r="C158" s="27">
        <f>C157</f>
        <v>0</v>
      </c>
      <c r="D158" s="27">
        <f>C158+D157</f>
        <v>0</v>
      </c>
      <c r="E158" s="27">
        <f t="shared" ref="E158:AM158" si="70">D158+E157</f>
        <v>0</v>
      </c>
      <c r="F158" s="27">
        <f t="shared" si="70"/>
        <v>0</v>
      </c>
      <c r="G158" s="27">
        <f t="shared" si="70"/>
        <v>0</v>
      </c>
      <c r="H158" s="27">
        <f t="shared" si="70"/>
        <v>0</v>
      </c>
      <c r="I158" s="27">
        <f t="shared" si="70"/>
        <v>0</v>
      </c>
      <c r="J158" s="27">
        <f t="shared" si="70"/>
        <v>0</v>
      </c>
      <c r="K158" s="27">
        <f t="shared" si="70"/>
        <v>0</v>
      </c>
      <c r="L158" s="27">
        <f t="shared" si="70"/>
        <v>0</v>
      </c>
      <c r="M158" s="27">
        <f t="shared" si="70"/>
        <v>0</v>
      </c>
      <c r="N158" s="27">
        <f t="shared" si="70"/>
        <v>0</v>
      </c>
      <c r="O158" s="27">
        <f t="shared" si="70"/>
        <v>0</v>
      </c>
      <c r="P158" s="27">
        <f t="shared" si="70"/>
        <v>0</v>
      </c>
      <c r="Q158" s="27">
        <f t="shared" si="70"/>
        <v>0</v>
      </c>
      <c r="R158" s="27">
        <f t="shared" si="70"/>
        <v>0</v>
      </c>
      <c r="S158" s="27">
        <f t="shared" si="70"/>
        <v>0</v>
      </c>
      <c r="T158" s="27">
        <f t="shared" si="70"/>
        <v>0</v>
      </c>
      <c r="U158" s="27">
        <f t="shared" si="70"/>
        <v>0</v>
      </c>
      <c r="V158" s="27">
        <f t="shared" si="70"/>
        <v>0</v>
      </c>
      <c r="W158" s="27">
        <f t="shared" si="70"/>
        <v>0</v>
      </c>
      <c r="X158" s="27">
        <f t="shared" si="70"/>
        <v>0</v>
      </c>
      <c r="Y158" s="27">
        <f t="shared" si="70"/>
        <v>0</v>
      </c>
      <c r="Z158" s="27">
        <f t="shared" si="70"/>
        <v>0</v>
      </c>
      <c r="AA158" s="27">
        <f t="shared" si="70"/>
        <v>0</v>
      </c>
      <c r="AB158" s="27">
        <f t="shared" si="70"/>
        <v>0</v>
      </c>
      <c r="AC158" s="27">
        <f t="shared" si="70"/>
        <v>0</v>
      </c>
      <c r="AD158" s="27">
        <f t="shared" si="70"/>
        <v>0</v>
      </c>
      <c r="AE158" s="27">
        <f t="shared" si="70"/>
        <v>0</v>
      </c>
      <c r="AF158" s="27">
        <f t="shared" si="70"/>
        <v>0</v>
      </c>
      <c r="AG158" s="27">
        <f t="shared" si="70"/>
        <v>0</v>
      </c>
      <c r="AH158" s="27">
        <f t="shared" si="70"/>
        <v>0</v>
      </c>
      <c r="AI158" s="27">
        <f t="shared" si="70"/>
        <v>0</v>
      </c>
      <c r="AJ158" s="27">
        <f t="shared" si="70"/>
        <v>0</v>
      </c>
      <c r="AK158" s="27">
        <f t="shared" si="70"/>
        <v>0</v>
      </c>
      <c r="AL158" s="27">
        <f t="shared" si="70"/>
        <v>0</v>
      </c>
      <c r="AM158" s="27">
        <f t="shared" si="70"/>
        <v>0</v>
      </c>
    </row>
    <row r="159" spans="1:39" hidden="1" x14ac:dyDescent="0.35">
      <c r="A159" s="99"/>
      <c r="B159" s="99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</row>
    <row r="160" spans="1:39" ht="15" hidden="1" thickBot="1" x14ac:dyDescent="0.4">
      <c r="A160" s="99"/>
      <c r="B160" s="99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</row>
    <row r="161" spans="1:39" ht="16" hidden="1" thickBot="1" x14ac:dyDescent="0.4">
      <c r="A161" s="647" t="s">
        <v>127</v>
      </c>
      <c r="B161" s="262" t="s">
        <v>123</v>
      </c>
      <c r="C161" s="146">
        <f>C$4</f>
        <v>44562</v>
      </c>
      <c r="D161" s="146">
        <f t="shared" ref="D161:AM161" si="71">D$4</f>
        <v>44593</v>
      </c>
      <c r="E161" s="146">
        <f t="shared" si="71"/>
        <v>44621</v>
      </c>
      <c r="F161" s="146">
        <f t="shared" si="71"/>
        <v>44652</v>
      </c>
      <c r="G161" s="146">
        <f t="shared" si="71"/>
        <v>44682</v>
      </c>
      <c r="H161" s="146">
        <f t="shared" si="71"/>
        <v>44713</v>
      </c>
      <c r="I161" s="146">
        <f t="shared" si="71"/>
        <v>44743</v>
      </c>
      <c r="J161" s="146">
        <f t="shared" si="71"/>
        <v>44774</v>
      </c>
      <c r="K161" s="146">
        <f t="shared" si="71"/>
        <v>44805</v>
      </c>
      <c r="L161" s="146">
        <f t="shared" si="71"/>
        <v>44835</v>
      </c>
      <c r="M161" s="146">
        <f t="shared" si="71"/>
        <v>44866</v>
      </c>
      <c r="N161" s="146">
        <f t="shared" si="71"/>
        <v>44896</v>
      </c>
      <c r="O161" s="146">
        <f t="shared" si="71"/>
        <v>44927</v>
      </c>
      <c r="P161" s="146">
        <f t="shared" si="71"/>
        <v>44958</v>
      </c>
      <c r="Q161" s="146">
        <f t="shared" si="71"/>
        <v>44986</v>
      </c>
      <c r="R161" s="146">
        <f t="shared" si="71"/>
        <v>45017</v>
      </c>
      <c r="S161" s="146">
        <f t="shared" si="71"/>
        <v>45047</v>
      </c>
      <c r="T161" s="146">
        <f t="shared" si="71"/>
        <v>45078</v>
      </c>
      <c r="U161" s="146">
        <f t="shared" si="71"/>
        <v>45108</v>
      </c>
      <c r="V161" s="146">
        <f t="shared" si="71"/>
        <v>45139</v>
      </c>
      <c r="W161" s="146">
        <f t="shared" si="71"/>
        <v>45170</v>
      </c>
      <c r="X161" s="146">
        <f t="shared" si="71"/>
        <v>45200</v>
      </c>
      <c r="Y161" s="146">
        <f t="shared" si="71"/>
        <v>45231</v>
      </c>
      <c r="Z161" s="146">
        <f t="shared" si="71"/>
        <v>45261</v>
      </c>
      <c r="AA161" s="146">
        <f t="shared" si="71"/>
        <v>45292</v>
      </c>
      <c r="AB161" s="146">
        <f t="shared" si="71"/>
        <v>45323</v>
      </c>
      <c r="AC161" s="146">
        <f t="shared" si="71"/>
        <v>45352</v>
      </c>
      <c r="AD161" s="146">
        <f t="shared" si="71"/>
        <v>45383</v>
      </c>
      <c r="AE161" s="146">
        <f t="shared" si="71"/>
        <v>45413</v>
      </c>
      <c r="AF161" s="146">
        <f t="shared" si="71"/>
        <v>45444</v>
      </c>
      <c r="AG161" s="146">
        <f t="shared" si="71"/>
        <v>45474</v>
      </c>
      <c r="AH161" s="146">
        <f t="shared" si="71"/>
        <v>45505</v>
      </c>
      <c r="AI161" s="146">
        <f t="shared" si="71"/>
        <v>45536</v>
      </c>
      <c r="AJ161" s="146">
        <f t="shared" si="71"/>
        <v>45566</v>
      </c>
      <c r="AK161" s="146">
        <f t="shared" si="71"/>
        <v>45597</v>
      </c>
      <c r="AL161" s="146">
        <f t="shared" si="71"/>
        <v>45627</v>
      </c>
      <c r="AM161" s="146">
        <f t="shared" si="71"/>
        <v>45658</v>
      </c>
    </row>
    <row r="162" spans="1:39" hidden="1" x14ac:dyDescent="0.35">
      <c r="A162" s="648"/>
      <c r="B162" s="240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AM163" si="72">IF(E23=0,0,((E5*0.5)+D23-E41)*E78*E127*E$2)</f>
        <v>0</v>
      </c>
      <c r="F162" s="26">
        <f t="shared" si="72"/>
        <v>0</v>
      </c>
      <c r="G162" s="26">
        <f t="shared" si="72"/>
        <v>0</v>
      </c>
      <c r="H162" s="26">
        <f t="shared" si="72"/>
        <v>0</v>
      </c>
      <c r="I162" s="26">
        <f t="shared" si="72"/>
        <v>0</v>
      </c>
      <c r="J162" s="26">
        <f t="shared" si="72"/>
        <v>0</v>
      </c>
      <c r="K162" s="26">
        <f t="shared" si="72"/>
        <v>0</v>
      </c>
      <c r="L162" s="26">
        <f t="shared" si="72"/>
        <v>0</v>
      </c>
      <c r="M162" s="26">
        <f t="shared" si="72"/>
        <v>0</v>
      </c>
      <c r="N162" s="26">
        <f t="shared" si="72"/>
        <v>0</v>
      </c>
      <c r="O162" s="26">
        <f t="shared" si="72"/>
        <v>0</v>
      </c>
      <c r="P162" s="26">
        <f t="shared" si="72"/>
        <v>0</v>
      </c>
      <c r="Q162" s="26">
        <f t="shared" si="72"/>
        <v>0</v>
      </c>
      <c r="R162" s="26">
        <f t="shared" si="72"/>
        <v>0</v>
      </c>
      <c r="S162" s="26">
        <f t="shared" si="72"/>
        <v>0</v>
      </c>
      <c r="T162" s="26">
        <f t="shared" si="72"/>
        <v>0</v>
      </c>
      <c r="U162" s="26">
        <f t="shared" si="72"/>
        <v>0</v>
      </c>
      <c r="V162" s="26">
        <f t="shared" si="72"/>
        <v>0</v>
      </c>
      <c r="W162" s="26">
        <f t="shared" si="72"/>
        <v>0</v>
      </c>
      <c r="X162" s="26">
        <f t="shared" si="72"/>
        <v>0</v>
      </c>
      <c r="Y162" s="26">
        <f t="shared" si="72"/>
        <v>0</v>
      </c>
      <c r="Z162" s="26">
        <f t="shared" si="72"/>
        <v>0</v>
      </c>
      <c r="AA162" s="26">
        <f t="shared" si="72"/>
        <v>0</v>
      </c>
      <c r="AB162" s="26">
        <f t="shared" si="72"/>
        <v>0</v>
      </c>
      <c r="AC162" s="26">
        <f t="shared" si="72"/>
        <v>0</v>
      </c>
      <c r="AD162" s="26">
        <f t="shared" si="72"/>
        <v>0</v>
      </c>
      <c r="AE162" s="26">
        <f t="shared" si="72"/>
        <v>0</v>
      </c>
      <c r="AF162" s="26">
        <f t="shared" si="72"/>
        <v>0</v>
      </c>
      <c r="AG162" s="26">
        <f t="shared" si="72"/>
        <v>0</v>
      </c>
      <c r="AH162" s="26">
        <f t="shared" si="72"/>
        <v>0</v>
      </c>
      <c r="AI162" s="26">
        <f t="shared" si="72"/>
        <v>0</v>
      </c>
      <c r="AJ162" s="26">
        <f t="shared" si="72"/>
        <v>0</v>
      </c>
      <c r="AK162" s="26">
        <f t="shared" si="72"/>
        <v>0</v>
      </c>
      <c r="AL162" s="26">
        <f t="shared" si="72"/>
        <v>0</v>
      </c>
      <c r="AM162" s="26">
        <f t="shared" si="72"/>
        <v>0</v>
      </c>
    </row>
    <row r="163" spans="1:39" hidden="1" x14ac:dyDescent="0.35">
      <c r="A163" s="648"/>
      <c r="B163" s="240" t="s">
        <v>0</v>
      </c>
      <c r="C163" s="26">
        <f t="shared" ref="C163:C174" si="73">IF(C24=0,0,((C6*0.5)-C42)*C79*C128*C$2)</f>
        <v>0</v>
      </c>
      <c r="D163" s="26">
        <f t="shared" ref="D163:S174" si="74">IF(D24=0,0,((D6*0.5)+C24-D42)*D79*D128*D$2)</f>
        <v>0</v>
      </c>
      <c r="E163" s="26">
        <f t="shared" si="74"/>
        <v>0</v>
      </c>
      <c r="F163" s="26">
        <f t="shared" si="74"/>
        <v>0</v>
      </c>
      <c r="G163" s="26">
        <f t="shared" si="74"/>
        <v>0</v>
      </c>
      <c r="H163" s="26">
        <f t="shared" si="74"/>
        <v>0</v>
      </c>
      <c r="I163" s="26">
        <f t="shared" si="74"/>
        <v>0</v>
      </c>
      <c r="J163" s="26">
        <f t="shared" si="74"/>
        <v>0</v>
      </c>
      <c r="K163" s="26">
        <f t="shared" si="74"/>
        <v>0</v>
      </c>
      <c r="L163" s="26">
        <f t="shared" si="74"/>
        <v>0</v>
      </c>
      <c r="M163" s="26">
        <f t="shared" si="74"/>
        <v>0</v>
      </c>
      <c r="N163" s="26">
        <f t="shared" si="74"/>
        <v>0</v>
      </c>
      <c r="O163" s="26">
        <f t="shared" si="74"/>
        <v>0</v>
      </c>
      <c r="P163" s="26">
        <f t="shared" si="74"/>
        <v>0</v>
      </c>
      <c r="Q163" s="26">
        <f t="shared" si="74"/>
        <v>0</v>
      </c>
      <c r="R163" s="26">
        <f t="shared" si="74"/>
        <v>0</v>
      </c>
      <c r="S163" s="26">
        <f t="shared" si="74"/>
        <v>0</v>
      </c>
      <c r="T163" s="26">
        <f t="shared" si="72"/>
        <v>0</v>
      </c>
      <c r="U163" s="26">
        <f t="shared" si="72"/>
        <v>0</v>
      </c>
      <c r="V163" s="26">
        <f t="shared" si="72"/>
        <v>0</v>
      </c>
      <c r="W163" s="26">
        <f t="shared" si="72"/>
        <v>0</v>
      </c>
      <c r="X163" s="26">
        <f t="shared" si="72"/>
        <v>0</v>
      </c>
      <c r="Y163" s="26">
        <f t="shared" si="72"/>
        <v>0</v>
      </c>
      <c r="Z163" s="26">
        <f t="shared" si="72"/>
        <v>0</v>
      </c>
      <c r="AA163" s="26">
        <f t="shared" si="72"/>
        <v>0</v>
      </c>
      <c r="AB163" s="26">
        <f t="shared" si="72"/>
        <v>0</v>
      </c>
      <c r="AC163" s="26">
        <f t="shared" si="72"/>
        <v>0</v>
      </c>
      <c r="AD163" s="26">
        <f t="shared" si="72"/>
        <v>0</v>
      </c>
      <c r="AE163" s="26">
        <f t="shared" si="72"/>
        <v>0</v>
      </c>
      <c r="AF163" s="26">
        <f t="shared" si="72"/>
        <v>0</v>
      </c>
      <c r="AG163" s="26">
        <f t="shared" si="72"/>
        <v>0</v>
      </c>
      <c r="AH163" s="26">
        <f t="shared" si="72"/>
        <v>0</v>
      </c>
      <c r="AI163" s="26">
        <f t="shared" si="72"/>
        <v>0</v>
      </c>
      <c r="AJ163" s="26">
        <f t="shared" si="72"/>
        <v>0</v>
      </c>
      <c r="AK163" s="26">
        <f t="shared" si="72"/>
        <v>0</v>
      </c>
      <c r="AL163" s="26">
        <f t="shared" si="72"/>
        <v>0</v>
      </c>
      <c r="AM163" s="26">
        <f t="shared" si="72"/>
        <v>0</v>
      </c>
    </row>
    <row r="164" spans="1:39" hidden="1" x14ac:dyDescent="0.35">
      <c r="A164" s="648"/>
      <c r="B164" s="240" t="s">
        <v>21</v>
      </c>
      <c r="C164" s="26">
        <f t="shared" si="73"/>
        <v>0</v>
      </c>
      <c r="D164" s="26">
        <f t="shared" si="74"/>
        <v>0</v>
      </c>
      <c r="E164" s="26">
        <f t="shared" ref="E164:AM167" si="75">IF(E25=0,0,((E7*0.5)+D25-E43)*E80*E129*E$2)</f>
        <v>0</v>
      </c>
      <c r="F164" s="26">
        <f t="shared" si="75"/>
        <v>0</v>
      </c>
      <c r="G164" s="26">
        <f t="shared" si="75"/>
        <v>0</v>
      </c>
      <c r="H164" s="26">
        <f t="shared" si="75"/>
        <v>0</v>
      </c>
      <c r="I164" s="26">
        <f t="shared" si="75"/>
        <v>0</v>
      </c>
      <c r="J164" s="26">
        <f t="shared" si="75"/>
        <v>0</v>
      </c>
      <c r="K164" s="26">
        <f t="shared" si="75"/>
        <v>0</v>
      </c>
      <c r="L164" s="26">
        <f t="shared" si="75"/>
        <v>0</v>
      </c>
      <c r="M164" s="26">
        <f t="shared" si="75"/>
        <v>0</v>
      </c>
      <c r="N164" s="26">
        <f t="shared" si="75"/>
        <v>0</v>
      </c>
      <c r="O164" s="26">
        <f t="shared" si="75"/>
        <v>0</v>
      </c>
      <c r="P164" s="26">
        <f t="shared" si="75"/>
        <v>0</v>
      </c>
      <c r="Q164" s="26">
        <f t="shared" si="75"/>
        <v>0</v>
      </c>
      <c r="R164" s="26">
        <f t="shared" si="75"/>
        <v>0</v>
      </c>
      <c r="S164" s="26">
        <f t="shared" si="75"/>
        <v>0</v>
      </c>
      <c r="T164" s="26">
        <f t="shared" si="75"/>
        <v>0</v>
      </c>
      <c r="U164" s="26">
        <f t="shared" si="75"/>
        <v>0</v>
      </c>
      <c r="V164" s="26">
        <f t="shared" si="75"/>
        <v>0</v>
      </c>
      <c r="W164" s="26">
        <f t="shared" si="75"/>
        <v>0</v>
      </c>
      <c r="X164" s="26">
        <f t="shared" si="75"/>
        <v>0</v>
      </c>
      <c r="Y164" s="26">
        <f t="shared" si="75"/>
        <v>0</v>
      </c>
      <c r="Z164" s="26">
        <f t="shared" si="75"/>
        <v>0</v>
      </c>
      <c r="AA164" s="26">
        <f t="shared" si="75"/>
        <v>0</v>
      </c>
      <c r="AB164" s="26">
        <f t="shared" si="75"/>
        <v>0</v>
      </c>
      <c r="AC164" s="26">
        <f t="shared" si="75"/>
        <v>0</v>
      </c>
      <c r="AD164" s="26">
        <f t="shared" si="75"/>
        <v>0</v>
      </c>
      <c r="AE164" s="26">
        <f t="shared" si="75"/>
        <v>0</v>
      </c>
      <c r="AF164" s="26">
        <f t="shared" si="75"/>
        <v>0</v>
      </c>
      <c r="AG164" s="26">
        <f t="shared" si="75"/>
        <v>0</v>
      </c>
      <c r="AH164" s="26">
        <f t="shared" si="75"/>
        <v>0</v>
      </c>
      <c r="AI164" s="26">
        <f t="shared" si="75"/>
        <v>0</v>
      </c>
      <c r="AJ164" s="26">
        <f t="shared" si="75"/>
        <v>0</v>
      </c>
      <c r="AK164" s="26">
        <f t="shared" si="75"/>
        <v>0</v>
      </c>
      <c r="AL164" s="26">
        <f t="shared" si="75"/>
        <v>0</v>
      </c>
      <c r="AM164" s="26">
        <f t="shared" si="75"/>
        <v>0</v>
      </c>
    </row>
    <row r="165" spans="1:39" hidden="1" x14ac:dyDescent="0.35">
      <c r="A165" s="648"/>
      <c r="B165" s="240" t="s">
        <v>1</v>
      </c>
      <c r="C165" s="26">
        <f t="shared" si="73"/>
        <v>0</v>
      </c>
      <c r="D165" s="26">
        <f t="shared" si="74"/>
        <v>0</v>
      </c>
      <c r="E165" s="26">
        <f t="shared" si="75"/>
        <v>0</v>
      </c>
      <c r="F165" s="26">
        <f t="shared" si="75"/>
        <v>0</v>
      </c>
      <c r="G165" s="26">
        <f t="shared" si="75"/>
        <v>0</v>
      </c>
      <c r="H165" s="26">
        <f t="shared" si="75"/>
        <v>0</v>
      </c>
      <c r="I165" s="26">
        <f t="shared" si="75"/>
        <v>0</v>
      </c>
      <c r="J165" s="26">
        <f t="shared" si="75"/>
        <v>0</v>
      </c>
      <c r="K165" s="26">
        <f t="shared" si="75"/>
        <v>0</v>
      </c>
      <c r="L165" s="26">
        <f t="shared" si="75"/>
        <v>0</v>
      </c>
      <c r="M165" s="26">
        <f t="shared" si="75"/>
        <v>0</v>
      </c>
      <c r="N165" s="26">
        <f t="shared" si="75"/>
        <v>0</v>
      </c>
      <c r="O165" s="26">
        <f t="shared" si="75"/>
        <v>0</v>
      </c>
      <c r="P165" s="26">
        <f t="shared" si="75"/>
        <v>0</v>
      </c>
      <c r="Q165" s="26">
        <f t="shared" si="75"/>
        <v>0</v>
      </c>
      <c r="R165" s="26">
        <f t="shared" si="75"/>
        <v>0</v>
      </c>
      <c r="S165" s="26">
        <f t="shared" si="75"/>
        <v>0</v>
      </c>
      <c r="T165" s="26">
        <f t="shared" si="75"/>
        <v>0</v>
      </c>
      <c r="U165" s="26">
        <f t="shared" si="75"/>
        <v>0</v>
      </c>
      <c r="V165" s="26">
        <f t="shared" si="75"/>
        <v>0</v>
      </c>
      <c r="W165" s="26">
        <f t="shared" si="75"/>
        <v>0</v>
      </c>
      <c r="X165" s="26">
        <f t="shared" si="75"/>
        <v>0</v>
      </c>
      <c r="Y165" s="26">
        <f t="shared" si="75"/>
        <v>0</v>
      </c>
      <c r="Z165" s="26">
        <f t="shared" si="75"/>
        <v>0</v>
      </c>
      <c r="AA165" s="26">
        <f t="shared" si="75"/>
        <v>0</v>
      </c>
      <c r="AB165" s="26">
        <f t="shared" si="75"/>
        <v>0</v>
      </c>
      <c r="AC165" s="26">
        <f t="shared" si="75"/>
        <v>0</v>
      </c>
      <c r="AD165" s="26">
        <f t="shared" si="75"/>
        <v>0</v>
      </c>
      <c r="AE165" s="26">
        <f t="shared" si="75"/>
        <v>0</v>
      </c>
      <c r="AF165" s="26">
        <f t="shared" si="75"/>
        <v>0</v>
      </c>
      <c r="AG165" s="26">
        <f t="shared" si="75"/>
        <v>0</v>
      </c>
      <c r="AH165" s="26">
        <f t="shared" si="75"/>
        <v>0</v>
      </c>
      <c r="AI165" s="26">
        <f t="shared" si="75"/>
        <v>0</v>
      </c>
      <c r="AJ165" s="26">
        <f t="shared" si="75"/>
        <v>0</v>
      </c>
      <c r="AK165" s="26">
        <f t="shared" si="75"/>
        <v>0</v>
      </c>
      <c r="AL165" s="26">
        <f t="shared" si="75"/>
        <v>0</v>
      </c>
      <c r="AM165" s="26">
        <f t="shared" si="75"/>
        <v>0</v>
      </c>
    </row>
    <row r="166" spans="1:39" hidden="1" x14ac:dyDescent="0.35">
      <c r="A166" s="648"/>
      <c r="B166" s="240" t="s">
        <v>22</v>
      </c>
      <c r="C166" s="26">
        <f t="shared" si="73"/>
        <v>0</v>
      </c>
      <c r="D166" s="26">
        <f t="shared" si="74"/>
        <v>0</v>
      </c>
      <c r="E166" s="26">
        <f t="shared" si="75"/>
        <v>0</v>
      </c>
      <c r="F166" s="26">
        <f t="shared" si="75"/>
        <v>0</v>
      </c>
      <c r="G166" s="26">
        <f t="shared" si="75"/>
        <v>0</v>
      </c>
      <c r="H166" s="26">
        <f t="shared" si="75"/>
        <v>0</v>
      </c>
      <c r="I166" s="26">
        <f t="shared" si="75"/>
        <v>0</v>
      </c>
      <c r="J166" s="26">
        <f t="shared" si="75"/>
        <v>0</v>
      </c>
      <c r="K166" s="26">
        <f t="shared" si="75"/>
        <v>0</v>
      </c>
      <c r="L166" s="26">
        <f t="shared" si="75"/>
        <v>0</v>
      </c>
      <c r="M166" s="26">
        <f t="shared" si="75"/>
        <v>0</v>
      </c>
      <c r="N166" s="26">
        <f t="shared" si="75"/>
        <v>0</v>
      </c>
      <c r="O166" s="26">
        <f t="shared" si="75"/>
        <v>0</v>
      </c>
      <c r="P166" s="26">
        <f t="shared" si="75"/>
        <v>0</v>
      </c>
      <c r="Q166" s="26">
        <f t="shared" si="75"/>
        <v>0</v>
      </c>
      <c r="R166" s="26">
        <f t="shared" si="75"/>
        <v>0</v>
      </c>
      <c r="S166" s="26">
        <f t="shared" si="75"/>
        <v>0</v>
      </c>
      <c r="T166" s="26">
        <f t="shared" si="75"/>
        <v>0</v>
      </c>
      <c r="U166" s="26">
        <f t="shared" si="75"/>
        <v>0</v>
      </c>
      <c r="V166" s="26">
        <f t="shared" si="75"/>
        <v>0</v>
      </c>
      <c r="W166" s="26">
        <f t="shared" si="75"/>
        <v>0</v>
      </c>
      <c r="X166" s="26">
        <f t="shared" si="75"/>
        <v>0</v>
      </c>
      <c r="Y166" s="26">
        <f t="shared" si="75"/>
        <v>0</v>
      </c>
      <c r="Z166" s="26">
        <f t="shared" si="75"/>
        <v>0</v>
      </c>
      <c r="AA166" s="26">
        <f t="shared" si="75"/>
        <v>0</v>
      </c>
      <c r="AB166" s="26">
        <f t="shared" si="75"/>
        <v>0</v>
      </c>
      <c r="AC166" s="26">
        <f t="shared" si="75"/>
        <v>0</v>
      </c>
      <c r="AD166" s="26">
        <f t="shared" si="75"/>
        <v>0</v>
      </c>
      <c r="AE166" s="26">
        <f t="shared" si="75"/>
        <v>0</v>
      </c>
      <c r="AF166" s="26">
        <f t="shared" si="75"/>
        <v>0</v>
      </c>
      <c r="AG166" s="26">
        <f t="shared" si="75"/>
        <v>0</v>
      </c>
      <c r="AH166" s="26">
        <f t="shared" si="75"/>
        <v>0</v>
      </c>
      <c r="AI166" s="26">
        <f t="shared" si="75"/>
        <v>0</v>
      </c>
      <c r="AJ166" s="26">
        <f t="shared" si="75"/>
        <v>0</v>
      </c>
      <c r="AK166" s="26">
        <f t="shared" si="75"/>
        <v>0</v>
      </c>
      <c r="AL166" s="26">
        <f t="shared" si="75"/>
        <v>0</v>
      </c>
      <c r="AM166" s="26">
        <f t="shared" si="75"/>
        <v>0</v>
      </c>
    </row>
    <row r="167" spans="1:39" hidden="1" x14ac:dyDescent="0.35">
      <c r="A167" s="648"/>
      <c r="B167" s="77" t="s">
        <v>9</v>
      </c>
      <c r="C167" s="26">
        <f t="shared" si="73"/>
        <v>0</v>
      </c>
      <c r="D167" s="26">
        <f t="shared" si="74"/>
        <v>0</v>
      </c>
      <c r="E167" s="26">
        <f t="shared" si="75"/>
        <v>0</v>
      </c>
      <c r="F167" s="26">
        <f t="shared" si="75"/>
        <v>0</v>
      </c>
      <c r="G167" s="26">
        <f t="shared" si="75"/>
        <v>0</v>
      </c>
      <c r="H167" s="26">
        <f t="shared" si="75"/>
        <v>0</v>
      </c>
      <c r="I167" s="26">
        <f t="shared" si="75"/>
        <v>0</v>
      </c>
      <c r="J167" s="26">
        <f t="shared" si="75"/>
        <v>0</v>
      </c>
      <c r="K167" s="26">
        <f t="shared" si="75"/>
        <v>0</v>
      </c>
      <c r="L167" s="26">
        <f t="shared" si="75"/>
        <v>0</v>
      </c>
      <c r="M167" s="26">
        <f t="shared" si="75"/>
        <v>0</v>
      </c>
      <c r="N167" s="26">
        <f t="shared" si="75"/>
        <v>0</v>
      </c>
      <c r="O167" s="26">
        <f t="shared" si="75"/>
        <v>0</v>
      </c>
      <c r="P167" s="26">
        <f t="shared" si="75"/>
        <v>0</v>
      </c>
      <c r="Q167" s="26">
        <f t="shared" si="75"/>
        <v>0</v>
      </c>
      <c r="R167" s="26">
        <f t="shared" si="75"/>
        <v>0</v>
      </c>
      <c r="S167" s="26">
        <f t="shared" si="75"/>
        <v>0</v>
      </c>
      <c r="T167" s="26">
        <f t="shared" si="75"/>
        <v>0</v>
      </c>
      <c r="U167" s="26">
        <f t="shared" si="75"/>
        <v>0</v>
      </c>
      <c r="V167" s="26">
        <f t="shared" si="75"/>
        <v>0</v>
      </c>
      <c r="W167" s="26">
        <f t="shared" si="75"/>
        <v>0</v>
      </c>
      <c r="X167" s="26">
        <f t="shared" si="75"/>
        <v>0</v>
      </c>
      <c r="Y167" s="26">
        <f t="shared" si="75"/>
        <v>0</v>
      </c>
      <c r="Z167" s="26">
        <f t="shared" si="75"/>
        <v>0</v>
      </c>
      <c r="AA167" s="26">
        <f t="shared" si="75"/>
        <v>0</v>
      </c>
      <c r="AB167" s="26">
        <f t="shared" si="75"/>
        <v>0</v>
      </c>
      <c r="AC167" s="26">
        <f t="shared" si="75"/>
        <v>0</v>
      </c>
      <c r="AD167" s="26">
        <f t="shared" si="75"/>
        <v>0</v>
      </c>
      <c r="AE167" s="26">
        <f t="shared" si="75"/>
        <v>0</v>
      </c>
      <c r="AF167" s="26">
        <f t="shared" si="75"/>
        <v>0</v>
      </c>
      <c r="AG167" s="26">
        <f t="shared" si="75"/>
        <v>0</v>
      </c>
      <c r="AH167" s="26">
        <f t="shared" si="75"/>
        <v>0</v>
      </c>
      <c r="AI167" s="26">
        <f t="shared" si="75"/>
        <v>0</v>
      </c>
      <c r="AJ167" s="26">
        <f t="shared" si="75"/>
        <v>0</v>
      </c>
      <c r="AK167" s="26">
        <f t="shared" si="75"/>
        <v>0</v>
      </c>
      <c r="AL167" s="26">
        <f t="shared" si="75"/>
        <v>0</v>
      </c>
      <c r="AM167" s="26">
        <f t="shared" si="75"/>
        <v>0</v>
      </c>
    </row>
    <row r="168" spans="1:39" hidden="1" x14ac:dyDescent="0.35">
      <c r="A168" s="648"/>
      <c r="B168" s="77" t="s">
        <v>3</v>
      </c>
      <c r="C168" s="26">
        <f t="shared" si="73"/>
        <v>0</v>
      </c>
      <c r="D168" s="26">
        <f t="shared" si="74"/>
        <v>0</v>
      </c>
      <c r="E168" s="26">
        <f t="shared" ref="E168:AM171" si="76">IF(E29=0,0,((E11*0.5)+D29-E47)*E84*E133*E$2)</f>
        <v>0</v>
      </c>
      <c r="F168" s="26">
        <f t="shared" si="76"/>
        <v>0</v>
      </c>
      <c r="G168" s="26">
        <f t="shared" si="76"/>
        <v>0</v>
      </c>
      <c r="H168" s="26">
        <f t="shared" si="76"/>
        <v>0</v>
      </c>
      <c r="I168" s="26">
        <f t="shared" si="76"/>
        <v>0</v>
      </c>
      <c r="J168" s="26">
        <f t="shared" si="76"/>
        <v>0</v>
      </c>
      <c r="K168" s="26">
        <f t="shared" si="76"/>
        <v>0</v>
      </c>
      <c r="L168" s="26">
        <f t="shared" si="76"/>
        <v>0</v>
      </c>
      <c r="M168" s="26">
        <f t="shared" si="76"/>
        <v>0</v>
      </c>
      <c r="N168" s="26">
        <f t="shared" si="76"/>
        <v>0</v>
      </c>
      <c r="O168" s="26">
        <f t="shared" si="76"/>
        <v>0</v>
      </c>
      <c r="P168" s="26">
        <f t="shared" si="76"/>
        <v>0</v>
      </c>
      <c r="Q168" s="26">
        <f t="shared" si="76"/>
        <v>0</v>
      </c>
      <c r="R168" s="26">
        <f t="shared" si="76"/>
        <v>0</v>
      </c>
      <c r="S168" s="26">
        <f t="shared" si="76"/>
        <v>0</v>
      </c>
      <c r="T168" s="26">
        <f t="shared" si="76"/>
        <v>0</v>
      </c>
      <c r="U168" s="26">
        <f t="shared" si="76"/>
        <v>0</v>
      </c>
      <c r="V168" s="26">
        <f t="shared" si="76"/>
        <v>0</v>
      </c>
      <c r="W168" s="26">
        <f t="shared" si="76"/>
        <v>0</v>
      </c>
      <c r="X168" s="26">
        <f t="shared" si="76"/>
        <v>0</v>
      </c>
      <c r="Y168" s="26">
        <f t="shared" si="76"/>
        <v>0</v>
      </c>
      <c r="Z168" s="26">
        <f t="shared" si="76"/>
        <v>0</v>
      </c>
      <c r="AA168" s="26">
        <f t="shared" si="76"/>
        <v>0</v>
      </c>
      <c r="AB168" s="26">
        <f t="shared" si="76"/>
        <v>0</v>
      </c>
      <c r="AC168" s="26">
        <f t="shared" si="76"/>
        <v>0</v>
      </c>
      <c r="AD168" s="26">
        <f t="shared" si="76"/>
        <v>0</v>
      </c>
      <c r="AE168" s="26">
        <f t="shared" si="76"/>
        <v>0</v>
      </c>
      <c r="AF168" s="26">
        <f t="shared" si="76"/>
        <v>0</v>
      </c>
      <c r="AG168" s="26">
        <f t="shared" si="76"/>
        <v>0</v>
      </c>
      <c r="AH168" s="26">
        <f t="shared" si="76"/>
        <v>0</v>
      </c>
      <c r="AI168" s="26">
        <f t="shared" si="76"/>
        <v>0</v>
      </c>
      <c r="AJ168" s="26">
        <f t="shared" si="76"/>
        <v>0</v>
      </c>
      <c r="AK168" s="26">
        <f t="shared" si="76"/>
        <v>0</v>
      </c>
      <c r="AL168" s="26">
        <f t="shared" si="76"/>
        <v>0</v>
      </c>
      <c r="AM168" s="26">
        <f t="shared" si="76"/>
        <v>0</v>
      </c>
    </row>
    <row r="169" spans="1:39" ht="15.75" hidden="1" customHeight="1" x14ac:dyDescent="0.35">
      <c r="A169" s="648"/>
      <c r="B169" s="77" t="s">
        <v>4</v>
      </c>
      <c r="C169" s="26">
        <f t="shared" si="73"/>
        <v>0</v>
      </c>
      <c r="D169" s="26">
        <f t="shared" si="74"/>
        <v>0</v>
      </c>
      <c r="E169" s="26">
        <f t="shared" si="76"/>
        <v>0</v>
      </c>
      <c r="F169" s="26">
        <f t="shared" si="76"/>
        <v>0</v>
      </c>
      <c r="G169" s="26">
        <f t="shared" si="76"/>
        <v>0</v>
      </c>
      <c r="H169" s="26">
        <f t="shared" si="76"/>
        <v>0</v>
      </c>
      <c r="I169" s="26">
        <f t="shared" si="76"/>
        <v>0</v>
      </c>
      <c r="J169" s="26">
        <f t="shared" si="76"/>
        <v>0</v>
      </c>
      <c r="K169" s="26">
        <f t="shared" si="76"/>
        <v>0</v>
      </c>
      <c r="L169" s="26">
        <f t="shared" si="76"/>
        <v>0</v>
      </c>
      <c r="M169" s="26">
        <f t="shared" si="76"/>
        <v>0</v>
      </c>
      <c r="N169" s="26">
        <f t="shared" si="76"/>
        <v>0</v>
      </c>
      <c r="O169" s="26">
        <f t="shared" si="76"/>
        <v>0</v>
      </c>
      <c r="P169" s="26">
        <f t="shared" si="76"/>
        <v>0</v>
      </c>
      <c r="Q169" s="26">
        <f t="shared" si="76"/>
        <v>0</v>
      </c>
      <c r="R169" s="26">
        <f t="shared" si="76"/>
        <v>0</v>
      </c>
      <c r="S169" s="26">
        <f t="shared" si="76"/>
        <v>0</v>
      </c>
      <c r="T169" s="26">
        <f t="shared" si="76"/>
        <v>0</v>
      </c>
      <c r="U169" s="26">
        <f t="shared" si="76"/>
        <v>0</v>
      </c>
      <c r="V169" s="26">
        <f t="shared" si="76"/>
        <v>0</v>
      </c>
      <c r="W169" s="26">
        <f t="shared" si="76"/>
        <v>0</v>
      </c>
      <c r="X169" s="26">
        <f t="shared" si="76"/>
        <v>0</v>
      </c>
      <c r="Y169" s="26">
        <f t="shared" si="76"/>
        <v>0</v>
      </c>
      <c r="Z169" s="26">
        <f t="shared" si="76"/>
        <v>0</v>
      </c>
      <c r="AA169" s="26">
        <f t="shared" si="76"/>
        <v>0</v>
      </c>
      <c r="AB169" s="26">
        <f t="shared" si="76"/>
        <v>0</v>
      </c>
      <c r="AC169" s="26">
        <f t="shared" si="76"/>
        <v>0</v>
      </c>
      <c r="AD169" s="26">
        <f t="shared" si="76"/>
        <v>0</v>
      </c>
      <c r="AE169" s="26">
        <f t="shared" si="76"/>
        <v>0</v>
      </c>
      <c r="AF169" s="26">
        <f t="shared" si="76"/>
        <v>0</v>
      </c>
      <c r="AG169" s="26">
        <f t="shared" si="76"/>
        <v>0</v>
      </c>
      <c r="AH169" s="26">
        <f t="shared" si="76"/>
        <v>0</v>
      </c>
      <c r="AI169" s="26">
        <f t="shared" si="76"/>
        <v>0</v>
      </c>
      <c r="AJ169" s="26">
        <f t="shared" si="76"/>
        <v>0</v>
      </c>
      <c r="AK169" s="26">
        <f t="shared" si="76"/>
        <v>0</v>
      </c>
      <c r="AL169" s="26">
        <f t="shared" si="76"/>
        <v>0</v>
      </c>
      <c r="AM169" s="26">
        <f t="shared" si="76"/>
        <v>0</v>
      </c>
    </row>
    <row r="170" spans="1:39" hidden="1" x14ac:dyDescent="0.35">
      <c r="A170" s="648"/>
      <c r="B170" s="77" t="s">
        <v>5</v>
      </c>
      <c r="C170" s="26">
        <f t="shared" si="73"/>
        <v>0</v>
      </c>
      <c r="D170" s="26">
        <f t="shared" si="74"/>
        <v>0</v>
      </c>
      <c r="E170" s="26">
        <f t="shared" si="76"/>
        <v>0</v>
      </c>
      <c r="F170" s="26">
        <f t="shared" si="76"/>
        <v>0</v>
      </c>
      <c r="G170" s="26">
        <f t="shared" si="76"/>
        <v>0</v>
      </c>
      <c r="H170" s="26">
        <f t="shared" si="76"/>
        <v>0</v>
      </c>
      <c r="I170" s="26">
        <f t="shared" si="76"/>
        <v>0</v>
      </c>
      <c r="J170" s="26">
        <f t="shared" si="76"/>
        <v>0</v>
      </c>
      <c r="K170" s="26">
        <f t="shared" si="76"/>
        <v>0</v>
      </c>
      <c r="L170" s="26">
        <f t="shared" si="76"/>
        <v>0</v>
      </c>
      <c r="M170" s="26">
        <f t="shared" si="76"/>
        <v>0</v>
      </c>
      <c r="N170" s="26">
        <f t="shared" si="76"/>
        <v>0</v>
      </c>
      <c r="O170" s="26">
        <f t="shared" si="76"/>
        <v>0</v>
      </c>
      <c r="P170" s="26">
        <f t="shared" si="76"/>
        <v>0</v>
      </c>
      <c r="Q170" s="26">
        <f t="shared" si="76"/>
        <v>0</v>
      </c>
      <c r="R170" s="26">
        <f t="shared" si="76"/>
        <v>0</v>
      </c>
      <c r="S170" s="26">
        <f t="shared" si="76"/>
        <v>0</v>
      </c>
      <c r="T170" s="26">
        <f t="shared" si="76"/>
        <v>0</v>
      </c>
      <c r="U170" s="26">
        <f t="shared" si="76"/>
        <v>0</v>
      </c>
      <c r="V170" s="26">
        <f t="shared" si="76"/>
        <v>0</v>
      </c>
      <c r="W170" s="26">
        <f t="shared" si="76"/>
        <v>0</v>
      </c>
      <c r="X170" s="26">
        <f t="shared" si="76"/>
        <v>0</v>
      </c>
      <c r="Y170" s="26">
        <f t="shared" si="76"/>
        <v>0</v>
      </c>
      <c r="Z170" s="26">
        <f t="shared" si="76"/>
        <v>0</v>
      </c>
      <c r="AA170" s="26">
        <f t="shared" si="76"/>
        <v>0</v>
      </c>
      <c r="AB170" s="26">
        <f t="shared" si="76"/>
        <v>0</v>
      </c>
      <c r="AC170" s="26">
        <f t="shared" si="76"/>
        <v>0</v>
      </c>
      <c r="AD170" s="26">
        <f t="shared" si="76"/>
        <v>0</v>
      </c>
      <c r="AE170" s="26">
        <f t="shared" si="76"/>
        <v>0</v>
      </c>
      <c r="AF170" s="26">
        <f t="shared" si="76"/>
        <v>0</v>
      </c>
      <c r="AG170" s="26">
        <f t="shared" si="76"/>
        <v>0</v>
      </c>
      <c r="AH170" s="26">
        <f t="shared" si="76"/>
        <v>0</v>
      </c>
      <c r="AI170" s="26">
        <f t="shared" si="76"/>
        <v>0</v>
      </c>
      <c r="AJ170" s="26">
        <f t="shared" si="76"/>
        <v>0</v>
      </c>
      <c r="AK170" s="26">
        <f t="shared" si="76"/>
        <v>0</v>
      </c>
      <c r="AL170" s="26">
        <f t="shared" si="76"/>
        <v>0</v>
      </c>
      <c r="AM170" s="26">
        <f t="shared" si="76"/>
        <v>0</v>
      </c>
    </row>
    <row r="171" spans="1:39" hidden="1" x14ac:dyDescent="0.35">
      <c r="A171" s="648"/>
      <c r="B171" s="77" t="s">
        <v>23</v>
      </c>
      <c r="C171" s="26">
        <f t="shared" si="73"/>
        <v>0</v>
      </c>
      <c r="D171" s="26">
        <f t="shared" si="74"/>
        <v>0</v>
      </c>
      <c r="E171" s="26">
        <f t="shared" si="76"/>
        <v>0</v>
      </c>
      <c r="F171" s="26">
        <f t="shared" si="76"/>
        <v>0</v>
      </c>
      <c r="G171" s="26">
        <f t="shared" si="76"/>
        <v>0</v>
      </c>
      <c r="H171" s="26">
        <f t="shared" si="76"/>
        <v>0</v>
      </c>
      <c r="I171" s="26">
        <f t="shared" si="76"/>
        <v>0</v>
      </c>
      <c r="J171" s="26">
        <f t="shared" si="76"/>
        <v>0</v>
      </c>
      <c r="K171" s="26">
        <f t="shared" si="76"/>
        <v>0</v>
      </c>
      <c r="L171" s="26">
        <f t="shared" si="76"/>
        <v>0</v>
      </c>
      <c r="M171" s="26">
        <f t="shared" si="76"/>
        <v>0</v>
      </c>
      <c r="N171" s="26">
        <f t="shared" si="76"/>
        <v>0</v>
      </c>
      <c r="O171" s="26">
        <f t="shared" si="76"/>
        <v>0</v>
      </c>
      <c r="P171" s="26">
        <f t="shared" si="76"/>
        <v>0</v>
      </c>
      <c r="Q171" s="26">
        <f t="shared" si="76"/>
        <v>0</v>
      </c>
      <c r="R171" s="26">
        <f t="shared" si="76"/>
        <v>0</v>
      </c>
      <c r="S171" s="26">
        <f t="shared" si="76"/>
        <v>0</v>
      </c>
      <c r="T171" s="26">
        <f t="shared" si="76"/>
        <v>0</v>
      </c>
      <c r="U171" s="26">
        <f t="shared" si="76"/>
        <v>0</v>
      </c>
      <c r="V171" s="26">
        <f t="shared" si="76"/>
        <v>0</v>
      </c>
      <c r="W171" s="26">
        <f t="shared" si="76"/>
        <v>0</v>
      </c>
      <c r="X171" s="26">
        <f t="shared" si="76"/>
        <v>0</v>
      </c>
      <c r="Y171" s="26">
        <f t="shared" si="76"/>
        <v>0</v>
      </c>
      <c r="Z171" s="26">
        <f t="shared" si="76"/>
        <v>0</v>
      </c>
      <c r="AA171" s="26">
        <f t="shared" si="76"/>
        <v>0</v>
      </c>
      <c r="AB171" s="26">
        <f t="shared" si="76"/>
        <v>0</v>
      </c>
      <c r="AC171" s="26">
        <f t="shared" si="76"/>
        <v>0</v>
      </c>
      <c r="AD171" s="26">
        <f t="shared" si="76"/>
        <v>0</v>
      </c>
      <c r="AE171" s="26">
        <f t="shared" si="76"/>
        <v>0</v>
      </c>
      <c r="AF171" s="26">
        <f t="shared" si="76"/>
        <v>0</v>
      </c>
      <c r="AG171" s="26">
        <f t="shared" si="76"/>
        <v>0</v>
      </c>
      <c r="AH171" s="26">
        <f t="shared" si="76"/>
        <v>0</v>
      </c>
      <c r="AI171" s="26">
        <f t="shared" si="76"/>
        <v>0</v>
      </c>
      <c r="AJ171" s="26">
        <f t="shared" si="76"/>
        <v>0</v>
      </c>
      <c r="AK171" s="26">
        <f t="shared" si="76"/>
        <v>0</v>
      </c>
      <c r="AL171" s="26">
        <f t="shared" si="76"/>
        <v>0</v>
      </c>
      <c r="AM171" s="26">
        <f t="shared" si="76"/>
        <v>0</v>
      </c>
    </row>
    <row r="172" spans="1:39" hidden="1" x14ac:dyDescent="0.35">
      <c r="A172" s="648"/>
      <c r="B172" s="77" t="s">
        <v>24</v>
      </c>
      <c r="C172" s="26">
        <f t="shared" si="73"/>
        <v>0</v>
      </c>
      <c r="D172" s="26">
        <f t="shared" si="74"/>
        <v>0</v>
      </c>
      <c r="E172" s="26">
        <f t="shared" ref="E172:AM174" si="77">IF(E33=0,0,((E15*0.5)+D33-E51)*E88*E137*E$2)</f>
        <v>0</v>
      </c>
      <c r="F172" s="26">
        <f t="shared" si="77"/>
        <v>0</v>
      </c>
      <c r="G172" s="26">
        <f t="shared" si="77"/>
        <v>0</v>
      </c>
      <c r="H172" s="26">
        <f t="shared" si="77"/>
        <v>0</v>
      </c>
      <c r="I172" s="26">
        <f t="shared" si="77"/>
        <v>0</v>
      </c>
      <c r="J172" s="26">
        <f t="shared" si="77"/>
        <v>0</v>
      </c>
      <c r="K172" s="26">
        <f t="shared" si="77"/>
        <v>0</v>
      </c>
      <c r="L172" s="26">
        <f t="shared" si="77"/>
        <v>0</v>
      </c>
      <c r="M172" s="26">
        <f t="shared" si="77"/>
        <v>0</v>
      </c>
      <c r="N172" s="26">
        <f t="shared" si="77"/>
        <v>0</v>
      </c>
      <c r="O172" s="26">
        <f t="shared" si="77"/>
        <v>0</v>
      </c>
      <c r="P172" s="26">
        <f t="shared" si="77"/>
        <v>0</v>
      </c>
      <c r="Q172" s="26">
        <f t="shared" si="77"/>
        <v>0</v>
      </c>
      <c r="R172" s="26">
        <f t="shared" si="77"/>
        <v>0</v>
      </c>
      <c r="S172" s="26">
        <f t="shared" si="77"/>
        <v>0</v>
      </c>
      <c r="T172" s="26">
        <f t="shared" si="77"/>
        <v>0</v>
      </c>
      <c r="U172" s="26">
        <f t="shared" si="77"/>
        <v>0</v>
      </c>
      <c r="V172" s="26">
        <f t="shared" si="77"/>
        <v>0</v>
      </c>
      <c r="W172" s="26">
        <f t="shared" si="77"/>
        <v>0</v>
      </c>
      <c r="X172" s="26">
        <f t="shared" si="77"/>
        <v>0</v>
      </c>
      <c r="Y172" s="26">
        <f t="shared" si="77"/>
        <v>0</v>
      </c>
      <c r="Z172" s="26">
        <f t="shared" si="77"/>
        <v>0</v>
      </c>
      <c r="AA172" s="26">
        <f t="shared" si="77"/>
        <v>0</v>
      </c>
      <c r="AB172" s="26">
        <f t="shared" si="77"/>
        <v>0</v>
      </c>
      <c r="AC172" s="26">
        <f t="shared" si="77"/>
        <v>0</v>
      </c>
      <c r="AD172" s="26">
        <f t="shared" si="77"/>
        <v>0</v>
      </c>
      <c r="AE172" s="26">
        <f t="shared" si="77"/>
        <v>0</v>
      </c>
      <c r="AF172" s="26">
        <f t="shared" si="77"/>
        <v>0</v>
      </c>
      <c r="AG172" s="26">
        <f t="shared" si="77"/>
        <v>0</v>
      </c>
      <c r="AH172" s="26">
        <f t="shared" si="77"/>
        <v>0</v>
      </c>
      <c r="AI172" s="26">
        <f t="shared" si="77"/>
        <v>0</v>
      </c>
      <c r="AJ172" s="26">
        <f t="shared" si="77"/>
        <v>0</v>
      </c>
      <c r="AK172" s="26">
        <f t="shared" si="77"/>
        <v>0</v>
      </c>
      <c r="AL172" s="26">
        <f t="shared" si="77"/>
        <v>0</v>
      </c>
      <c r="AM172" s="26">
        <f t="shared" si="77"/>
        <v>0</v>
      </c>
    </row>
    <row r="173" spans="1:39" ht="15.75" hidden="1" customHeight="1" x14ac:dyDescent="0.35">
      <c r="A173" s="648"/>
      <c r="B173" s="77" t="s">
        <v>7</v>
      </c>
      <c r="C173" s="26">
        <f t="shared" si="73"/>
        <v>0</v>
      </c>
      <c r="D173" s="26">
        <f t="shared" si="74"/>
        <v>0</v>
      </c>
      <c r="E173" s="26">
        <f t="shared" si="77"/>
        <v>0</v>
      </c>
      <c r="F173" s="26">
        <f t="shared" si="77"/>
        <v>0</v>
      </c>
      <c r="G173" s="26">
        <f t="shared" si="77"/>
        <v>0</v>
      </c>
      <c r="H173" s="26">
        <f t="shared" si="77"/>
        <v>0</v>
      </c>
      <c r="I173" s="26">
        <f t="shared" si="77"/>
        <v>0</v>
      </c>
      <c r="J173" s="26">
        <f t="shared" si="77"/>
        <v>0</v>
      </c>
      <c r="K173" s="26">
        <f t="shared" si="77"/>
        <v>0</v>
      </c>
      <c r="L173" s="26">
        <f t="shared" si="77"/>
        <v>0</v>
      </c>
      <c r="M173" s="26">
        <f t="shared" si="77"/>
        <v>0</v>
      </c>
      <c r="N173" s="26">
        <f t="shared" si="77"/>
        <v>0</v>
      </c>
      <c r="O173" s="26">
        <f t="shared" si="77"/>
        <v>0</v>
      </c>
      <c r="P173" s="26">
        <f t="shared" si="77"/>
        <v>0</v>
      </c>
      <c r="Q173" s="26">
        <f t="shared" si="77"/>
        <v>0</v>
      </c>
      <c r="R173" s="26">
        <f t="shared" si="77"/>
        <v>0</v>
      </c>
      <c r="S173" s="26">
        <f t="shared" si="77"/>
        <v>0</v>
      </c>
      <c r="T173" s="26">
        <f t="shared" si="77"/>
        <v>0</v>
      </c>
      <c r="U173" s="26">
        <f t="shared" si="77"/>
        <v>0</v>
      </c>
      <c r="V173" s="26">
        <f t="shared" si="77"/>
        <v>0</v>
      </c>
      <c r="W173" s="26">
        <f t="shared" si="77"/>
        <v>0</v>
      </c>
      <c r="X173" s="26">
        <f t="shared" si="77"/>
        <v>0</v>
      </c>
      <c r="Y173" s="26">
        <f t="shared" si="77"/>
        <v>0</v>
      </c>
      <c r="Z173" s="26">
        <f t="shared" si="77"/>
        <v>0</v>
      </c>
      <c r="AA173" s="26">
        <f t="shared" si="77"/>
        <v>0</v>
      </c>
      <c r="AB173" s="26">
        <f t="shared" si="77"/>
        <v>0</v>
      </c>
      <c r="AC173" s="26">
        <f t="shared" si="77"/>
        <v>0</v>
      </c>
      <c r="AD173" s="26">
        <f t="shared" si="77"/>
        <v>0</v>
      </c>
      <c r="AE173" s="26">
        <f t="shared" si="77"/>
        <v>0</v>
      </c>
      <c r="AF173" s="26">
        <f t="shared" si="77"/>
        <v>0</v>
      </c>
      <c r="AG173" s="26">
        <f t="shared" si="77"/>
        <v>0</v>
      </c>
      <c r="AH173" s="26">
        <f t="shared" si="77"/>
        <v>0</v>
      </c>
      <c r="AI173" s="26">
        <f t="shared" si="77"/>
        <v>0</v>
      </c>
      <c r="AJ173" s="26">
        <f t="shared" si="77"/>
        <v>0</v>
      </c>
      <c r="AK173" s="26">
        <f t="shared" si="77"/>
        <v>0</v>
      </c>
      <c r="AL173" s="26">
        <f t="shared" si="77"/>
        <v>0</v>
      </c>
      <c r="AM173" s="26">
        <f t="shared" si="77"/>
        <v>0</v>
      </c>
    </row>
    <row r="174" spans="1:39" ht="15.75" hidden="1" customHeight="1" x14ac:dyDescent="0.35">
      <c r="A174" s="648"/>
      <c r="B174" s="77" t="s">
        <v>8</v>
      </c>
      <c r="C174" s="26">
        <f t="shared" si="73"/>
        <v>0</v>
      </c>
      <c r="D174" s="26">
        <f t="shared" si="74"/>
        <v>0</v>
      </c>
      <c r="E174" s="26">
        <f t="shared" si="77"/>
        <v>0</v>
      </c>
      <c r="F174" s="26">
        <f t="shared" si="77"/>
        <v>0</v>
      </c>
      <c r="G174" s="26">
        <f t="shared" si="77"/>
        <v>0</v>
      </c>
      <c r="H174" s="26">
        <f t="shared" si="77"/>
        <v>0</v>
      </c>
      <c r="I174" s="26">
        <f t="shared" si="77"/>
        <v>0</v>
      </c>
      <c r="J174" s="26">
        <f t="shared" si="77"/>
        <v>0</v>
      </c>
      <c r="K174" s="26">
        <f t="shared" si="77"/>
        <v>0</v>
      </c>
      <c r="L174" s="26">
        <f t="shared" si="77"/>
        <v>0</v>
      </c>
      <c r="M174" s="26">
        <f t="shared" si="77"/>
        <v>0</v>
      </c>
      <c r="N174" s="26">
        <f t="shared" si="77"/>
        <v>0</v>
      </c>
      <c r="O174" s="26">
        <f t="shared" si="77"/>
        <v>0</v>
      </c>
      <c r="P174" s="26">
        <f t="shared" si="77"/>
        <v>0</v>
      </c>
      <c r="Q174" s="26">
        <f t="shared" si="77"/>
        <v>0</v>
      </c>
      <c r="R174" s="26">
        <f t="shared" si="77"/>
        <v>0</v>
      </c>
      <c r="S174" s="26">
        <f t="shared" si="77"/>
        <v>0</v>
      </c>
      <c r="T174" s="26">
        <f t="shared" si="77"/>
        <v>0</v>
      </c>
      <c r="U174" s="26">
        <f t="shared" si="77"/>
        <v>0</v>
      </c>
      <c r="V174" s="26">
        <f t="shared" si="77"/>
        <v>0</v>
      </c>
      <c r="W174" s="26">
        <f t="shared" si="77"/>
        <v>0</v>
      </c>
      <c r="X174" s="26">
        <f t="shared" si="77"/>
        <v>0</v>
      </c>
      <c r="Y174" s="26">
        <f t="shared" si="77"/>
        <v>0</v>
      </c>
      <c r="Z174" s="26">
        <f t="shared" si="77"/>
        <v>0</v>
      </c>
      <c r="AA174" s="26">
        <f t="shared" si="77"/>
        <v>0</v>
      </c>
      <c r="AB174" s="26">
        <f t="shared" si="77"/>
        <v>0</v>
      </c>
      <c r="AC174" s="26">
        <f t="shared" si="77"/>
        <v>0</v>
      </c>
      <c r="AD174" s="26">
        <f t="shared" si="77"/>
        <v>0</v>
      </c>
      <c r="AE174" s="26">
        <f t="shared" si="77"/>
        <v>0</v>
      </c>
      <c r="AF174" s="26">
        <f t="shared" si="77"/>
        <v>0</v>
      </c>
      <c r="AG174" s="26">
        <f t="shared" si="77"/>
        <v>0</v>
      </c>
      <c r="AH174" s="26">
        <f t="shared" si="77"/>
        <v>0</v>
      </c>
      <c r="AI174" s="26">
        <f t="shared" si="77"/>
        <v>0</v>
      </c>
      <c r="AJ174" s="26">
        <f t="shared" si="77"/>
        <v>0</v>
      </c>
      <c r="AK174" s="26">
        <f t="shared" si="77"/>
        <v>0</v>
      </c>
      <c r="AL174" s="26">
        <f t="shared" si="77"/>
        <v>0</v>
      </c>
      <c r="AM174" s="26">
        <f t="shared" si="77"/>
        <v>0</v>
      </c>
    </row>
    <row r="175" spans="1:39" ht="15.75" hidden="1" customHeight="1" x14ac:dyDescent="0.35">
      <c r="A175" s="648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5">
      <c r="A176" s="648"/>
      <c r="B176" s="237" t="s">
        <v>26</v>
      </c>
      <c r="C176" s="26">
        <f>SUM(C162:C175)</f>
        <v>0</v>
      </c>
      <c r="D176" s="26">
        <f>SUM(D162:D175)</f>
        <v>0</v>
      </c>
      <c r="E176" s="26">
        <f t="shared" ref="E176:AM176" si="78">SUM(E162:E175)</f>
        <v>0</v>
      </c>
      <c r="F176" s="26">
        <f t="shared" si="78"/>
        <v>0</v>
      </c>
      <c r="G176" s="26">
        <f t="shared" si="78"/>
        <v>0</v>
      </c>
      <c r="H176" s="26">
        <f t="shared" si="78"/>
        <v>0</v>
      </c>
      <c r="I176" s="26">
        <f t="shared" si="78"/>
        <v>0</v>
      </c>
      <c r="J176" s="26">
        <f t="shared" si="78"/>
        <v>0</v>
      </c>
      <c r="K176" s="26">
        <f t="shared" si="78"/>
        <v>0</v>
      </c>
      <c r="L176" s="26">
        <f t="shared" si="78"/>
        <v>0</v>
      </c>
      <c r="M176" s="26">
        <f t="shared" si="78"/>
        <v>0</v>
      </c>
      <c r="N176" s="26">
        <f t="shared" si="78"/>
        <v>0</v>
      </c>
      <c r="O176" s="26">
        <f t="shared" si="78"/>
        <v>0</v>
      </c>
      <c r="P176" s="26">
        <f t="shared" si="78"/>
        <v>0</v>
      </c>
      <c r="Q176" s="26">
        <f t="shared" si="78"/>
        <v>0</v>
      </c>
      <c r="R176" s="26">
        <f t="shared" si="78"/>
        <v>0</v>
      </c>
      <c r="S176" s="26">
        <f t="shared" si="78"/>
        <v>0</v>
      </c>
      <c r="T176" s="26">
        <f t="shared" si="78"/>
        <v>0</v>
      </c>
      <c r="U176" s="26">
        <f t="shared" si="78"/>
        <v>0</v>
      </c>
      <c r="V176" s="26">
        <f t="shared" si="78"/>
        <v>0</v>
      </c>
      <c r="W176" s="26">
        <f t="shared" si="78"/>
        <v>0</v>
      </c>
      <c r="X176" s="26">
        <f t="shared" si="78"/>
        <v>0</v>
      </c>
      <c r="Y176" s="26">
        <f t="shared" si="78"/>
        <v>0</v>
      </c>
      <c r="Z176" s="26">
        <f t="shared" si="78"/>
        <v>0</v>
      </c>
      <c r="AA176" s="26">
        <f t="shared" si="78"/>
        <v>0</v>
      </c>
      <c r="AB176" s="26">
        <f t="shared" si="78"/>
        <v>0</v>
      </c>
      <c r="AC176" s="26">
        <f t="shared" si="78"/>
        <v>0</v>
      </c>
      <c r="AD176" s="26">
        <f t="shared" si="78"/>
        <v>0</v>
      </c>
      <c r="AE176" s="26">
        <f t="shared" si="78"/>
        <v>0</v>
      </c>
      <c r="AF176" s="26">
        <f t="shared" si="78"/>
        <v>0</v>
      </c>
      <c r="AG176" s="26">
        <f t="shared" si="78"/>
        <v>0</v>
      </c>
      <c r="AH176" s="26">
        <f t="shared" si="78"/>
        <v>0</v>
      </c>
      <c r="AI176" s="26">
        <f t="shared" si="78"/>
        <v>0</v>
      </c>
      <c r="AJ176" s="26">
        <f t="shared" si="78"/>
        <v>0</v>
      </c>
      <c r="AK176" s="26">
        <f t="shared" si="78"/>
        <v>0</v>
      </c>
      <c r="AL176" s="26">
        <f t="shared" si="78"/>
        <v>0</v>
      </c>
      <c r="AM176" s="26">
        <f t="shared" si="78"/>
        <v>0</v>
      </c>
    </row>
    <row r="177" spans="1:39" ht="16.5" hidden="1" customHeight="1" thickBot="1" x14ac:dyDescent="0.4">
      <c r="A177" s="649"/>
      <c r="B177" s="138" t="s">
        <v>27</v>
      </c>
      <c r="C177" s="27">
        <f>C176</f>
        <v>0</v>
      </c>
      <c r="D177" s="27">
        <f>C177+D176</f>
        <v>0</v>
      </c>
      <c r="E177" s="27">
        <f t="shared" ref="E177:AM177" si="79">D177+E176</f>
        <v>0</v>
      </c>
      <c r="F177" s="27">
        <f t="shared" si="79"/>
        <v>0</v>
      </c>
      <c r="G177" s="27">
        <f t="shared" si="79"/>
        <v>0</v>
      </c>
      <c r="H177" s="27">
        <f t="shared" si="79"/>
        <v>0</v>
      </c>
      <c r="I177" s="27">
        <f t="shared" si="79"/>
        <v>0</v>
      </c>
      <c r="J177" s="27">
        <f t="shared" si="79"/>
        <v>0</v>
      </c>
      <c r="K177" s="27">
        <f t="shared" si="79"/>
        <v>0</v>
      </c>
      <c r="L177" s="27">
        <f t="shared" si="79"/>
        <v>0</v>
      </c>
      <c r="M177" s="27">
        <f t="shared" si="79"/>
        <v>0</v>
      </c>
      <c r="N177" s="27">
        <f t="shared" si="79"/>
        <v>0</v>
      </c>
      <c r="O177" s="27">
        <f t="shared" si="79"/>
        <v>0</v>
      </c>
      <c r="P177" s="27">
        <f t="shared" si="79"/>
        <v>0</v>
      </c>
      <c r="Q177" s="27">
        <f t="shared" si="79"/>
        <v>0</v>
      </c>
      <c r="R177" s="27">
        <f t="shared" si="79"/>
        <v>0</v>
      </c>
      <c r="S177" s="27">
        <f t="shared" si="79"/>
        <v>0</v>
      </c>
      <c r="T177" s="27">
        <f t="shared" si="79"/>
        <v>0</v>
      </c>
      <c r="U177" s="27">
        <f t="shared" si="79"/>
        <v>0</v>
      </c>
      <c r="V177" s="27">
        <f t="shared" si="79"/>
        <v>0</v>
      </c>
      <c r="W177" s="27">
        <f t="shared" si="79"/>
        <v>0</v>
      </c>
      <c r="X177" s="27">
        <f t="shared" si="79"/>
        <v>0</v>
      </c>
      <c r="Y177" s="27">
        <f t="shared" si="79"/>
        <v>0</v>
      </c>
      <c r="Z177" s="27">
        <f t="shared" si="79"/>
        <v>0</v>
      </c>
      <c r="AA177" s="27">
        <f t="shared" si="79"/>
        <v>0</v>
      </c>
      <c r="AB177" s="27">
        <f t="shared" si="79"/>
        <v>0</v>
      </c>
      <c r="AC177" s="27">
        <f t="shared" si="79"/>
        <v>0</v>
      </c>
      <c r="AD177" s="27">
        <f t="shared" si="79"/>
        <v>0</v>
      </c>
      <c r="AE177" s="27">
        <f t="shared" si="79"/>
        <v>0</v>
      </c>
      <c r="AF177" s="27">
        <f t="shared" si="79"/>
        <v>0</v>
      </c>
      <c r="AG177" s="27">
        <f t="shared" si="79"/>
        <v>0</v>
      </c>
      <c r="AH177" s="27">
        <f t="shared" si="79"/>
        <v>0</v>
      </c>
      <c r="AI177" s="27">
        <f t="shared" si="79"/>
        <v>0</v>
      </c>
      <c r="AJ177" s="27">
        <f t="shared" si="79"/>
        <v>0</v>
      </c>
      <c r="AK177" s="27">
        <f t="shared" si="79"/>
        <v>0</v>
      </c>
      <c r="AL177" s="27">
        <f t="shared" si="79"/>
        <v>0</v>
      </c>
      <c r="AM177" s="27">
        <f t="shared" si="79"/>
        <v>0</v>
      </c>
    </row>
    <row r="178" spans="1:39" hidden="1" x14ac:dyDescent="0.35">
      <c r="A178" s="99"/>
      <c r="B178" s="99" t="s">
        <v>128</v>
      </c>
      <c r="C178" s="104">
        <f>C157+C176</f>
        <v>0</v>
      </c>
      <c r="D178" s="104">
        <f t="shared" ref="D178:AM178" si="80">D157+D176</f>
        <v>0</v>
      </c>
      <c r="E178" s="104">
        <f t="shared" si="80"/>
        <v>0</v>
      </c>
      <c r="F178" s="104">
        <f t="shared" si="80"/>
        <v>0</v>
      </c>
      <c r="G178" s="104">
        <f t="shared" si="80"/>
        <v>0</v>
      </c>
      <c r="H178" s="104">
        <f t="shared" si="80"/>
        <v>0</v>
      </c>
      <c r="I178" s="104">
        <f t="shared" si="80"/>
        <v>0</v>
      </c>
      <c r="J178" s="104">
        <f t="shared" si="80"/>
        <v>0</v>
      </c>
      <c r="K178" s="104">
        <f t="shared" si="80"/>
        <v>0</v>
      </c>
      <c r="L178" s="104">
        <f t="shared" si="80"/>
        <v>0</v>
      </c>
      <c r="M178" s="104">
        <f t="shared" si="80"/>
        <v>0</v>
      </c>
      <c r="N178" s="104">
        <f t="shared" si="80"/>
        <v>0</v>
      </c>
      <c r="O178" s="104">
        <f t="shared" si="80"/>
        <v>0</v>
      </c>
      <c r="P178" s="104">
        <f t="shared" si="80"/>
        <v>0</v>
      </c>
      <c r="Q178" s="104">
        <f t="shared" si="80"/>
        <v>0</v>
      </c>
      <c r="R178" s="104">
        <f t="shared" si="80"/>
        <v>0</v>
      </c>
      <c r="S178" s="104">
        <f t="shared" si="80"/>
        <v>0</v>
      </c>
      <c r="T178" s="104">
        <f t="shared" si="80"/>
        <v>0</v>
      </c>
      <c r="U178" s="104">
        <f t="shared" si="80"/>
        <v>0</v>
      </c>
      <c r="V178" s="104">
        <f t="shared" si="80"/>
        <v>0</v>
      </c>
      <c r="W178" s="104">
        <f t="shared" si="80"/>
        <v>0</v>
      </c>
      <c r="X178" s="104">
        <f t="shared" si="80"/>
        <v>0</v>
      </c>
      <c r="Y178" s="104">
        <f t="shared" si="80"/>
        <v>0</v>
      </c>
      <c r="Z178" s="104">
        <f t="shared" si="80"/>
        <v>0</v>
      </c>
      <c r="AA178" s="104">
        <f t="shared" si="80"/>
        <v>0</v>
      </c>
      <c r="AB178" s="104">
        <f t="shared" si="80"/>
        <v>0</v>
      </c>
      <c r="AC178" s="104">
        <f t="shared" si="80"/>
        <v>0</v>
      </c>
      <c r="AD178" s="104">
        <f t="shared" si="80"/>
        <v>0</v>
      </c>
      <c r="AE178" s="104">
        <f t="shared" si="80"/>
        <v>0</v>
      </c>
      <c r="AF178" s="104">
        <f t="shared" si="80"/>
        <v>0</v>
      </c>
      <c r="AG178" s="104">
        <f t="shared" si="80"/>
        <v>0</v>
      </c>
      <c r="AH178" s="104">
        <f t="shared" si="80"/>
        <v>0</v>
      </c>
      <c r="AI178" s="104">
        <f t="shared" si="80"/>
        <v>0</v>
      </c>
      <c r="AJ178" s="104">
        <f t="shared" si="80"/>
        <v>0</v>
      </c>
      <c r="AK178" s="104">
        <f t="shared" si="80"/>
        <v>0</v>
      </c>
      <c r="AL178" s="104">
        <f t="shared" si="80"/>
        <v>0</v>
      </c>
      <c r="AM178" s="104">
        <f t="shared" si="80"/>
        <v>0</v>
      </c>
    </row>
    <row r="179" spans="1:39" hidden="1" x14ac:dyDescent="0.35">
      <c r="A179" s="99"/>
      <c r="B179" s="99" t="s">
        <v>187</v>
      </c>
      <c r="C179" s="102">
        <f>C178-C73</f>
        <v>0</v>
      </c>
      <c r="D179" s="102">
        <f t="shared" ref="D179:AM179" si="81">D178-D73</f>
        <v>0</v>
      </c>
      <c r="E179" s="102">
        <f t="shared" si="81"/>
        <v>0</v>
      </c>
      <c r="F179" s="102">
        <f t="shared" si="81"/>
        <v>0</v>
      </c>
      <c r="G179" s="102">
        <f t="shared" si="81"/>
        <v>0</v>
      </c>
      <c r="H179" s="102">
        <f t="shared" si="81"/>
        <v>0</v>
      </c>
      <c r="I179" s="102">
        <f t="shared" si="81"/>
        <v>0</v>
      </c>
      <c r="J179" s="102">
        <f t="shared" si="81"/>
        <v>0</v>
      </c>
      <c r="K179" s="102">
        <f t="shared" si="81"/>
        <v>0</v>
      </c>
      <c r="L179" s="102">
        <f t="shared" si="81"/>
        <v>0</v>
      </c>
      <c r="M179" s="102">
        <f t="shared" si="81"/>
        <v>0</v>
      </c>
      <c r="N179" s="102">
        <f t="shared" si="81"/>
        <v>0</v>
      </c>
      <c r="O179" s="102">
        <f t="shared" si="81"/>
        <v>0</v>
      </c>
      <c r="P179" s="102">
        <f t="shared" si="81"/>
        <v>0</v>
      </c>
      <c r="Q179" s="102">
        <f t="shared" si="81"/>
        <v>0</v>
      </c>
      <c r="R179" s="102">
        <f t="shared" si="81"/>
        <v>0</v>
      </c>
      <c r="S179" s="102">
        <f t="shared" si="81"/>
        <v>0</v>
      </c>
      <c r="T179" s="102">
        <f t="shared" si="81"/>
        <v>0</v>
      </c>
      <c r="U179" s="102">
        <f t="shared" si="81"/>
        <v>0</v>
      </c>
      <c r="V179" s="102">
        <f t="shared" si="81"/>
        <v>0</v>
      </c>
      <c r="W179" s="102">
        <f t="shared" si="81"/>
        <v>0</v>
      </c>
      <c r="X179" s="102">
        <f t="shared" si="81"/>
        <v>0</v>
      </c>
      <c r="Y179" s="102">
        <f t="shared" si="81"/>
        <v>0</v>
      </c>
      <c r="Z179" s="102">
        <f t="shared" si="81"/>
        <v>0</v>
      </c>
      <c r="AA179" s="102">
        <f t="shared" si="81"/>
        <v>0</v>
      </c>
      <c r="AB179" s="102">
        <f t="shared" si="81"/>
        <v>0</v>
      </c>
      <c r="AC179" s="102">
        <f t="shared" si="81"/>
        <v>0</v>
      </c>
      <c r="AD179" s="102">
        <f t="shared" si="81"/>
        <v>0</v>
      </c>
      <c r="AE179" s="102">
        <f t="shared" si="81"/>
        <v>0</v>
      </c>
      <c r="AF179" s="102">
        <f t="shared" si="81"/>
        <v>0</v>
      </c>
      <c r="AG179" s="102">
        <f t="shared" si="81"/>
        <v>0</v>
      </c>
      <c r="AH179" s="102">
        <f t="shared" si="81"/>
        <v>0</v>
      </c>
      <c r="AI179" s="102">
        <f t="shared" si="81"/>
        <v>0</v>
      </c>
      <c r="AJ179" s="102">
        <f t="shared" si="81"/>
        <v>0</v>
      </c>
      <c r="AK179" s="102">
        <f t="shared" si="81"/>
        <v>0</v>
      </c>
      <c r="AL179" s="102">
        <f t="shared" si="81"/>
        <v>0</v>
      </c>
      <c r="AM179" s="102">
        <f t="shared" si="81"/>
        <v>0</v>
      </c>
    </row>
    <row r="180" spans="1:39" ht="15" hidden="1" thickBot="1" x14ac:dyDescent="0.4">
      <c r="A180" s="99"/>
      <c r="B180" s="99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</row>
    <row r="181" spans="1:39" ht="15" hidden="1" thickBot="1" x14ac:dyDescent="0.4">
      <c r="A181" s="99"/>
      <c r="B181" s="256" t="s">
        <v>39</v>
      </c>
      <c r="C181" s="146">
        <f>C$4</f>
        <v>44562</v>
      </c>
      <c r="D181" s="146">
        <f t="shared" ref="D181:AM181" si="82">D$4</f>
        <v>44593</v>
      </c>
      <c r="E181" s="146">
        <f t="shared" si="82"/>
        <v>44621</v>
      </c>
      <c r="F181" s="146">
        <f t="shared" si="82"/>
        <v>44652</v>
      </c>
      <c r="G181" s="146">
        <f t="shared" si="82"/>
        <v>44682</v>
      </c>
      <c r="H181" s="146">
        <f t="shared" si="82"/>
        <v>44713</v>
      </c>
      <c r="I181" s="146">
        <f t="shared" si="82"/>
        <v>44743</v>
      </c>
      <c r="J181" s="146">
        <f t="shared" si="82"/>
        <v>44774</v>
      </c>
      <c r="K181" s="146">
        <f t="shared" si="82"/>
        <v>44805</v>
      </c>
      <c r="L181" s="146">
        <f t="shared" si="82"/>
        <v>44835</v>
      </c>
      <c r="M181" s="146">
        <f t="shared" si="82"/>
        <v>44866</v>
      </c>
      <c r="N181" s="146">
        <f t="shared" si="82"/>
        <v>44896</v>
      </c>
      <c r="O181" s="146">
        <f t="shared" si="82"/>
        <v>44927</v>
      </c>
      <c r="P181" s="146">
        <f t="shared" si="82"/>
        <v>44958</v>
      </c>
      <c r="Q181" s="146">
        <f t="shared" si="82"/>
        <v>44986</v>
      </c>
      <c r="R181" s="146">
        <f t="shared" si="82"/>
        <v>45017</v>
      </c>
      <c r="S181" s="146">
        <f t="shared" si="82"/>
        <v>45047</v>
      </c>
      <c r="T181" s="146">
        <f t="shared" si="82"/>
        <v>45078</v>
      </c>
      <c r="U181" s="146">
        <f t="shared" si="82"/>
        <v>45108</v>
      </c>
      <c r="V181" s="146">
        <f t="shared" si="82"/>
        <v>45139</v>
      </c>
      <c r="W181" s="146">
        <f t="shared" si="82"/>
        <v>45170</v>
      </c>
      <c r="X181" s="146">
        <f t="shared" si="82"/>
        <v>45200</v>
      </c>
      <c r="Y181" s="146">
        <f t="shared" si="82"/>
        <v>45231</v>
      </c>
      <c r="Z181" s="146">
        <f t="shared" si="82"/>
        <v>45261</v>
      </c>
      <c r="AA181" s="146">
        <f t="shared" si="82"/>
        <v>45292</v>
      </c>
      <c r="AB181" s="146">
        <f t="shared" si="82"/>
        <v>45323</v>
      </c>
      <c r="AC181" s="146">
        <f t="shared" si="82"/>
        <v>45352</v>
      </c>
      <c r="AD181" s="146">
        <f t="shared" si="82"/>
        <v>45383</v>
      </c>
      <c r="AE181" s="146">
        <f t="shared" si="82"/>
        <v>45413</v>
      </c>
      <c r="AF181" s="146">
        <f t="shared" si="82"/>
        <v>45444</v>
      </c>
      <c r="AG181" s="146">
        <f t="shared" si="82"/>
        <v>45474</v>
      </c>
      <c r="AH181" s="146">
        <f t="shared" si="82"/>
        <v>45505</v>
      </c>
      <c r="AI181" s="146">
        <f t="shared" si="82"/>
        <v>45536</v>
      </c>
      <c r="AJ181" s="146">
        <f t="shared" si="82"/>
        <v>45566</v>
      </c>
      <c r="AK181" s="146">
        <f t="shared" si="82"/>
        <v>45597</v>
      </c>
      <c r="AL181" s="146">
        <f t="shared" si="82"/>
        <v>45627</v>
      </c>
      <c r="AM181" s="146">
        <f t="shared" si="82"/>
        <v>45658</v>
      </c>
    </row>
    <row r="182" spans="1:39" hidden="1" x14ac:dyDescent="0.35">
      <c r="A182" s="99"/>
      <c r="B182" s="250" t="s">
        <v>129</v>
      </c>
      <c r="C182" s="112">
        <f>C157*'REVISED SUMMARY'!C45</f>
        <v>0</v>
      </c>
      <c r="D182" s="112">
        <f>D157*'REVISED SUMMARY'!D45</f>
        <v>0</v>
      </c>
      <c r="E182" s="112">
        <f>E157*'REVISED SUMMARY'!E45</f>
        <v>0</v>
      </c>
      <c r="F182" s="112">
        <f>F157*'REVISED SUMMARY'!F45</f>
        <v>0</v>
      </c>
      <c r="G182" s="112">
        <f>G157*'REVISED SUMMARY'!G45</f>
        <v>0</v>
      </c>
      <c r="H182" s="112">
        <f>H157*'REVISED SUMMARY'!H45</f>
        <v>0</v>
      </c>
      <c r="I182" s="112">
        <f>I157*'REVISED SUMMARY'!I45</f>
        <v>0</v>
      </c>
      <c r="J182" s="112">
        <f>J157*'REVISED SUMMARY'!J45</f>
        <v>0</v>
      </c>
      <c r="K182" s="112">
        <f>K157*'REVISED SUMMARY'!K45</f>
        <v>0</v>
      </c>
      <c r="L182" s="112" t="e">
        <f>L157*'REVISED SUMMARY'!#REF!</f>
        <v>#REF!</v>
      </c>
      <c r="M182" s="112" t="e">
        <f>M157*'REVISED SUMMARY'!#REF!</f>
        <v>#REF!</v>
      </c>
      <c r="N182" s="112" t="e">
        <f>N157*'REVISED SUMMARY'!#REF!</f>
        <v>#REF!</v>
      </c>
      <c r="O182" s="220">
        <f>O157*'REVISED SUMMARY'!L45</f>
        <v>0</v>
      </c>
      <c r="P182" s="220">
        <f>P157*'REVISED SUMMARY'!M45</f>
        <v>0</v>
      </c>
      <c r="Q182" s="220">
        <f>Q157*'REVISED SUMMARY'!O45</f>
        <v>0</v>
      </c>
      <c r="R182" s="220">
        <f>R157*'REVISED SUMMARY'!R45</f>
        <v>0</v>
      </c>
      <c r="S182" s="220">
        <f>S157*'REVISED SUMMARY'!S45</f>
        <v>0</v>
      </c>
      <c r="T182" s="220">
        <f>T157*'REVISED SUMMARY'!T45</f>
        <v>0</v>
      </c>
      <c r="U182" s="220">
        <f>U157*'REVISED SUMMARY'!U45</f>
        <v>0</v>
      </c>
      <c r="V182" s="220">
        <f>V157*'REVISED SUMMARY'!V45</f>
        <v>0</v>
      </c>
      <c r="W182" s="220">
        <f>W157*'REVISED SUMMARY'!W45</f>
        <v>0</v>
      </c>
      <c r="X182" s="220">
        <f>X157*'REVISED SUMMARY'!X45</f>
        <v>0</v>
      </c>
      <c r="Y182" s="220">
        <f>Y157*'REVISED SUMMARY'!Y45</f>
        <v>0</v>
      </c>
      <c r="Z182" s="220">
        <f>Z157*'REVISED SUMMARY'!Z45</f>
        <v>0</v>
      </c>
      <c r="AA182" s="220">
        <f>AA157*'REVISED SUMMARY'!AA45</f>
        <v>0</v>
      </c>
      <c r="AB182" s="220">
        <f>AB157*'REVISED SUMMARY'!AB45</f>
        <v>0</v>
      </c>
      <c r="AC182" s="220">
        <f>AC157*'REVISED SUMMARY'!AC45</f>
        <v>0</v>
      </c>
      <c r="AD182" s="220">
        <f>AD157*'REVISED SUMMARY'!AD45</f>
        <v>0</v>
      </c>
      <c r="AE182" s="220">
        <f>AE157*'REVISED SUMMARY'!AE45</f>
        <v>0</v>
      </c>
      <c r="AF182" s="220">
        <f>AF157*'REVISED SUMMARY'!AF45</f>
        <v>0</v>
      </c>
      <c r="AG182" s="220">
        <f>AG157*'REVISED SUMMARY'!AG45</f>
        <v>0</v>
      </c>
      <c r="AH182" s="220">
        <f>AH157*'REVISED SUMMARY'!AH45</f>
        <v>0</v>
      </c>
      <c r="AI182" s="220">
        <f>AI157*'REVISED SUMMARY'!AI45</f>
        <v>0</v>
      </c>
      <c r="AJ182" s="220">
        <f>AJ157*'REVISED SUMMARY'!AJ45</f>
        <v>0</v>
      </c>
      <c r="AK182" s="220">
        <f>AK157*'REVISED SUMMARY'!AK45</f>
        <v>0</v>
      </c>
      <c r="AL182" s="220">
        <f>AL157*'REVISED SUMMARY'!AL45</f>
        <v>0</v>
      </c>
      <c r="AM182" s="220">
        <f>AM157*'REVISED SUMMARY'!AM45</f>
        <v>0</v>
      </c>
    </row>
    <row r="183" spans="1:39" ht="15" hidden="1" thickBot="1" x14ac:dyDescent="0.4">
      <c r="A183" s="99"/>
      <c r="B183" s="79" t="s">
        <v>130</v>
      </c>
      <c r="C183" s="105">
        <f>C176*'REVISED SUMMARY'!C45</f>
        <v>0</v>
      </c>
      <c r="D183" s="105">
        <f>D176*'REVISED SUMMARY'!D45</f>
        <v>0</v>
      </c>
      <c r="E183" s="105">
        <f>E176*'REVISED SUMMARY'!E45</f>
        <v>0</v>
      </c>
      <c r="F183" s="105">
        <f>F176*'REVISED SUMMARY'!F45</f>
        <v>0</v>
      </c>
      <c r="G183" s="105">
        <f>G176*'REVISED SUMMARY'!G45</f>
        <v>0</v>
      </c>
      <c r="H183" s="105">
        <f>H176*'REVISED SUMMARY'!H45</f>
        <v>0</v>
      </c>
      <c r="I183" s="105">
        <f>I176*'REVISED SUMMARY'!I45</f>
        <v>0</v>
      </c>
      <c r="J183" s="105">
        <f>J176*'REVISED SUMMARY'!J45</f>
        <v>0</v>
      </c>
      <c r="K183" s="105">
        <f>K176*'REVISED SUMMARY'!K45</f>
        <v>0</v>
      </c>
      <c r="L183" s="105" t="e">
        <f>L176*'REVISED SUMMARY'!#REF!</f>
        <v>#REF!</v>
      </c>
      <c r="M183" s="105" t="e">
        <f>M176*'REVISED SUMMARY'!#REF!</f>
        <v>#REF!</v>
      </c>
      <c r="N183" s="105" t="e">
        <f>N176*'REVISED SUMMARY'!#REF!</f>
        <v>#REF!</v>
      </c>
      <c r="O183" s="214">
        <f>O176*'REVISED SUMMARY'!L45</f>
        <v>0</v>
      </c>
      <c r="P183" s="214">
        <f>P176*'REVISED SUMMARY'!M45</f>
        <v>0</v>
      </c>
      <c r="Q183" s="214">
        <f>Q176*'REVISED SUMMARY'!O45</f>
        <v>0</v>
      </c>
      <c r="R183" s="214">
        <f>R176*'REVISED SUMMARY'!R45</f>
        <v>0</v>
      </c>
      <c r="S183" s="214">
        <f>S176*'REVISED SUMMARY'!S45</f>
        <v>0</v>
      </c>
      <c r="T183" s="214">
        <f>T176*'REVISED SUMMARY'!T45</f>
        <v>0</v>
      </c>
      <c r="U183" s="214">
        <f>U176*'REVISED SUMMARY'!U45</f>
        <v>0</v>
      </c>
      <c r="V183" s="214">
        <f>V176*'REVISED SUMMARY'!V45</f>
        <v>0</v>
      </c>
      <c r="W183" s="214">
        <f>W176*'REVISED SUMMARY'!W45</f>
        <v>0</v>
      </c>
      <c r="X183" s="214">
        <f>X176*'REVISED SUMMARY'!X45</f>
        <v>0</v>
      </c>
      <c r="Y183" s="214">
        <f>Y176*'REVISED SUMMARY'!Y45</f>
        <v>0</v>
      </c>
      <c r="Z183" s="214">
        <f>Z176*'REVISED SUMMARY'!Z45</f>
        <v>0</v>
      </c>
      <c r="AA183" s="214">
        <f>AA176*'REVISED SUMMARY'!AA45</f>
        <v>0</v>
      </c>
      <c r="AB183" s="214">
        <f>AB176*'REVISED SUMMARY'!AB45</f>
        <v>0</v>
      </c>
      <c r="AC183" s="214">
        <f>AC176*'REVISED SUMMARY'!AC45</f>
        <v>0</v>
      </c>
      <c r="AD183" s="214">
        <f>AD176*'REVISED SUMMARY'!AD45</f>
        <v>0</v>
      </c>
      <c r="AE183" s="214">
        <f>AE176*'REVISED SUMMARY'!AE45</f>
        <v>0</v>
      </c>
      <c r="AF183" s="214">
        <f>AF176*'REVISED SUMMARY'!AF45</f>
        <v>0</v>
      </c>
      <c r="AG183" s="214">
        <f>AG176*'REVISED SUMMARY'!AG45</f>
        <v>0</v>
      </c>
      <c r="AH183" s="214">
        <f>AH176*'REVISED SUMMARY'!AH45</f>
        <v>0</v>
      </c>
      <c r="AI183" s="214">
        <f>AI176*'REVISED SUMMARY'!AI45</f>
        <v>0</v>
      </c>
      <c r="AJ183" s="214">
        <f>AJ176*'REVISED SUMMARY'!AJ45</f>
        <v>0</v>
      </c>
      <c r="AK183" s="214">
        <f>AK176*'REVISED SUMMARY'!AK45</f>
        <v>0</v>
      </c>
      <c r="AL183" s="214">
        <f>AL176*'REVISED SUMMARY'!AL45</f>
        <v>0</v>
      </c>
      <c r="AM183" s="214">
        <f>AM176*'REVISED SUMMARY'!AM45</f>
        <v>0</v>
      </c>
    </row>
    <row r="184" spans="1:39" hidden="1" x14ac:dyDescent="0.35">
      <c r="A184" s="99"/>
      <c r="B184" s="250" t="s">
        <v>131</v>
      </c>
      <c r="C184" s="106">
        <f>IFERROR(C182/C73,0)</f>
        <v>0</v>
      </c>
      <c r="D184" s="106">
        <f t="shared" ref="D184:AM184" si="83">IFERROR(D182/D73,0)</f>
        <v>0</v>
      </c>
      <c r="E184" s="106">
        <f t="shared" si="83"/>
        <v>0</v>
      </c>
      <c r="F184" s="106">
        <f t="shared" si="83"/>
        <v>0</v>
      </c>
      <c r="G184" s="106">
        <f t="shared" si="83"/>
        <v>0</v>
      </c>
      <c r="H184" s="106">
        <f t="shared" si="83"/>
        <v>0</v>
      </c>
      <c r="I184" s="106">
        <f t="shared" si="83"/>
        <v>0</v>
      </c>
      <c r="J184" s="106">
        <f t="shared" si="83"/>
        <v>0</v>
      </c>
      <c r="K184" s="106">
        <f t="shared" si="83"/>
        <v>0</v>
      </c>
      <c r="L184" s="106">
        <f t="shared" si="83"/>
        <v>0</v>
      </c>
      <c r="M184" s="106">
        <f t="shared" si="83"/>
        <v>0</v>
      </c>
      <c r="N184" s="106">
        <f t="shared" si="83"/>
        <v>0</v>
      </c>
      <c r="O184" s="215">
        <f t="shared" si="83"/>
        <v>0</v>
      </c>
      <c r="P184" s="215">
        <f t="shared" si="83"/>
        <v>0</v>
      </c>
      <c r="Q184" s="215">
        <f t="shared" si="83"/>
        <v>0</v>
      </c>
      <c r="R184" s="215">
        <f t="shared" si="83"/>
        <v>0</v>
      </c>
      <c r="S184" s="215">
        <f t="shared" si="83"/>
        <v>0</v>
      </c>
      <c r="T184" s="215">
        <f t="shared" si="83"/>
        <v>0</v>
      </c>
      <c r="U184" s="215">
        <f t="shared" si="83"/>
        <v>0</v>
      </c>
      <c r="V184" s="215">
        <f t="shared" si="83"/>
        <v>0</v>
      </c>
      <c r="W184" s="215">
        <f t="shared" si="83"/>
        <v>0</v>
      </c>
      <c r="X184" s="215">
        <f t="shared" si="83"/>
        <v>0</v>
      </c>
      <c r="Y184" s="215">
        <f t="shared" si="83"/>
        <v>0</v>
      </c>
      <c r="Z184" s="215">
        <f t="shared" si="83"/>
        <v>0</v>
      </c>
      <c r="AA184" s="215">
        <f t="shared" si="83"/>
        <v>0</v>
      </c>
      <c r="AB184" s="215">
        <f t="shared" si="83"/>
        <v>0</v>
      </c>
      <c r="AC184" s="215">
        <f t="shared" si="83"/>
        <v>0</v>
      </c>
      <c r="AD184" s="215">
        <f t="shared" si="83"/>
        <v>0</v>
      </c>
      <c r="AE184" s="215">
        <f t="shared" si="83"/>
        <v>0</v>
      </c>
      <c r="AF184" s="215">
        <f t="shared" si="83"/>
        <v>0</v>
      </c>
      <c r="AG184" s="215">
        <f t="shared" si="83"/>
        <v>0</v>
      </c>
      <c r="AH184" s="215">
        <f t="shared" si="83"/>
        <v>0</v>
      </c>
      <c r="AI184" s="215">
        <f t="shared" si="83"/>
        <v>0</v>
      </c>
      <c r="AJ184" s="215">
        <f t="shared" si="83"/>
        <v>0</v>
      </c>
      <c r="AK184" s="215">
        <f t="shared" si="83"/>
        <v>0</v>
      </c>
      <c r="AL184" s="215">
        <f t="shared" si="83"/>
        <v>0</v>
      </c>
      <c r="AM184" s="215">
        <f t="shared" si="83"/>
        <v>0</v>
      </c>
    </row>
    <row r="185" spans="1:39" ht="15" hidden="1" thickBot="1" x14ac:dyDescent="0.4">
      <c r="A185" s="99"/>
      <c r="B185" s="79" t="s">
        <v>132</v>
      </c>
      <c r="C185" s="107">
        <f>IFERROR(C183/C73,0)</f>
        <v>0</v>
      </c>
      <c r="D185" s="107">
        <f t="shared" ref="D185:AM185" si="84">IFERROR(D183/D73,0)</f>
        <v>0</v>
      </c>
      <c r="E185" s="107">
        <f t="shared" si="84"/>
        <v>0</v>
      </c>
      <c r="F185" s="107">
        <f t="shared" si="84"/>
        <v>0</v>
      </c>
      <c r="G185" s="107">
        <f t="shared" si="84"/>
        <v>0</v>
      </c>
      <c r="H185" s="107">
        <f t="shared" si="84"/>
        <v>0</v>
      </c>
      <c r="I185" s="107">
        <f t="shared" si="84"/>
        <v>0</v>
      </c>
      <c r="J185" s="107">
        <f t="shared" si="84"/>
        <v>0</v>
      </c>
      <c r="K185" s="107">
        <f t="shared" si="84"/>
        <v>0</v>
      </c>
      <c r="L185" s="107">
        <f t="shared" si="84"/>
        <v>0</v>
      </c>
      <c r="M185" s="107">
        <f t="shared" si="84"/>
        <v>0</v>
      </c>
      <c r="N185" s="107">
        <f t="shared" si="84"/>
        <v>0</v>
      </c>
      <c r="O185" s="216">
        <f t="shared" si="84"/>
        <v>0</v>
      </c>
      <c r="P185" s="216">
        <f t="shared" si="84"/>
        <v>0</v>
      </c>
      <c r="Q185" s="216">
        <f t="shared" si="84"/>
        <v>0</v>
      </c>
      <c r="R185" s="216">
        <f t="shared" si="84"/>
        <v>0</v>
      </c>
      <c r="S185" s="216">
        <f t="shared" si="84"/>
        <v>0</v>
      </c>
      <c r="T185" s="216">
        <f t="shared" si="84"/>
        <v>0</v>
      </c>
      <c r="U185" s="216">
        <f t="shared" si="84"/>
        <v>0</v>
      </c>
      <c r="V185" s="216">
        <f t="shared" si="84"/>
        <v>0</v>
      </c>
      <c r="W185" s="216">
        <f t="shared" si="84"/>
        <v>0</v>
      </c>
      <c r="X185" s="216">
        <f t="shared" si="84"/>
        <v>0</v>
      </c>
      <c r="Y185" s="216">
        <f t="shared" si="84"/>
        <v>0</v>
      </c>
      <c r="Z185" s="216">
        <f t="shared" si="84"/>
        <v>0</v>
      </c>
      <c r="AA185" s="216">
        <f t="shared" si="84"/>
        <v>0</v>
      </c>
      <c r="AB185" s="216">
        <f t="shared" si="84"/>
        <v>0</v>
      </c>
      <c r="AC185" s="216">
        <f t="shared" si="84"/>
        <v>0</v>
      </c>
      <c r="AD185" s="216">
        <f t="shared" si="84"/>
        <v>0</v>
      </c>
      <c r="AE185" s="216">
        <f t="shared" si="84"/>
        <v>0</v>
      </c>
      <c r="AF185" s="216">
        <f t="shared" si="84"/>
        <v>0</v>
      </c>
      <c r="AG185" s="216">
        <f t="shared" si="84"/>
        <v>0</v>
      </c>
      <c r="AH185" s="216">
        <f t="shared" si="84"/>
        <v>0</v>
      </c>
      <c r="AI185" s="216">
        <f t="shared" si="84"/>
        <v>0</v>
      </c>
      <c r="AJ185" s="216">
        <f t="shared" si="84"/>
        <v>0</v>
      </c>
      <c r="AK185" s="216">
        <f t="shared" si="84"/>
        <v>0</v>
      </c>
      <c r="AL185" s="216">
        <f t="shared" si="84"/>
        <v>0</v>
      </c>
      <c r="AM185" s="216">
        <f t="shared" si="84"/>
        <v>0</v>
      </c>
    </row>
    <row r="186" spans="1:39" ht="15" hidden="1" thickBot="1" x14ac:dyDescent="0.4">
      <c r="A186" s="99"/>
      <c r="B186" s="257" t="s">
        <v>133</v>
      </c>
      <c r="C186" s="109">
        <f>C184+C185</f>
        <v>0</v>
      </c>
      <c r="D186" s="109">
        <f t="shared" ref="D186:AM186" si="85">D184+D185</f>
        <v>0</v>
      </c>
      <c r="E186" s="110">
        <f t="shared" si="85"/>
        <v>0</v>
      </c>
      <c r="F186" s="110">
        <f t="shared" si="85"/>
        <v>0</v>
      </c>
      <c r="G186" s="110">
        <f t="shared" si="85"/>
        <v>0</v>
      </c>
      <c r="H186" s="110">
        <f t="shared" si="85"/>
        <v>0</v>
      </c>
      <c r="I186" s="110">
        <f t="shared" si="85"/>
        <v>0</v>
      </c>
      <c r="J186" s="110">
        <f t="shared" si="85"/>
        <v>0</v>
      </c>
      <c r="K186" s="110">
        <f t="shared" si="85"/>
        <v>0</v>
      </c>
      <c r="L186" s="110">
        <f t="shared" si="85"/>
        <v>0</v>
      </c>
      <c r="M186" s="111">
        <f t="shared" si="85"/>
        <v>0</v>
      </c>
      <c r="N186" s="120">
        <f t="shared" si="85"/>
        <v>0</v>
      </c>
      <c r="O186" s="217">
        <f t="shared" si="85"/>
        <v>0</v>
      </c>
      <c r="P186" s="217">
        <f t="shared" si="85"/>
        <v>0</v>
      </c>
      <c r="Q186" s="218">
        <f t="shared" si="85"/>
        <v>0</v>
      </c>
      <c r="R186" s="218">
        <f t="shared" si="85"/>
        <v>0</v>
      </c>
      <c r="S186" s="218">
        <f t="shared" si="85"/>
        <v>0</v>
      </c>
      <c r="T186" s="218">
        <f t="shared" si="85"/>
        <v>0</v>
      </c>
      <c r="U186" s="218">
        <f t="shared" si="85"/>
        <v>0</v>
      </c>
      <c r="V186" s="218">
        <f t="shared" si="85"/>
        <v>0</v>
      </c>
      <c r="W186" s="218">
        <f t="shared" si="85"/>
        <v>0</v>
      </c>
      <c r="X186" s="218">
        <f t="shared" si="85"/>
        <v>0</v>
      </c>
      <c r="Y186" s="232">
        <f t="shared" si="85"/>
        <v>0</v>
      </c>
      <c r="Z186" s="232">
        <f t="shared" si="85"/>
        <v>0</v>
      </c>
      <c r="AA186" s="217">
        <f t="shared" si="85"/>
        <v>0</v>
      </c>
      <c r="AB186" s="217">
        <f t="shared" si="85"/>
        <v>0</v>
      </c>
      <c r="AC186" s="218">
        <f t="shared" si="85"/>
        <v>0</v>
      </c>
      <c r="AD186" s="218">
        <f t="shared" si="85"/>
        <v>0</v>
      </c>
      <c r="AE186" s="218">
        <f t="shared" si="85"/>
        <v>0</v>
      </c>
      <c r="AF186" s="218">
        <f t="shared" si="85"/>
        <v>0</v>
      </c>
      <c r="AG186" s="218">
        <f t="shared" si="85"/>
        <v>0</v>
      </c>
      <c r="AH186" s="218">
        <f t="shared" si="85"/>
        <v>0</v>
      </c>
      <c r="AI186" s="218">
        <f t="shared" si="85"/>
        <v>0</v>
      </c>
      <c r="AJ186" s="218">
        <f t="shared" si="85"/>
        <v>0</v>
      </c>
      <c r="AK186" s="232">
        <f t="shared" si="85"/>
        <v>0</v>
      </c>
      <c r="AL186" s="232">
        <f t="shared" si="85"/>
        <v>0</v>
      </c>
      <c r="AM186" s="217">
        <f t="shared" si="85"/>
        <v>0</v>
      </c>
    </row>
    <row r="187" spans="1:39" ht="15" hidden="1" thickBot="1" x14ac:dyDescent="0.4">
      <c r="A187" s="99"/>
      <c r="B187" s="99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</row>
    <row r="188" spans="1:39" ht="15" hidden="1" thickBot="1" x14ac:dyDescent="0.4">
      <c r="A188" s="99"/>
      <c r="B188" s="256" t="s">
        <v>37</v>
      </c>
      <c r="C188" s="146">
        <f>C$4</f>
        <v>44562</v>
      </c>
      <c r="D188" s="146">
        <f t="shared" ref="D188:AM188" si="86">D$4</f>
        <v>44593</v>
      </c>
      <c r="E188" s="146">
        <f t="shared" si="86"/>
        <v>44621</v>
      </c>
      <c r="F188" s="146">
        <f t="shared" si="86"/>
        <v>44652</v>
      </c>
      <c r="G188" s="146">
        <f t="shared" si="86"/>
        <v>44682</v>
      </c>
      <c r="H188" s="146">
        <f t="shared" si="86"/>
        <v>44713</v>
      </c>
      <c r="I188" s="146">
        <f t="shared" si="86"/>
        <v>44743</v>
      </c>
      <c r="J188" s="146">
        <f t="shared" si="86"/>
        <v>44774</v>
      </c>
      <c r="K188" s="146">
        <f t="shared" si="86"/>
        <v>44805</v>
      </c>
      <c r="L188" s="146">
        <f t="shared" si="86"/>
        <v>44835</v>
      </c>
      <c r="M188" s="146">
        <f t="shared" si="86"/>
        <v>44866</v>
      </c>
      <c r="N188" s="146">
        <f t="shared" si="86"/>
        <v>44896</v>
      </c>
      <c r="O188" s="146">
        <f t="shared" si="86"/>
        <v>44927</v>
      </c>
      <c r="P188" s="146">
        <f t="shared" si="86"/>
        <v>44958</v>
      </c>
      <c r="Q188" s="146">
        <f t="shared" si="86"/>
        <v>44986</v>
      </c>
      <c r="R188" s="146">
        <f t="shared" si="86"/>
        <v>45017</v>
      </c>
      <c r="S188" s="146">
        <f t="shared" si="86"/>
        <v>45047</v>
      </c>
      <c r="T188" s="146">
        <f t="shared" si="86"/>
        <v>45078</v>
      </c>
      <c r="U188" s="146">
        <f t="shared" si="86"/>
        <v>45108</v>
      </c>
      <c r="V188" s="146">
        <f t="shared" si="86"/>
        <v>45139</v>
      </c>
      <c r="W188" s="146">
        <f t="shared" si="86"/>
        <v>45170</v>
      </c>
      <c r="X188" s="146">
        <f t="shared" si="86"/>
        <v>45200</v>
      </c>
      <c r="Y188" s="146">
        <f t="shared" si="86"/>
        <v>45231</v>
      </c>
      <c r="Z188" s="146">
        <f t="shared" si="86"/>
        <v>45261</v>
      </c>
      <c r="AA188" s="146">
        <f t="shared" si="86"/>
        <v>45292</v>
      </c>
      <c r="AB188" s="146">
        <f t="shared" si="86"/>
        <v>45323</v>
      </c>
      <c r="AC188" s="146">
        <f t="shared" si="86"/>
        <v>45352</v>
      </c>
      <c r="AD188" s="146">
        <f t="shared" si="86"/>
        <v>45383</v>
      </c>
      <c r="AE188" s="146">
        <f t="shared" si="86"/>
        <v>45413</v>
      </c>
      <c r="AF188" s="146">
        <f t="shared" si="86"/>
        <v>45444</v>
      </c>
      <c r="AG188" s="146">
        <f t="shared" si="86"/>
        <v>45474</v>
      </c>
      <c r="AH188" s="146">
        <f t="shared" si="86"/>
        <v>45505</v>
      </c>
      <c r="AI188" s="146">
        <f t="shared" si="86"/>
        <v>45536</v>
      </c>
      <c r="AJ188" s="146">
        <f t="shared" si="86"/>
        <v>45566</v>
      </c>
      <c r="AK188" s="146">
        <f t="shared" si="86"/>
        <v>45597</v>
      </c>
      <c r="AL188" s="146">
        <f t="shared" si="86"/>
        <v>45627</v>
      </c>
      <c r="AM188" s="146">
        <f t="shared" si="86"/>
        <v>45658</v>
      </c>
    </row>
    <row r="189" spans="1:39" hidden="1" x14ac:dyDescent="0.35">
      <c r="A189" s="99"/>
      <c r="B189" s="250" t="s">
        <v>134</v>
      </c>
      <c r="C189" s="112">
        <f>C157*'REVISED SUMMARY'!C46</f>
        <v>0</v>
      </c>
      <c r="D189" s="112">
        <f>D157*'REVISED SUMMARY'!D46</f>
        <v>0</v>
      </c>
      <c r="E189" s="112">
        <f>E157*'REVISED SUMMARY'!E46</f>
        <v>0</v>
      </c>
      <c r="F189" s="112">
        <f>F157*'REVISED SUMMARY'!F46</f>
        <v>0</v>
      </c>
      <c r="G189" s="112">
        <f>G157*'REVISED SUMMARY'!G46</f>
        <v>0</v>
      </c>
      <c r="H189" s="112">
        <f>H157*'REVISED SUMMARY'!H46</f>
        <v>0</v>
      </c>
      <c r="I189" s="112">
        <f>I157*'REVISED SUMMARY'!I46</f>
        <v>0</v>
      </c>
      <c r="J189" s="112">
        <f>J157*'REVISED SUMMARY'!J46</f>
        <v>0</v>
      </c>
      <c r="K189" s="112">
        <f>K157*'REVISED SUMMARY'!K46</f>
        <v>0</v>
      </c>
      <c r="L189" s="112" t="e">
        <f>L157*'REVISED SUMMARY'!#REF!</f>
        <v>#REF!</v>
      </c>
      <c r="M189" s="112" t="e">
        <f>M157*'REVISED SUMMARY'!#REF!</f>
        <v>#REF!</v>
      </c>
      <c r="N189" s="112" t="e">
        <f>N157*'REVISED SUMMARY'!#REF!</f>
        <v>#REF!</v>
      </c>
      <c r="O189" s="220">
        <f>O157*'REVISED SUMMARY'!L46</f>
        <v>0</v>
      </c>
      <c r="P189" s="220">
        <f>P157*'REVISED SUMMARY'!M46</f>
        <v>0</v>
      </c>
      <c r="Q189" s="220">
        <f>Q157*'REVISED SUMMARY'!O46</f>
        <v>0</v>
      </c>
      <c r="R189" s="220">
        <f>R157*'REVISED SUMMARY'!R46</f>
        <v>0</v>
      </c>
      <c r="S189" s="220">
        <f>S157*'REVISED SUMMARY'!S46</f>
        <v>0</v>
      </c>
      <c r="T189" s="220">
        <f>T157*'REVISED SUMMARY'!T46</f>
        <v>0</v>
      </c>
      <c r="U189" s="220">
        <f>U157*'REVISED SUMMARY'!U46</f>
        <v>0</v>
      </c>
      <c r="V189" s="220">
        <f>V157*'REVISED SUMMARY'!V46</f>
        <v>0</v>
      </c>
      <c r="W189" s="220">
        <f>W157*'REVISED SUMMARY'!W46</f>
        <v>0</v>
      </c>
      <c r="X189" s="220">
        <f>X157*'REVISED SUMMARY'!X46</f>
        <v>0</v>
      </c>
      <c r="Y189" s="220">
        <f>Y157*'REVISED SUMMARY'!Y46</f>
        <v>0</v>
      </c>
      <c r="Z189" s="220">
        <f>Z157*'REVISED SUMMARY'!Z46</f>
        <v>0</v>
      </c>
      <c r="AA189" s="220">
        <f>AA157*'REVISED SUMMARY'!AA46</f>
        <v>0</v>
      </c>
      <c r="AB189" s="220">
        <f>AB157*'REVISED SUMMARY'!AB46</f>
        <v>0</v>
      </c>
      <c r="AC189" s="220">
        <f>AC157*'REVISED SUMMARY'!AC46</f>
        <v>0</v>
      </c>
      <c r="AD189" s="220">
        <f>AD157*'REVISED SUMMARY'!AD46</f>
        <v>0</v>
      </c>
      <c r="AE189" s="220">
        <f>AE157*'REVISED SUMMARY'!AE46</f>
        <v>0</v>
      </c>
      <c r="AF189" s="220">
        <f>AF157*'REVISED SUMMARY'!AF46</f>
        <v>0</v>
      </c>
      <c r="AG189" s="220">
        <f>AG157*'REVISED SUMMARY'!AG46</f>
        <v>0</v>
      </c>
      <c r="AH189" s="220">
        <f>AH157*'REVISED SUMMARY'!AH46</f>
        <v>0</v>
      </c>
      <c r="AI189" s="220">
        <f>AI157*'REVISED SUMMARY'!AI46</f>
        <v>0</v>
      </c>
      <c r="AJ189" s="220">
        <f>AJ157*'REVISED SUMMARY'!AJ46</f>
        <v>0</v>
      </c>
      <c r="AK189" s="220">
        <f>AK157*'REVISED SUMMARY'!AK46</f>
        <v>0</v>
      </c>
      <c r="AL189" s="220">
        <f>AL157*'REVISED SUMMARY'!AL46</f>
        <v>0</v>
      </c>
      <c r="AM189" s="220">
        <f>AM157*'REVISED SUMMARY'!AM46</f>
        <v>0</v>
      </c>
    </row>
    <row r="190" spans="1:39" ht="15" hidden="1" thickBot="1" x14ac:dyDescent="0.4">
      <c r="A190" s="99"/>
      <c r="B190" s="79" t="s">
        <v>135</v>
      </c>
      <c r="C190" s="105">
        <f>C176*'REVISED SUMMARY'!C46</f>
        <v>0</v>
      </c>
      <c r="D190" s="105">
        <f>D176*'REVISED SUMMARY'!D46</f>
        <v>0</v>
      </c>
      <c r="E190" s="105">
        <f>E176*'REVISED SUMMARY'!E46</f>
        <v>0</v>
      </c>
      <c r="F190" s="105">
        <f>F176*'REVISED SUMMARY'!F46</f>
        <v>0</v>
      </c>
      <c r="G190" s="105">
        <f>G176*'REVISED SUMMARY'!G46</f>
        <v>0</v>
      </c>
      <c r="H190" s="105">
        <f>H176*'REVISED SUMMARY'!H46</f>
        <v>0</v>
      </c>
      <c r="I190" s="105">
        <f>I176*'REVISED SUMMARY'!I46</f>
        <v>0</v>
      </c>
      <c r="J190" s="105">
        <f>J176*'REVISED SUMMARY'!J46</f>
        <v>0</v>
      </c>
      <c r="K190" s="105">
        <f>K176*'REVISED SUMMARY'!K46</f>
        <v>0</v>
      </c>
      <c r="L190" s="105" t="e">
        <f>L176*'REVISED SUMMARY'!#REF!</f>
        <v>#REF!</v>
      </c>
      <c r="M190" s="105" t="e">
        <f>M176*'REVISED SUMMARY'!#REF!</f>
        <v>#REF!</v>
      </c>
      <c r="N190" s="105" t="e">
        <f>N176*'REVISED SUMMARY'!#REF!</f>
        <v>#REF!</v>
      </c>
      <c r="O190" s="214">
        <f>O176*'REVISED SUMMARY'!L46</f>
        <v>0</v>
      </c>
      <c r="P190" s="214">
        <f>P176*'REVISED SUMMARY'!M46</f>
        <v>0</v>
      </c>
      <c r="Q190" s="214">
        <f>Q176*'REVISED SUMMARY'!O46</f>
        <v>0</v>
      </c>
      <c r="R190" s="214">
        <f>R176*'REVISED SUMMARY'!R46</f>
        <v>0</v>
      </c>
      <c r="S190" s="214">
        <f>S176*'REVISED SUMMARY'!S46</f>
        <v>0</v>
      </c>
      <c r="T190" s="214">
        <f>T176*'REVISED SUMMARY'!T46</f>
        <v>0</v>
      </c>
      <c r="U190" s="214">
        <f>U176*'REVISED SUMMARY'!U46</f>
        <v>0</v>
      </c>
      <c r="V190" s="214">
        <f>V176*'REVISED SUMMARY'!V46</f>
        <v>0</v>
      </c>
      <c r="W190" s="214">
        <f>W176*'REVISED SUMMARY'!W46</f>
        <v>0</v>
      </c>
      <c r="X190" s="214">
        <f>X176*'REVISED SUMMARY'!X46</f>
        <v>0</v>
      </c>
      <c r="Y190" s="214">
        <f>Y176*'REVISED SUMMARY'!Y46</f>
        <v>0</v>
      </c>
      <c r="Z190" s="214">
        <f>Z176*'REVISED SUMMARY'!Z46</f>
        <v>0</v>
      </c>
      <c r="AA190" s="214">
        <f>AA176*'REVISED SUMMARY'!AA46</f>
        <v>0</v>
      </c>
      <c r="AB190" s="214">
        <f>AB176*'REVISED SUMMARY'!AB46</f>
        <v>0</v>
      </c>
      <c r="AC190" s="214">
        <f>AC176*'REVISED SUMMARY'!AC46</f>
        <v>0</v>
      </c>
      <c r="AD190" s="214">
        <f>AD176*'REVISED SUMMARY'!AD46</f>
        <v>0</v>
      </c>
      <c r="AE190" s="214">
        <f>AE176*'REVISED SUMMARY'!AE46</f>
        <v>0</v>
      </c>
      <c r="AF190" s="214">
        <f>AF176*'REVISED SUMMARY'!AF46</f>
        <v>0</v>
      </c>
      <c r="AG190" s="214">
        <f>AG176*'REVISED SUMMARY'!AG46</f>
        <v>0</v>
      </c>
      <c r="AH190" s="214">
        <f>AH176*'REVISED SUMMARY'!AH46</f>
        <v>0</v>
      </c>
      <c r="AI190" s="214">
        <f>AI176*'REVISED SUMMARY'!AI46</f>
        <v>0</v>
      </c>
      <c r="AJ190" s="214">
        <f>AJ176*'REVISED SUMMARY'!AJ46</f>
        <v>0</v>
      </c>
      <c r="AK190" s="214">
        <f>AK176*'REVISED SUMMARY'!AK46</f>
        <v>0</v>
      </c>
      <c r="AL190" s="214">
        <f>AL176*'REVISED SUMMARY'!AL46</f>
        <v>0</v>
      </c>
      <c r="AM190" s="214">
        <f>AM176*'REVISED SUMMARY'!AM46</f>
        <v>0</v>
      </c>
    </row>
    <row r="191" spans="1:39" hidden="1" x14ac:dyDescent="0.35">
      <c r="A191" s="99"/>
      <c r="B191" s="250" t="s">
        <v>136</v>
      </c>
      <c r="C191" s="106">
        <f t="shared" ref="C191" si="87">IFERROR(C189/C73,0)</f>
        <v>0</v>
      </c>
      <c r="D191" s="106">
        <f t="shared" ref="D191:AM191" si="88">IFERROR(D189/D73,0)</f>
        <v>0</v>
      </c>
      <c r="E191" s="106">
        <f t="shared" si="88"/>
        <v>0</v>
      </c>
      <c r="F191" s="106">
        <f t="shared" si="88"/>
        <v>0</v>
      </c>
      <c r="G191" s="106">
        <f t="shared" si="88"/>
        <v>0</v>
      </c>
      <c r="H191" s="106">
        <f t="shared" si="88"/>
        <v>0</v>
      </c>
      <c r="I191" s="106">
        <f t="shared" si="88"/>
        <v>0</v>
      </c>
      <c r="J191" s="106">
        <f t="shared" si="88"/>
        <v>0</v>
      </c>
      <c r="K191" s="106">
        <f t="shared" si="88"/>
        <v>0</v>
      </c>
      <c r="L191" s="106">
        <f t="shared" si="88"/>
        <v>0</v>
      </c>
      <c r="M191" s="106">
        <f t="shared" si="88"/>
        <v>0</v>
      </c>
      <c r="N191" s="106">
        <f t="shared" si="88"/>
        <v>0</v>
      </c>
      <c r="O191" s="215">
        <f t="shared" si="88"/>
        <v>0</v>
      </c>
      <c r="P191" s="215">
        <f t="shared" si="88"/>
        <v>0</v>
      </c>
      <c r="Q191" s="215">
        <f t="shared" si="88"/>
        <v>0</v>
      </c>
      <c r="R191" s="215">
        <f t="shared" si="88"/>
        <v>0</v>
      </c>
      <c r="S191" s="215">
        <f t="shared" si="88"/>
        <v>0</v>
      </c>
      <c r="T191" s="215">
        <f t="shared" si="88"/>
        <v>0</v>
      </c>
      <c r="U191" s="215">
        <f t="shared" si="88"/>
        <v>0</v>
      </c>
      <c r="V191" s="215">
        <f t="shared" si="88"/>
        <v>0</v>
      </c>
      <c r="W191" s="215">
        <f t="shared" si="88"/>
        <v>0</v>
      </c>
      <c r="X191" s="215">
        <f t="shared" si="88"/>
        <v>0</v>
      </c>
      <c r="Y191" s="215">
        <f t="shared" si="88"/>
        <v>0</v>
      </c>
      <c r="Z191" s="215">
        <f t="shared" si="88"/>
        <v>0</v>
      </c>
      <c r="AA191" s="215">
        <f t="shared" si="88"/>
        <v>0</v>
      </c>
      <c r="AB191" s="215">
        <f t="shared" si="88"/>
        <v>0</v>
      </c>
      <c r="AC191" s="215">
        <f t="shared" si="88"/>
        <v>0</v>
      </c>
      <c r="AD191" s="215">
        <f t="shared" si="88"/>
        <v>0</v>
      </c>
      <c r="AE191" s="215">
        <f t="shared" si="88"/>
        <v>0</v>
      </c>
      <c r="AF191" s="215">
        <f t="shared" si="88"/>
        <v>0</v>
      </c>
      <c r="AG191" s="215">
        <f t="shared" si="88"/>
        <v>0</v>
      </c>
      <c r="AH191" s="215">
        <f t="shared" si="88"/>
        <v>0</v>
      </c>
      <c r="AI191" s="215">
        <f t="shared" si="88"/>
        <v>0</v>
      </c>
      <c r="AJ191" s="215">
        <f t="shared" si="88"/>
        <v>0</v>
      </c>
      <c r="AK191" s="215">
        <f t="shared" si="88"/>
        <v>0</v>
      </c>
      <c r="AL191" s="215">
        <f t="shared" si="88"/>
        <v>0</v>
      </c>
      <c r="AM191" s="215">
        <f t="shared" si="88"/>
        <v>0</v>
      </c>
    </row>
    <row r="192" spans="1:39" ht="15" hidden="1" thickBot="1" x14ac:dyDescent="0.4">
      <c r="A192" s="99"/>
      <c r="B192" s="79" t="s">
        <v>137</v>
      </c>
      <c r="C192" s="107">
        <f>IFERROR(C190/C73,0)</f>
        <v>0</v>
      </c>
      <c r="D192" s="107">
        <f t="shared" ref="D192:AM192" si="89">IFERROR(D190/D73,0)</f>
        <v>0</v>
      </c>
      <c r="E192" s="107">
        <f t="shared" si="89"/>
        <v>0</v>
      </c>
      <c r="F192" s="107">
        <f t="shared" si="89"/>
        <v>0</v>
      </c>
      <c r="G192" s="107">
        <f t="shared" si="89"/>
        <v>0</v>
      </c>
      <c r="H192" s="107">
        <f t="shared" si="89"/>
        <v>0</v>
      </c>
      <c r="I192" s="107">
        <f t="shared" si="89"/>
        <v>0</v>
      </c>
      <c r="J192" s="107">
        <f t="shared" si="89"/>
        <v>0</v>
      </c>
      <c r="K192" s="107">
        <f t="shared" si="89"/>
        <v>0</v>
      </c>
      <c r="L192" s="107">
        <f t="shared" si="89"/>
        <v>0</v>
      </c>
      <c r="M192" s="107">
        <f t="shared" si="89"/>
        <v>0</v>
      </c>
      <c r="N192" s="107">
        <f t="shared" si="89"/>
        <v>0</v>
      </c>
      <c r="O192" s="216">
        <f t="shared" si="89"/>
        <v>0</v>
      </c>
      <c r="P192" s="216">
        <f t="shared" si="89"/>
        <v>0</v>
      </c>
      <c r="Q192" s="216">
        <f t="shared" si="89"/>
        <v>0</v>
      </c>
      <c r="R192" s="216">
        <f t="shared" si="89"/>
        <v>0</v>
      </c>
      <c r="S192" s="216">
        <f t="shared" si="89"/>
        <v>0</v>
      </c>
      <c r="T192" s="216">
        <f t="shared" si="89"/>
        <v>0</v>
      </c>
      <c r="U192" s="216">
        <f t="shared" si="89"/>
        <v>0</v>
      </c>
      <c r="V192" s="216">
        <f t="shared" si="89"/>
        <v>0</v>
      </c>
      <c r="W192" s="216">
        <f t="shared" si="89"/>
        <v>0</v>
      </c>
      <c r="X192" s="216">
        <f t="shared" si="89"/>
        <v>0</v>
      </c>
      <c r="Y192" s="216">
        <f t="shared" si="89"/>
        <v>0</v>
      </c>
      <c r="Z192" s="216">
        <f t="shared" si="89"/>
        <v>0</v>
      </c>
      <c r="AA192" s="216">
        <f t="shared" si="89"/>
        <v>0</v>
      </c>
      <c r="AB192" s="216">
        <f t="shared" si="89"/>
        <v>0</v>
      </c>
      <c r="AC192" s="216">
        <f t="shared" si="89"/>
        <v>0</v>
      </c>
      <c r="AD192" s="216">
        <f t="shared" si="89"/>
        <v>0</v>
      </c>
      <c r="AE192" s="216">
        <f t="shared" si="89"/>
        <v>0</v>
      </c>
      <c r="AF192" s="216">
        <f t="shared" si="89"/>
        <v>0</v>
      </c>
      <c r="AG192" s="216">
        <f t="shared" si="89"/>
        <v>0</v>
      </c>
      <c r="AH192" s="216">
        <f t="shared" si="89"/>
        <v>0</v>
      </c>
      <c r="AI192" s="216">
        <f t="shared" si="89"/>
        <v>0</v>
      </c>
      <c r="AJ192" s="216">
        <f t="shared" si="89"/>
        <v>0</v>
      </c>
      <c r="AK192" s="216">
        <f t="shared" si="89"/>
        <v>0</v>
      </c>
      <c r="AL192" s="216">
        <f t="shared" si="89"/>
        <v>0</v>
      </c>
      <c r="AM192" s="216">
        <f t="shared" si="89"/>
        <v>0</v>
      </c>
    </row>
    <row r="193" spans="1:39" ht="15" hidden="1" thickBot="1" x14ac:dyDescent="0.4">
      <c r="A193" s="99"/>
      <c r="B193" s="257" t="s">
        <v>138</v>
      </c>
      <c r="C193" s="109">
        <f>C191+C192</f>
        <v>0</v>
      </c>
      <c r="D193" s="109">
        <f t="shared" ref="D193:AM193" si="90">D191+D192</f>
        <v>0</v>
      </c>
      <c r="E193" s="110">
        <f t="shared" si="90"/>
        <v>0</v>
      </c>
      <c r="F193" s="110">
        <f t="shared" si="90"/>
        <v>0</v>
      </c>
      <c r="G193" s="110">
        <f t="shared" si="90"/>
        <v>0</v>
      </c>
      <c r="H193" s="110">
        <f t="shared" si="90"/>
        <v>0</v>
      </c>
      <c r="I193" s="110">
        <f t="shared" si="90"/>
        <v>0</v>
      </c>
      <c r="J193" s="110">
        <f t="shared" si="90"/>
        <v>0</v>
      </c>
      <c r="K193" s="110">
        <f t="shared" si="90"/>
        <v>0</v>
      </c>
      <c r="L193" s="110">
        <f t="shared" si="90"/>
        <v>0</v>
      </c>
      <c r="M193" s="111">
        <f t="shared" si="90"/>
        <v>0</v>
      </c>
      <c r="N193" s="120">
        <f t="shared" si="90"/>
        <v>0</v>
      </c>
      <c r="O193" s="217">
        <f t="shared" si="90"/>
        <v>0</v>
      </c>
      <c r="P193" s="217">
        <f t="shared" si="90"/>
        <v>0</v>
      </c>
      <c r="Q193" s="218">
        <f t="shared" si="90"/>
        <v>0</v>
      </c>
      <c r="R193" s="218">
        <f t="shared" si="90"/>
        <v>0</v>
      </c>
      <c r="S193" s="218">
        <f t="shared" si="90"/>
        <v>0</v>
      </c>
      <c r="T193" s="218">
        <f t="shared" si="90"/>
        <v>0</v>
      </c>
      <c r="U193" s="218">
        <f t="shared" si="90"/>
        <v>0</v>
      </c>
      <c r="V193" s="218">
        <f t="shared" si="90"/>
        <v>0</v>
      </c>
      <c r="W193" s="218">
        <f t="shared" si="90"/>
        <v>0</v>
      </c>
      <c r="X193" s="218">
        <f t="shared" si="90"/>
        <v>0</v>
      </c>
      <c r="Y193" s="232">
        <f t="shared" si="90"/>
        <v>0</v>
      </c>
      <c r="Z193" s="232">
        <f t="shared" si="90"/>
        <v>0</v>
      </c>
      <c r="AA193" s="217">
        <f t="shared" si="90"/>
        <v>0</v>
      </c>
      <c r="AB193" s="217">
        <f t="shared" si="90"/>
        <v>0</v>
      </c>
      <c r="AC193" s="218">
        <f t="shared" si="90"/>
        <v>0</v>
      </c>
      <c r="AD193" s="218">
        <f t="shared" si="90"/>
        <v>0</v>
      </c>
      <c r="AE193" s="218">
        <f t="shared" si="90"/>
        <v>0</v>
      </c>
      <c r="AF193" s="218">
        <f t="shared" si="90"/>
        <v>0</v>
      </c>
      <c r="AG193" s="218">
        <f t="shared" si="90"/>
        <v>0</v>
      </c>
      <c r="AH193" s="218">
        <f t="shared" si="90"/>
        <v>0</v>
      </c>
      <c r="AI193" s="218">
        <f t="shared" si="90"/>
        <v>0</v>
      </c>
      <c r="AJ193" s="218">
        <f t="shared" si="90"/>
        <v>0</v>
      </c>
      <c r="AK193" s="232">
        <f t="shared" si="90"/>
        <v>0</v>
      </c>
      <c r="AL193" s="232">
        <f t="shared" si="90"/>
        <v>0</v>
      </c>
      <c r="AM193" s="217">
        <f t="shared" si="90"/>
        <v>0</v>
      </c>
    </row>
    <row r="194" spans="1:39" hidden="1" x14ac:dyDescent="0.35">
      <c r="A194" s="99"/>
      <c r="B194" s="99" t="s">
        <v>139</v>
      </c>
      <c r="C194" s="113">
        <f>C186+C193</f>
        <v>0</v>
      </c>
      <c r="D194" s="113">
        <f t="shared" ref="D194:AM194" si="91">D186+D193</f>
        <v>0</v>
      </c>
      <c r="E194" s="113">
        <f t="shared" si="91"/>
        <v>0</v>
      </c>
      <c r="F194" s="113">
        <f t="shared" si="91"/>
        <v>0</v>
      </c>
      <c r="G194" s="113">
        <f t="shared" si="91"/>
        <v>0</v>
      </c>
      <c r="H194" s="113">
        <f t="shared" si="91"/>
        <v>0</v>
      </c>
      <c r="I194" s="113">
        <f t="shared" si="91"/>
        <v>0</v>
      </c>
      <c r="J194" s="113">
        <f t="shared" si="91"/>
        <v>0</v>
      </c>
      <c r="K194" s="113">
        <f t="shared" si="91"/>
        <v>0</v>
      </c>
      <c r="L194" s="113">
        <f t="shared" si="91"/>
        <v>0</v>
      </c>
      <c r="M194" s="113">
        <f t="shared" si="91"/>
        <v>0</v>
      </c>
      <c r="N194" s="113">
        <f t="shared" si="91"/>
        <v>0</v>
      </c>
      <c r="O194" s="221">
        <f t="shared" si="91"/>
        <v>0</v>
      </c>
      <c r="P194" s="221">
        <f t="shared" si="91"/>
        <v>0</v>
      </c>
      <c r="Q194" s="221">
        <f t="shared" si="91"/>
        <v>0</v>
      </c>
      <c r="R194" s="221">
        <f t="shared" si="91"/>
        <v>0</v>
      </c>
      <c r="S194" s="221">
        <f t="shared" si="91"/>
        <v>0</v>
      </c>
      <c r="T194" s="221">
        <f t="shared" si="91"/>
        <v>0</v>
      </c>
      <c r="U194" s="221">
        <f t="shared" si="91"/>
        <v>0</v>
      </c>
      <c r="V194" s="221">
        <f t="shared" si="91"/>
        <v>0</v>
      </c>
      <c r="W194" s="221">
        <f t="shared" si="91"/>
        <v>0</v>
      </c>
      <c r="X194" s="221">
        <f t="shared" si="91"/>
        <v>0</v>
      </c>
      <c r="Y194" s="221">
        <f t="shared" si="91"/>
        <v>0</v>
      </c>
      <c r="Z194" s="221">
        <f t="shared" si="91"/>
        <v>0</v>
      </c>
      <c r="AA194" s="221">
        <f t="shared" si="91"/>
        <v>0</v>
      </c>
      <c r="AB194" s="221">
        <f t="shared" si="91"/>
        <v>0</v>
      </c>
      <c r="AC194" s="221">
        <f t="shared" si="91"/>
        <v>0</v>
      </c>
      <c r="AD194" s="221">
        <f t="shared" si="91"/>
        <v>0</v>
      </c>
      <c r="AE194" s="221">
        <f t="shared" si="91"/>
        <v>0</v>
      </c>
      <c r="AF194" s="221">
        <f t="shared" si="91"/>
        <v>0</v>
      </c>
      <c r="AG194" s="221">
        <f t="shared" si="91"/>
        <v>0</v>
      </c>
      <c r="AH194" s="221">
        <f t="shared" si="91"/>
        <v>0</v>
      </c>
      <c r="AI194" s="221">
        <f t="shared" si="91"/>
        <v>0</v>
      </c>
      <c r="AJ194" s="221">
        <f t="shared" si="91"/>
        <v>0</v>
      </c>
      <c r="AK194" s="221">
        <f t="shared" si="91"/>
        <v>0</v>
      </c>
      <c r="AL194" s="221">
        <f t="shared" si="91"/>
        <v>0</v>
      </c>
      <c r="AM194" s="221">
        <f t="shared" si="91"/>
        <v>0</v>
      </c>
    </row>
    <row r="195" spans="1:39" hidden="1" x14ac:dyDescent="0.35">
      <c r="A195" s="99"/>
      <c r="B195" s="99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</row>
    <row r="196" spans="1:39" hidden="1" x14ac:dyDescent="0.35">
      <c r="A196" s="99"/>
      <c r="B196" s="99" t="s">
        <v>140</v>
      </c>
      <c r="C196" s="115">
        <f t="shared" ref="C196" si="92">SUM(C182:C183)</f>
        <v>0</v>
      </c>
      <c r="D196" s="115">
        <f t="shared" ref="D196:AM196" si="93">SUM(D182:D183)</f>
        <v>0</v>
      </c>
      <c r="E196" s="115">
        <f t="shared" si="93"/>
        <v>0</v>
      </c>
      <c r="F196" s="115">
        <f t="shared" si="93"/>
        <v>0</v>
      </c>
      <c r="G196" s="115">
        <f t="shared" si="93"/>
        <v>0</v>
      </c>
      <c r="H196" s="115">
        <f t="shared" si="93"/>
        <v>0</v>
      </c>
      <c r="I196" s="115">
        <f t="shared" si="93"/>
        <v>0</v>
      </c>
      <c r="J196" s="115">
        <f t="shared" si="93"/>
        <v>0</v>
      </c>
      <c r="K196" s="115">
        <f t="shared" si="93"/>
        <v>0</v>
      </c>
      <c r="L196" s="115" t="e">
        <f t="shared" si="93"/>
        <v>#REF!</v>
      </c>
      <c r="M196" s="116" t="e">
        <f t="shared" si="93"/>
        <v>#REF!</v>
      </c>
      <c r="N196" s="116" t="e">
        <f t="shared" si="93"/>
        <v>#REF!</v>
      </c>
      <c r="O196" s="227">
        <f t="shared" si="93"/>
        <v>0</v>
      </c>
      <c r="P196" s="227">
        <f t="shared" si="93"/>
        <v>0</v>
      </c>
      <c r="Q196" s="228">
        <f t="shared" si="93"/>
        <v>0</v>
      </c>
      <c r="R196" s="228">
        <f t="shared" si="93"/>
        <v>0</v>
      </c>
      <c r="S196" s="228">
        <f t="shared" si="93"/>
        <v>0</v>
      </c>
      <c r="T196" s="228">
        <f t="shared" si="93"/>
        <v>0</v>
      </c>
      <c r="U196" s="228">
        <f t="shared" si="93"/>
        <v>0</v>
      </c>
      <c r="V196" s="228">
        <f t="shared" si="93"/>
        <v>0</v>
      </c>
      <c r="W196" s="228">
        <f t="shared" si="93"/>
        <v>0</v>
      </c>
      <c r="X196" s="228">
        <f t="shared" si="93"/>
        <v>0</v>
      </c>
      <c r="Y196" s="229">
        <f t="shared" si="93"/>
        <v>0</v>
      </c>
      <c r="Z196" s="229">
        <f t="shared" si="93"/>
        <v>0</v>
      </c>
      <c r="AA196" s="227">
        <f t="shared" si="93"/>
        <v>0</v>
      </c>
      <c r="AB196" s="227">
        <f t="shared" si="93"/>
        <v>0</v>
      </c>
      <c r="AC196" s="228">
        <f t="shared" si="93"/>
        <v>0</v>
      </c>
      <c r="AD196" s="228">
        <f t="shared" si="93"/>
        <v>0</v>
      </c>
      <c r="AE196" s="228">
        <f t="shared" si="93"/>
        <v>0</v>
      </c>
      <c r="AF196" s="228">
        <f t="shared" si="93"/>
        <v>0</v>
      </c>
      <c r="AG196" s="228">
        <f t="shared" si="93"/>
        <v>0</v>
      </c>
      <c r="AH196" s="228">
        <f t="shared" si="93"/>
        <v>0</v>
      </c>
      <c r="AI196" s="228">
        <f t="shared" si="93"/>
        <v>0</v>
      </c>
      <c r="AJ196" s="228">
        <f t="shared" si="93"/>
        <v>0</v>
      </c>
      <c r="AK196" s="229">
        <f t="shared" si="93"/>
        <v>0</v>
      </c>
      <c r="AL196" s="229">
        <f t="shared" si="93"/>
        <v>0</v>
      </c>
      <c r="AM196" s="227">
        <f t="shared" si="93"/>
        <v>0</v>
      </c>
    </row>
    <row r="197" spans="1:39" hidden="1" x14ac:dyDescent="0.35">
      <c r="A197" s="99"/>
      <c r="B197" s="99" t="s">
        <v>141</v>
      </c>
      <c r="C197" s="115">
        <f t="shared" ref="C197" si="94">SUM(C189:C190)</f>
        <v>0</v>
      </c>
      <c r="D197" s="115">
        <f t="shared" ref="D197:AM197" si="95">SUM(D189:D190)</f>
        <v>0</v>
      </c>
      <c r="E197" s="115">
        <f t="shared" si="95"/>
        <v>0</v>
      </c>
      <c r="F197" s="115">
        <f t="shared" si="95"/>
        <v>0</v>
      </c>
      <c r="G197" s="115">
        <f t="shared" si="95"/>
        <v>0</v>
      </c>
      <c r="H197" s="115">
        <f t="shared" si="95"/>
        <v>0</v>
      </c>
      <c r="I197" s="115">
        <f t="shared" si="95"/>
        <v>0</v>
      </c>
      <c r="J197" s="115">
        <f t="shared" si="95"/>
        <v>0</v>
      </c>
      <c r="K197" s="115">
        <f t="shared" si="95"/>
        <v>0</v>
      </c>
      <c r="L197" s="115" t="e">
        <f t="shared" si="95"/>
        <v>#REF!</v>
      </c>
      <c r="M197" s="116" t="e">
        <f t="shared" si="95"/>
        <v>#REF!</v>
      </c>
      <c r="N197" s="116" t="e">
        <f t="shared" si="95"/>
        <v>#REF!</v>
      </c>
      <c r="O197" s="227">
        <f t="shared" si="95"/>
        <v>0</v>
      </c>
      <c r="P197" s="227">
        <f t="shared" si="95"/>
        <v>0</v>
      </c>
      <c r="Q197" s="228">
        <f t="shared" si="95"/>
        <v>0</v>
      </c>
      <c r="R197" s="228">
        <f t="shared" si="95"/>
        <v>0</v>
      </c>
      <c r="S197" s="228">
        <f t="shared" si="95"/>
        <v>0</v>
      </c>
      <c r="T197" s="228">
        <f t="shared" si="95"/>
        <v>0</v>
      </c>
      <c r="U197" s="228">
        <f t="shared" si="95"/>
        <v>0</v>
      </c>
      <c r="V197" s="228">
        <f t="shared" si="95"/>
        <v>0</v>
      </c>
      <c r="W197" s="228">
        <f t="shared" si="95"/>
        <v>0</v>
      </c>
      <c r="X197" s="228">
        <f t="shared" si="95"/>
        <v>0</v>
      </c>
      <c r="Y197" s="229">
        <f t="shared" si="95"/>
        <v>0</v>
      </c>
      <c r="Z197" s="229">
        <f t="shared" si="95"/>
        <v>0</v>
      </c>
      <c r="AA197" s="227">
        <f t="shared" si="95"/>
        <v>0</v>
      </c>
      <c r="AB197" s="227">
        <f t="shared" si="95"/>
        <v>0</v>
      </c>
      <c r="AC197" s="228">
        <f t="shared" si="95"/>
        <v>0</v>
      </c>
      <c r="AD197" s="228">
        <f t="shared" si="95"/>
        <v>0</v>
      </c>
      <c r="AE197" s="228">
        <f t="shared" si="95"/>
        <v>0</v>
      </c>
      <c r="AF197" s="228">
        <f t="shared" si="95"/>
        <v>0</v>
      </c>
      <c r="AG197" s="228">
        <f t="shared" si="95"/>
        <v>0</v>
      </c>
      <c r="AH197" s="228">
        <f t="shared" si="95"/>
        <v>0</v>
      </c>
      <c r="AI197" s="228">
        <f t="shared" si="95"/>
        <v>0</v>
      </c>
      <c r="AJ197" s="228">
        <f t="shared" si="95"/>
        <v>0</v>
      </c>
      <c r="AK197" s="229">
        <f t="shared" si="95"/>
        <v>0</v>
      </c>
      <c r="AL197" s="229">
        <f t="shared" si="95"/>
        <v>0</v>
      </c>
      <c r="AM197" s="227">
        <f t="shared" si="95"/>
        <v>0</v>
      </c>
    </row>
    <row r="198" spans="1:39" hidden="1" x14ac:dyDescent="0.35">
      <c r="A198" s="99"/>
      <c r="B198" s="99" t="s">
        <v>128</v>
      </c>
      <c r="C198" s="117">
        <f t="shared" ref="C198" si="96">SUM(C196:C197)</f>
        <v>0</v>
      </c>
      <c r="D198" s="117">
        <f t="shared" ref="D198:AM198" si="97">SUM(D196:D197)</f>
        <v>0</v>
      </c>
      <c r="E198" s="117">
        <f t="shared" si="97"/>
        <v>0</v>
      </c>
      <c r="F198" s="117">
        <f t="shared" si="97"/>
        <v>0</v>
      </c>
      <c r="G198" s="117">
        <f t="shared" si="97"/>
        <v>0</v>
      </c>
      <c r="H198" s="117">
        <f t="shared" si="97"/>
        <v>0</v>
      </c>
      <c r="I198" s="117">
        <f t="shared" si="97"/>
        <v>0</v>
      </c>
      <c r="J198" s="117">
        <f t="shared" si="97"/>
        <v>0</v>
      </c>
      <c r="K198" s="117">
        <f t="shared" si="97"/>
        <v>0</v>
      </c>
      <c r="L198" s="117" t="e">
        <f t="shared" si="97"/>
        <v>#REF!</v>
      </c>
      <c r="M198" s="118" t="e">
        <f t="shared" si="97"/>
        <v>#REF!</v>
      </c>
      <c r="N198" s="118" t="e">
        <f t="shared" si="97"/>
        <v>#REF!</v>
      </c>
      <c r="O198" s="230">
        <f t="shared" si="97"/>
        <v>0</v>
      </c>
      <c r="P198" s="230">
        <f t="shared" si="97"/>
        <v>0</v>
      </c>
      <c r="Q198" s="230">
        <f t="shared" si="97"/>
        <v>0</v>
      </c>
      <c r="R198" s="230">
        <f t="shared" si="97"/>
        <v>0</v>
      </c>
      <c r="S198" s="230">
        <f t="shared" si="97"/>
        <v>0</v>
      </c>
      <c r="T198" s="230">
        <f t="shared" si="97"/>
        <v>0</v>
      </c>
      <c r="U198" s="230">
        <f t="shared" si="97"/>
        <v>0</v>
      </c>
      <c r="V198" s="230">
        <f t="shared" si="97"/>
        <v>0</v>
      </c>
      <c r="W198" s="230">
        <f t="shared" si="97"/>
        <v>0</v>
      </c>
      <c r="X198" s="230">
        <f t="shared" si="97"/>
        <v>0</v>
      </c>
      <c r="Y198" s="231">
        <f t="shared" si="97"/>
        <v>0</v>
      </c>
      <c r="Z198" s="231">
        <f t="shared" si="97"/>
        <v>0</v>
      </c>
      <c r="AA198" s="230">
        <f t="shared" si="97"/>
        <v>0</v>
      </c>
      <c r="AB198" s="230">
        <f t="shared" si="97"/>
        <v>0</v>
      </c>
      <c r="AC198" s="230">
        <f t="shared" si="97"/>
        <v>0</v>
      </c>
      <c r="AD198" s="230">
        <f t="shared" si="97"/>
        <v>0</v>
      </c>
      <c r="AE198" s="230">
        <f t="shared" si="97"/>
        <v>0</v>
      </c>
      <c r="AF198" s="230">
        <f t="shared" si="97"/>
        <v>0</v>
      </c>
      <c r="AG198" s="230">
        <f t="shared" si="97"/>
        <v>0</v>
      </c>
      <c r="AH198" s="230">
        <f t="shared" si="97"/>
        <v>0</v>
      </c>
      <c r="AI198" s="230">
        <f t="shared" si="97"/>
        <v>0</v>
      </c>
      <c r="AJ198" s="230">
        <f t="shared" si="97"/>
        <v>0</v>
      </c>
      <c r="AK198" s="231">
        <f t="shared" si="97"/>
        <v>0</v>
      </c>
      <c r="AL198" s="231">
        <f t="shared" si="97"/>
        <v>0</v>
      </c>
      <c r="AM198" s="230">
        <f t="shared" si="97"/>
        <v>0</v>
      </c>
    </row>
    <row r="199" spans="1:39" hidden="1" x14ac:dyDescent="0.35"/>
    <row r="200" spans="1:39" hidden="1" x14ac:dyDescent="0.35">
      <c r="B200" s="170" t="s">
        <v>235</v>
      </c>
      <c r="C200" s="364">
        <f>IF('REVISED SUMMARY'!C4=0,0,C198-C73)</f>
        <v>0</v>
      </c>
      <c r="D200" s="364">
        <f>IF('REVISED SUMMARY'!D4=0,0,D198-D73)</f>
        <v>0</v>
      </c>
      <c r="E200" s="364">
        <f>IF('REVISED SUMMARY'!E4=0,0,E198-E73)</f>
        <v>0</v>
      </c>
      <c r="F200" s="364">
        <f>IF('REVISED SUMMARY'!F4=0,0,F198-F73)</f>
        <v>0</v>
      </c>
      <c r="G200" s="364">
        <f>IF('REVISED SUMMARY'!G4=0,0,G198-G73)</f>
        <v>0</v>
      </c>
      <c r="H200" s="364">
        <f>IF('REVISED SUMMARY'!H4=0,0,H198-H73)</f>
        <v>0</v>
      </c>
      <c r="I200" s="364">
        <f>IF('REVISED SUMMARY'!I4=0,0,I198-I73)</f>
        <v>0</v>
      </c>
      <c r="J200" s="364">
        <f>IF('REVISED SUMMARY'!J4=0,0,J198-J73)</f>
        <v>0</v>
      </c>
      <c r="K200" s="364">
        <f>IF('REVISED SUMMARY'!K4=0,0,K198-K73)</f>
        <v>0</v>
      </c>
      <c r="L200" s="364" t="e">
        <f>IF('REVISED SUMMARY'!L4=0,0,L198-L73)</f>
        <v>#REF!</v>
      </c>
      <c r="M200" s="364" t="e">
        <f>IF('REVISED SUMMARY'!M4=0,0,M198-M73)</f>
        <v>#REF!</v>
      </c>
      <c r="N200" s="364" t="e">
        <f>IF('REVISED SUMMARY'!N4=0,0,N198-N73)</f>
        <v>#REF!</v>
      </c>
    </row>
    <row r="201" spans="1:39" hidden="1" x14ac:dyDescent="0.35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</row>
    <row r="219" spans="3:39" s="295" customFormat="1" x14ac:dyDescent="0.35">
      <c r="C219" s="305"/>
      <c r="D219" s="305"/>
      <c r="E219" s="305"/>
      <c r="F219" s="305"/>
      <c r="G219" s="305"/>
      <c r="H219" s="305"/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  <c r="AJ219" s="305"/>
      <c r="AK219" s="305"/>
      <c r="AL219" s="305"/>
      <c r="AM219" s="305"/>
    </row>
    <row r="220" spans="3:39" s="295" customFormat="1" x14ac:dyDescent="0.35">
      <c r="C220" s="305"/>
      <c r="D220" s="305"/>
      <c r="E220" s="305"/>
      <c r="F220" s="305"/>
      <c r="G220" s="305"/>
      <c r="H220" s="305"/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  <c r="AJ220" s="305"/>
      <c r="AK220" s="305"/>
      <c r="AL220" s="305"/>
      <c r="AM220" s="305"/>
    </row>
    <row r="221" spans="3:39" s="295" customFormat="1" x14ac:dyDescent="0.35">
      <c r="C221" s="305"/>
      <c r="D221" s="305"/>
      <c r="E221" s="305"/>
      <c r="F221" s="305"/>
      <c r="G221" s="305"/>
      <c r="H221" s="305"/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  <c r="AJ221" s="305"/>
      <c r="AK221" s="305"/>
      <c r="AL221" s="305"/>
      <c r="AM221" s="305"/>
    </row>
    <row r="222" spans="3:39" s="295" customFormat="1" x14ac:dyDescent="0.35">
      <c r="C222" s="305"/>
      <c r="D222" s="305"/>
      <c r="E222" s="305"/>
      <c r="F222" s="305"/>
      <c r="G222" s="305"/>
      <c r="H222" s="305"/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  <c r="AJ222" s="305"/>
      <c r="AK222" s="305"/>
      <c r="AL222" s="305"/>
      <c r="AM222" s="305"/>
    </row>
    <row r="223" spans="3:39" s="295" customFormat="1" x14ac:dyDescent="0.35">
      <c r="C223" s="305"/>
      <c r="D223" s="305"/>
      <c r="E223" s="305"/>
      <c r="F223" s="305"/>
      <c r="G223" s="305"/>
      <c r="H223" s="305"/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  <c r="AJ223" s="305"/>
      <c r="AK223" s="305"/>
      <c r="AL223" s="305"/>
      <c r="AM223" s="305"/>
    </row>
    <row r="224" spans="3:39" s="295" customFormat="1" x14ac:dyDescent="0.35">
      <c r="C224" s="305"/>
      <c r="D224" s="305"/>
      <c r="E224" s="305"/>
      <c r="F224" s="305"/>
      <c r="G224" s="305"/>
      <c r="H224" s="305"/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  <c r="AJ224" s="305"/>
      <c r="AK224" s="305"/>
      <c r="AL224" s="305"/>
      <c r="AM224" s="305"/>
    </row>
    <row r="225" spans="3:39" s="295" customFormat="1" x14ac:dyDescent="0.35">
      <c r="C225" s="305"/>
      <c r="D225" s="305"/>
      <c r="E225" s="305"/>
      <c r="F225" s="305"/>
      <c r="G225" s="305"/>
      <c r="H225" s="305"/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  <c r="AJ225" s="305"/>
      <c r="AK225" s="305"/>
      <c r="AL225" s="305"/>
      <c r="AM225" s="305"/>
    </row>
    <row r="226" spans="3:39" s="295" customFormat="1" x14ac:dyDescent="0.35">
      <c r="C226" s="305"/>
      <c r="D226" s="305"/>
      <c r="E226" s="305"/>
      <c r="F226" s="305"/>
      <c r="G226" s="305"/>
      <c r="H226" s="305"/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  <c r="AJ226" s="305"/>
      <c r="AK226" s="305"/>
      <c r="AL226" s="305"/>
      <c r="AM226" s="305"/>
    </row>
    <row r="227" spans="3:39" s="295" customFormat="1" x14ac:dyDescent="0.35">
      <c r="C227" s="305"/>
      <c r="D227" s="305"/>
      <c r="E227" s="305"/>
      <c r="F227" s="305"/>
      <c r="G227" s="305"/>
      <c r="H227" s="305"/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  <c r="AJ227" s="305"/>
      <c r="AK227" s="305"/>
      <c r="AL227" s="305"/>
      <c r="AM227" s="305"/>
    </row>
    <row r="228" spans="3:39" s="295" customFormat="1" x14ac:dyDescent="0.35">
      <c r="C228" s="305"/>
      <c r="D228" s="305"/>
      <c r="E228" s="305"/>
      <c r="F228" s="305"/>
      <c r="G228" s="305"/>
      <c r="H228" s="305"/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  <c r="AJ228" s="305"/>
      <c r="AK228" s="305"/>
      <c r="AL228" s="305"/>
      <c r="AM228" s="305"/>
    </row>
    <row r="229" spans="3:39" s="295" customFormat="1" x14ac:dyDescent="0.35">
      <c r="C229" s="305"/>
      <c r="D229" s="305"/>
      <c r="E229" s="305"/>
      <c r="F229" s="305"/>
      <c r="G229" s="305"/>
      <c r="H229" s="305"/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  <c r="AJ229" s="305"/>
      <c r="AK229" s="305"/>
      <c r="AL229" s="305"/>
      <c r="AM229" s="305"/>
    </row>
    <row r="230" spans="3:39" s="295" customFormat="1" x14ac:dyDescent="0.35">
      <c r="C230" s="305"/>
      <c r="D230" s="305"/>
      <c r="E230" s="305"/>
      <c r="F230" s="305"/>
      <c r="G230" s="305"/>
      <c r="H230" s="305"/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  <c r="AJ230" s="305"/>
      <c r="AK230" s="305"/>
      <c r="AL230" s="305"/>
      <c r="AM230" s="305"/>
    </row>
    <row r="231" spans="3:39" s="295" customFormat="1" x14ac:dyDescent="0.35">
      <c r="C231" s="305"/>
      <c r="D231" s="305"/>
      <c r="E231" s="305"/>
      <c r="F231" s="305"/>
      <c r="G231" s="305"/>
      <c r="H231" s="305"/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  <c r="AJ231" s="305"/>
      <c r="AK231" s="305"/>
      <c r="AL231" s="305"/>
      <c r="AM231" s="305"/>
    </row>
  </sheetData>
  <mergeCells count="19">
    <mergeCell ref="AA125:AL125"/>
    <mergeCell ref="A126:A139"/>
    <mergeCell ref="A142:A158"/>
    <mergeCell ref="A161:A177"/>
    <mergeCell ref="C125:N125"/>
    <mergeCell ref="O125:Z125"/>
    <mergeCell ref="A107:A122"/>
    <mergeCell ref="B107:N107"/>
    <mergeCell ref="O107:Z107"/>
    <mergeCell ref="AA107:AL107"/>
    <mergeCell ref="B108:N108"/>
    <mergeCell ref="O108:Z108"/>
    <mergeCell ref="AA108:AL10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7030A0"/>
  </sheetPr>
  <dimension ref="A1:AO201"/>
  <sheetViews>
    <sheetView zoomScale="80" zoomScaleNormal="80" workbookViewId="0">
      <pane xSplit="2" topLeftCell="C1" activePane="topRight" state="frozen"/>
      <selection activeCell="B2" sqref="B2:B3"/>
      <selection pane="topRight" activeCell="H243" sqref="H243"/>
    </sheetView>
  </sheetViews>
  <sheetFormatPr defaultRowHeight="14.5" x14ac:dyDescent="0.35"/>
  <cols>
    <col min="1" max="1" width="7.90625" customWidth="1"/>
    <col min="2" max="2" width="24.90625" customWidth="1"/>
    <col min="3" max="15" width="14.54296875" customWidth="1"/>
    <col min="16" max="16" width="14.08984375" bestFit="1" customWidth="1"/>
    <col min="17" max="39" width="14.08984375" customWidth="1"/>
    <col min="40" max="41" width="10.54296875" bestFit="1" customWidth="1"/>
    <col min="52" max="52" width="9.08984375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14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20</v>
      </c>
      <c r="C5" s="3">
        <f>'BIZ kWh ENTRY'!AY164</f>
        <v>0</v>
      </c>
      <c r="D5" s="3">
        <f>'BIZ kWh ENTRY'!AZ164</f>
        <v>0</v>
      </c>
      <c r="E5" s="3">
        <f>'BIZ kWh ENTRY'!BA164</f>
        <v>0</v>
      </c>
      <c r="F5" s="3">
        <f>'BIZ kWh ENTRY'!BB164</f>
        <v>0</v>
      </c>
      <c r="G5" s="3">
        <f>'BIZ kWh ENTRY'!BC164</f>
        <v>0</v>
      </c>
      <c r="H5" s="3">
        <f>'BIZ kWh ENTRY'!BD164</f>
        <v>0</v>
      </c>
      <c r="I5" s="3">
        <f>'BIZ kWh ENTRY'!BE164</f>
        <v>0</v>
      </c>
      <c r="J5" s="3">
        <f>'BIZ kWh ENTRY'!BF164</f>
        <v>0</v>
      </c>
      <c r="K5" s="3">
        <f>'BIZ kWh ENTRY'!BG164</f>
        <v>0</v>
      </c>
      <c r="L5" s="3">
        <f>'BIZ kWh ENTRY'!BH164</f>
        <v>0</v>
      </c>
      <c r="M5" s="3">
        <f>'BIZ kWh ENTRY'!BI164</f>
        <v>0</v>
      </c>
      <c r="N5" s="3">
        <f>'BIZ kWh ENTRY'!BJ164</f>
        <v>0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</row>
    <row r="6" spans="1:41" x14ac:dyDescent="0.35">
      <c r="A6" s="639"/>
      <c r="B6" s="12" t="s">
        <v>0</v>
      </c>
      <c r="C6" s="3">
        <f>'BIZ kWh ENTRY'!AY165</f>
        <v>0</v>
      </c>
      <c r="D6" s="3">
        <f>'BIZ kWh ENTRY'!AZ165</f>
        <v>0</v>
      </c>
      <c r="E6" s="3">
        <f>'BIZ kWh ENTRY'!BA165</f>
        <v>0</v>
      </c>
      <c r="F6" s="3">
        <f>'BIZ kWh ENTRY'!BB165</f>
        <v>0</v>
      </c>
      <c r="G6" s="3">
        <f>'BIZ kWh ENTRY'!BC165</f>
        <v>0</v>
      </c>
      <c r="H6" s="3">
        <f>'BIZ kWh ENTRY'!BD165</f>
        <v>0</v>
      </c>
      <c r="I6" s="3">
        <f>'BIZ kWh ENTRY'!BE165</f>
        <v>0</v>
      </c>
      <c r="J6" s="3">
        <f>'BIZ kWh ENTRY'!BF165</f>
        <v>0</v>
      </c>
      <c r="K6" s="3">
        <f>'BIZ kWh ENTRY'!BG165</f>
        <v>0</v>
      </c>
      <c r="L6" s="3">
        <f>'BIZ kWh ENTRY'!BH165</f>
        <v>0</v>
      </c>
      <c r="M6" s="3">
        <f>'BIZ kWh ENTRY'!BI165</f>
        <v>0</v>
      </c>
      <c r="N6" s="3">
        <f>'BIZ kWh ENTRY'!BJ165</f>
        <v>0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x14ac:dyDescent="0.35">
      <c r="A7" s="639"/>
      <c r="B7" s="11" t="s">
        <v>21</v>
      </c>
      <c r="C7" s="3">
        <f>'BIZ kWh ENTRY'!AY166</f>
        <v>0</v>
      </c>
      <c r="D7" s="3">
        <f>'BIZ kWh ENTRY'!AZ166</f>
        <v>0</v>
      </c>
      <c r="E7" s="3">
        <f>'BIZ kWh ENTRY'!BA166</f>
        <v>0</v>
      </c>
      <c r="F7" s="3">
        <f>'BIZ kWh ENTRY'!BB166</f>
        <v>0</v>
      </c>
      <c r="G7" s="3">
        <f>'BIZ kWh ENTRY'!BC166</f>
        <v>0</v>
      </c>
      <c r="H7" s="3">
        <f>'BIZ kWh ENTRY'!BD166</f>
        <v>0</v>
      </c>
      <c r="I7" s="3">
        <f>'BIZ kWh ENTRY'!BE166</f>
        <v>0</v>
      </c>
      <c r="J7" s="3">
        <f>'BIZ kWh ENTRY'!BF166</f>
        <v>0</v>
      </c>
      <c r="K7" s="3">
        <f>'BIZ kWh ENTRY'!BG166</f>
        <v>0</v>
      </c>
      <c r="L7" s="3">
        <f>'BIZ kWh ENTRY'!BH166</f>
        <v>0</v>
      </c>
      <c r="M7" s="3">
        <f>'BIZ kWh ENTRY'!BI166</f>
        <v>0</v>
      </c>
      <c r="N7" s="3">
        <f>'BIZ kWh ENTRY'!BJ166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41" x14ac:dyDescent="0.35">
      <c r="A8" s="639"/>
      <c r="B8" s="11" t="s">
        <v>1</v>
      </c>
      <c r="C8" s="3">
        <f>'BIZ kWh ENTRY'!AY167</f>
        <v>0</v>
      </c>
      <c r="D8" s="3">
        <f>'BIZ kWh ENTRY'!AZ167</f>
        <v>0</v>
      </c>
      <c r="E8" s="3">
        <f>'BIZ kWh ENTRY'!BA167</f>
        <v>0</v>
      </c>
      <c r="F8" s="3">
        <f>'BIZ kWh ENTRY'!BB167</f>
        <v>0</v>
      </c>
      <c r="G8" s="3">
        <f>'BIZ kWh ENTRY'!BC167</f>
        <v>0</v>
      </c>
      <c r="H8" s="3">
        <f>'BIZ kWh ENTRY'!BD167</f>
        <v>0</v>
      </c>
      <c r="I8" s="3">
        <f>'BIZ kWh ENTRY'!BE167</f>
        <v>0</v>
      </c>
      <c r="J8" s="3">
        <f>'BIZ kWh ENTRY'!BF167</f>
        <v>0</v>
      </c>
      <c r="K8" s="3">
        <f>'BIZ kWh ENTRY'!BG167</f>
        <v>0</v>
      </c>
      <c r="L8" s="3">
        <f>'BIZ kWh ENTRY'!BH167</f>
        <v>0</v>
      </c>
      <c r="M8" s="3">
        <f>'BIZ kWh ENTRY'!BI167</f>
        <v>0</v>
      </c>
      <c r="N8" s="3">
        <f>'BIZ kWh ENTRY'!BJ167</f>
        <v>0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41" x14ac:dyDescent="0.35">
      <c r="A9" s="639"/>
      <c r="B9" s="12" t="s">
        <v>22</v>
      </c>
      <c r="C9" s="3">
        <f>'BIZ kWh ENTRY'!AY168</f>
        <v>0</v>
      </c>
      <c r="D9" s="3">
        <f>'BIZ kWh ENTRY'!AZ168</f>
        <v>0</v>
      </c>
      <c r="E9" s="3">
        <f>'BIZ kWh ENTRY'!BA168</f>
        <v>0</v>
      </c>
      <c r="F9" s="3">
        <f>'BIZ kWh ENTRY'!BB168</f>
        <v>0</v>
      </c>
      <c r="G9" s="3">
        <f>'BIZ kWh ENTRY'!BC168</f>
        <v>0</v>
      </c>
      <c r="H9" s="3">
        <f>'BIZ kWh ENTRY'!BD168</f>
        <v>0</v>
      </c>
      <c r="I9" s="3">
        <f>'BIZ kWh ENTRY'!BE168</f>
        <v>0</v>
      </c>
      <c r="J9" s="3">
        <f>'BIZ kWh ENTRY'!BF168</f>
        <v>0</v>
      </c>
      <c r="K9" s="3">
        <f>'BIZ kWh ENTRY'!BG168</f>
        <v>0</v>
      </c>
      <c r="L9" s="3">
        <f>'BIZ kWh ENTRY'!BH168</f>
        <v>0</v>
      </c>
      <c r="M9" s="3">
        <f>'BIZ kWh ENTRY'!BI168</f>
        <v>0</v>
      </c>
      <c r="N9" s="3">
        <f>'BIZ kWh ENTRY'!BJ168</f>
        <v>0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41" x14ac:dyDescent="0.35">
      <c r="A10" s="639"/>
      <c r="B10" s="11" t="s">
        <v>9</v>
      </c>
      <c r="C10" s="3">
        <f>'BIZ kWh ENTRY'!AY169</f>
        <v>0</v>
      </c>
      <c r="D10" s="3">
        <f>'BIZ kWh ENTRY'!AZ169</f>
        <v>0</v>
      </c>
      <c r="E10" s="3">
        <f>'BIZ kWh ENTRY'!BA169</f>
        <v>0</v>
      </c>
      <c r="F10" s="3">
        <f>'BIZ kWh ENTRY'!BB169</f>
        <v>0</v>
      </c>
      <c r="G10" s="3">
        <f>'BIZ kWh ENTRY'!BC169</f>
        <v>0</v>
      </c>
      <c r="H10" s="3">
        <f>'BIZ kWh ENTRY'!BD169</f>
        <v>0</v>
      </c>
      <c r="I10" s="3">
        <f>'BIZ kWh ENTRY'!BE169</f>
        <v>0</v>
      </c>
      <c r="J10" s="3">
        <f>'BIZ kWh ENTRY'!BF169</f>
        <v>0</v>
      </c>
      <c r="K10" s="3">
        <f>'BIZ kWh ENTRY'!BG169</f>
        <v>0</v>
      </c>
      <c r="L10" s="3">
        <f>'BIZ kWh ENTRY'!BH169</f>
        <v>0</v>
      </c>
      <c r="M10" s="3">
        <f>'BIZ kWh ENTRY'!BI169</f>
        <v>0</v>
      </c>
      <c r="N10" s="3">
        <f>'BIZ kWh ENTRY'!BJ169</f>
        <v>0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41" x14ac:dyDescent="0.35">
      <c r="A11" s="639"/>
      <c r="B11" s="11" t="s">
        <v>3</v>
      </c>
      <c r="C11" s="3">
        <f>'BIZ kWh ENTRY'!AY170</f>
        <v>0</v>
      </c>
      <c r="D11" s="3">
        <f>'BIZ kWh ENTRY'!AZ170</f>
        <v>0</v>
      </c>
      <c r="E11" s="3">
        <f>'BIZ kWh ENTRY'!BA170</f>
        <v>0</v>
      </c>
      <c r="F11" s="3">
        <f>'BIZ kWh ENTRY'!BB170</f>
        <v>0</v>
      </c>
      <c r="G11" s="3">
        <f>'BIZ kWh ENTRY'!BC170</f>
        <v>0</v>
      </c>
      <c r="H11" s="3">
        <f>'BIZ kWh ENTRY'!BD170</f>
        <v>0</v>
      </c>
      <c r="I11" s="3">
        <f>'BIZ kWh ENTRY'!BE170</f>
        <v>0</v>
      </c>
      <c r="J11" s="3">
        <f>'BIZ kWh ENTRY'!BF170</f>
        <v>0</v>
      </c>
      <c r="K11" s="3">
        <f>'BIZ kWh ENTRY'!BG170</f>
        <v>0</v>
      </c>
      <c r="L11" s="3">
        <f>'BIZ kWh ENTRY'!BH170</f>
        <v>0</v>
      </c>
      <c r="M11" s="3">
        <f>'BIZ kWh ENTRY'!BI170</f>
        <v>0</v>
      </c>
      <c r="N11" s="3">
        <f>'BIZ kWh ENTRY'!BJ170</f>
        <v>0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41" x14ac:dyDescent="0.35">
      <c r="A12" s="639"/>
      <c r="B12" s="11" t="s">
        <v>4</v>
      </c>
      <c r="C12" s="3">
        <f>'BIZ kWh ENTRY'!AY171</f>
        <v>0</v>
      </c>
      <c r="D12" s="3">
        <f>'BIZ kWh ENTRY'!AZ171</f>
        <v>0</v>
      </c>
      <c r="E12" s="3">
        <f>'BIZ kWh ENTRY'!BA171</f>
        <v>0</v>
      </c>
      <c r="F12" s="3">
        <f>'BIZ kWh ENTRY'!BB171</f>
        <v>0</v>
      </c>
      <c r="G12" s="3">
        <f>'BIZ kWh ENTRY'!BC171</f>
        <v>0</v>
      </c>
      <c r="H12" s="3">
        <f>'BIZ kWh ENTRY'!BD171</f>
        <v>0</v>
      </c>
      <c r="I12" s="3">
        <f>'BIZ kWh ENTRY'!BE171</f>
        <v>0</v>
      </c>
      <c r="J12" s="3">
        <f>'BIZ kWh ENTRY'!BF171</f>
        <v>0</v>
      </c>
      <c r="K12" s="3">
        <f>'BIZ kWh ENTRY'!BG171</f>
        <v>0</v>
      </c>
      <c r="L12" s="3">
        <f>'BIZ kWh ENTRY'!BH171</f>
        <v>0</v>
      </c>
      <c r="M12" s="3">
        <f>'BIZ kWh ENTRY'!BI171</f>
        <v>0</v>
      </c>
      <c r="N12" s="3">
        <f>'BIZ kWh ENTRY'!BJ171</f>
        <v>0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41" x14ac:dyDescent="0.35">
      <c r="A13" s="639"/>
      <c r="B13" s="11" t="s">
        <v>5</v>
      </c>
      <c r="C13" s="3">
        <f>'BIZ kWh ENTRY'!AY172</f>
        <v>0</v>
      </c>
      <c r="D13" s="3">
        <f>'BIZ kWh ENTRY'!AZ172</f>
        <v>0</v>
      </c>
      <c r="E13" s="3">
        <f>'BIZ kWh ENTRY'!BA172</f>
        <v>0</v>
      </c>
      <c r="F13" s="3">
        <f>'BIZ kWh ENTRY'!BB172</f>
        <v>0</v>
      </c>
      <c r="G13" s="3">
        <f>'BIZ kWh ENTRY'!BC172</f>
        <v>0</v>
      </c>
      <c r="H13" s="3">
        <f>'BIZ kWh ENTRY'!BD172</f>
        <v>0</v>
      </c>
      <c r="I13" s="3">
        <f>'BIZ kWh ENTRY'!BE172</f>
        <v>0</v>
      </c>
      <c r="J13" s="3">
        <f>'BIZ kWh ENTRY'!BF172</f>
        <v>0</v>
      </c>
      <c r="K13" s="3">
        <f>'BIZ kWh ENTRY'!BG172</f>
        <v>0</v>
      </c>
      <c r="L13" s="3">
        <f>'BIZ kWh ENTRY'!BH172</f>
        <v>0</v>
      </c>
      <c r="M13" s="3">
        <f>'BIZ kWh ENTRY'!BI172</f>
        <v>0</v>
      </c>
      <c r="N13" s="3">
        <f>'BIZ kWh ENTRY'!BJ172</f>
        <v>0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41" x14ac:dyDescent="0.35">
      <c r="A14" s="639"/>
      <c r="B14" s="11" t="s">
        <v>23</v>
      </c>
      <c r="C14" s="3">
        <f>'BIZ kWh ENTRY'!AY173</f>
        <v>0</v>
      </c>
      <c r="D14" s="3">
        <f>'BIZ kWh ENTRY'!AZ173</f>
        <v>0</v>
      </c>
      <c r="E14" s="3">
        <f>'BIZ kWh ENTRY'!BA173</f>
        <v>0</v>
      </c>
      <c r="F14" s="3">
        <f>'BIZ kWh ENTRY'!BB173</f>
        <v>0</v>
      </c>
      <c r="G14" s="3">
        <f>'BIZ kWh ENTRY'!BC173</f>
        <v>0</v>
      </c>
      <c r="H14" s="3">
        <f>'BIZ kWh ENTRY'!BD173</f>
        <v>0</v>
      </c>
      <c r="I14" s="3">
        <f>'BIZ kWh ENTRY'!BE173</f>
        <v>0</v>
      </c>
      <c r="J14" s="3">
        <f>'BIZ kWh ENTRY'!BF173</f>
        <v>0</v>
      </c>
      <c r="K14" s="3">
        <f>'BIZ kWh ENTRY'!BG173</f>
        <v>0</v>
      </c>
      <c r="L14" s="3">
        <f>'BIZ kWh ENTRY'!BH173</f>
        <v>0</v>
      </c>
      <c r="M14" s="3">
        <f>'BIZ kWh ENTRY'!BI173</f>
        <v>0</v>
      </c>
      <c r="N14" s="3">
        <f>'BIZ kWh ENTRY'!BJ173</f>
        <v>0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41" x14ac:dyDescent="0.35">
      <c r="A15" s="639"/>
      <c r="B15" s="11" t="s">
        <v>24</v>
      </c>
      <c r="C15" s="3">
        <f>'BIZ kWh ENTRY'!AY174</f>
        <v>0</v>
      </c>
      <c r="D15" s="3">
        <f>'BIZ kWh ENTRY'!AZ174</f>
        <v>0</v>
      </c>
      <c r="E15" s="3">
        <f>'BIZ kWh ENTRY'!BA174</f>
        <v>0</v>
      </c>
      <c r="F15" s="3">
        <f>'BIZ kWh ENTRY'!BB174</f>
        <v>0</v>
      </c>
      <c r="G15" s="3">
        <f>'BIZ kWh ENTRY'!BC174</f>
        <v>0</v>
      </c>
      <c r="H15" s="3">
        <f>'BIZ kWh ENTRY'!BD174</f>
        <v>0</v>
      </c>
      <c r="I15" s="3">
        <f>'BIZ kWh ENTRY'!BE174</f>
        <v>0</v>
      </c>
      <c r="J15" s="3">
        <f>'BIZ kWh ENTRY'!BF174</f>
        <v>0</v>
      </c>
      <c r="K15" s="3">
        <f>'BIZ kWh ENTRY'!BG174</f>
        <v>0</v>
      </c>
      <c r="L15" s="3">
        <f>'BIZ kWh ENTRY'!BH174</f>
        <v>0</v>
      </c>
      <c r="M15" s="3">
        <f>'BIZ kWh ENTRY'!BI174</f>
        <v>0</v>
      </c>
      <c r="N15" s="3">
        <f>'BIZ kWh ENTRY'!BJ174</f>
        <v>0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</row>
    <row r="16" spans="1:41" x14ac:dyDescent="0.35">
      <c r="A16" s="639"/>
      <c r="B16" s="11" t="s">
        <v>7</v>
      </c>
      <c r="C16" s="3">
        <f>'BIZ kWh ENTRY'!AY175</f>
        <v>0</v>
      </c>
      <c r="D16" s="3">
        <f>'BIZ kWh ENTRY'!AZ175</f>
        <v>0</v>
      </c>
      <c r="E16" s="3">
        <f>'BIZ kWh ENTRY'!BA175</f>
        <v>0</v>
      </c>
      <c r="F16" s="3">
        <f>'BIZ kWh ENTRY'!BB175</f>
        <v>0</v>
      </c>
      <c r="G16" s="3">
        <f>'BIZ kWh ENTRY'!BC175</f>
        <v>0</v>
      </c>
      <c r="H16" s="3">
        <f>'BIZ kWh ENTRY'!BD175</f>
        <v>0</v>
      </c>
      <c r="I16" s="3">
        <f>'BIZ kWh ENTRY'!BE175</f>
        <v>0</v>
      </c>
      <c r="J16" s="3">
        <f>'BIZ kWh ENTRY'!BF175</f>
        <v>0</v>
      </c>
      <c r="K16" s="3">
        <f>'BIZ kWh ENTRY'!BG175</f>
        <v>0</v>
      </c>
      <c r="L16" s="3">
        <f>'BIZ kWh ENTRY'!BH175</f>
        <v>0</v>
      </c>
      <c r="M16" s="3">
        <f>'BIZ kWh ENTRY'!BI175</f>
        <v>0</v>
      </c>
      <c r="N16" s="3">
        <f>'BIZ kWh ENTRY'!BJ175</f>
        <v>0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</row>
    <row r="17" spans="1:39" x14ac:dyDescent="0.35">
      <c r="A17" s="639"/>
      <c r="B17" s="11" t="s">
        <v>8</v>
      </c>
      <c r="C17" s="3">
        <f>'BIZ kWh ENTRY'!AY176</f>
        <v>0</v>
      </c>
      <c r="D17" s="3">
        <f>'BIZ kWh ENTRY'!AZ176</f>
        <v>0</v>
      </c>
      <c r="E17" s="3">
        <f>'BIZ kWh ENTRY'!BA176</f>
        <v>0</v>
      </c>
      <c r="F17" s="3">
        <f>'BIZ kWh ENTRY'!BB176</f>
        <v>0</v>
      </c>
      <c r="G17" s="3">
        <f>'BIZ kWh ENTRY'!BC176</f>
        <v>0</v>
      </c>
      <c r="H17" s="3">
        <f>'BIZ kWh ENTRY'!BD176</f>
        <v>0</v>
      </c>
      <c r="I17" s="3">
        <f>'BIZ kWh ENTRY'!BE176</f>
        <v>0</v>
      </c>
      <c r="J17" s="3">
        <f>'BIZ kWh ENTRY'!BF176</f>
        <v>0</v>
      </c>
      <c r="K17" s="3">
        <f>'BIZ kWh ENTRY'!BG176</f>
        <v>0</v>
      </c>
      <c r="L17" s="3">
        <f>'BIZ kWh ENTRY'!BH176</f>
        <v>0</v>
      </c>
      <c r="M17" s="3">
        <f>'BIZ kWh ENTRY'!BI176</f>
        <v>0</v>
      </c>
      <c r="N17" s="3">
        <f>'BIZ kWh ENTRY'!BJ176</f>
        <v>0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</row>
    <row r="18" spans="1:39" x14ac:dyDescent="0.35">
      <c r="A18" s="639"/>
      <c r="B18" s="11" t="s">
        <v>11</v>
      </c>
      <c r="C18" s="3"/>
      <c r="D18" s="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</row>
    <row r="19" spans="1:39" ht="15" thickBot="1" x14ac:dyDescent="0.4">
      <c r="A19" s="640"/>
      <c r="B19" s="188" t="str">
        <f>' LI 1M - RES'!B16</f>
        <v>Monthly kWh</v>
      </c>
      <c r="C19" s="234">
        <f>SUM(C5:C18)</f>
        <v>0</v>
      </c>
      <c r="D19" s="234">
        <f t="shared" ref="D19:AM19" si="1">SUM(D5:D18)</f>
        <v>0</v>
      </c>
      <c r="E19" s="234">
        <f t="shared" si="1"/>
        <v>0</v>
      </c>
      <c r="F19" s="234">
        <f t="shared" si="1"/>
        <v>0</v>
      </c>
      <c r="G19" s="234">
        <f t="shared" si="1"/>
        <v>0</v>
      </c>
      <c r="H19" s="234">
        <f t="shared" si="1"/>
        <v>0</v>
      </c>
      <c r="I19" s="234">
        <f t="shared" si="1"/>
        <v>0</v>
      </c>
      <c r="J19" s="234">
        <f t="shared" si="1"/>
        <v>0</v>
      </c>
      <c r="K19" s="234">
        <f t="shared" si="1"/>
        <v>0</v>
      </c>
      <c r="L19" s="234">
        <f t="shared" si="1"/>
        <v>0</v>
      </c>
      <c r="M19" s="234">
        <f t="shared" si="1"/>
        <v>0</v>
      </c>
      <c r="N19" s="234">
        <f t="shared" si="1"/>
        <v>0</v>
      </c>
      <c r="O19" s="235">
        <f t="shared" si="1"/>
        <v>0</v>
      </c>
      <c r="P19" s="235">
        <f t="shared" si="1"/>
        <v>0</v>
      </c>
      <c r="Q19" s="235">
        <f t="shared" si="1"/>
        <v>0</v>
      </c>
      <c r="R19" s="235">
        <f t="shared" si="1"/>
        <v>0</v>
      </c>
      <c r="S19" s="235">
        <f t="shared" si="1"/>
        <v>0</v>
      </c>
      <c r="T19" s="235">
        <f t="shared" si="1"/>
        <v>0</v>
      </c>
      <c r="U19" s="235">
        <f t="shared" si="1"/>
        <v>0</v>
      </c>
      <c r="V19" s="235">
        <f t="shared" si="1"/>
        <v>0</v>
      </c>
      <c r="W19" s="235">
        <f t="shared" si="1"/>
        <v>0</v>
      </c>
      <c r="X19" s="235">
        <f t="shared" si="1"/>
        <v>0</v>
      </c>
      <c r="Y19" s="235">
        <f t="shared" si="1"/>
        <v>0</v>
      </c>
      <c r="Z19" s="235">
        <f t="shared" si="1"/>
        <v>0</v>
      </c>
      <c r="AA19" s="235">
        <f t="shared" si="1"/>
        <v>0</v>
      </c>
      <c r="AB19" s="235">
        <f t="shared" si="1"/>
        <v>0</v>
      </c>
      <c r="AC19" s="235">
        <f t="shared" si="1"/>
        <v>0</v>
      </c>
      <c r="AD19" s="235">
        <f t="shared" si="1"/>
        <v>0</v>
      </c>
      <c r="AE19" s="235">
        <f t="shared" si="1"/>
        <v>0</v>
      </c>
      <c r="AF19" s="235">
        <f t="shared" si="1"/>
        <v>0</v>
      </c>
      <c r="AG19" s="235">
        <f t="shared" si="1"/>
        <v>0</v>
      </c>
      <c r="AH19" s="235">
        <f t="shared" si="1"/>
        <v>0</v>
      </c>
      <c r="AI19" s="235">
        <f t="shared" si="1"/>
        <v>0</v>
      </c>
      <c r="AJ19" s="235">
        <f t="shared" si="1"/>
        <v>0</v>
      </c>
      <c r="AK19" s="235">
        <f t="shared" si="1"/>
        <v>0</v>
      </c>
      <c r="AL19" s="235">
        <f t="shared" si="1"/>
        <v>0</v>
      </c>
      <c r="AM19" s="235">
        <f t="shared" si="1"/>
        <v>0</v>
      </c>
    </row>
    <row r="20" spans="1:39" x14ac:dyDescent="0.35">
      <c r="A20" s="253"/>
      <c r="B20" s="254"/>
      <c r="C20" s="9"/>
      <c r="D20" s="254"/>
      <c r="E20" s="9"/>
      <c r="F20" s="254"/>
      <c r="G20" s="254"/>
      <c r="H20" s="9"/>
      <c r="I20" s="254"/>
      <c r="J20" s="254"/>
      <c r="K20" s="9"/>
      <c r="L20" s="254"/>
      <c r="M20" s="254"/>
      <c r="N20" s="9"/>
      <c r="O20" s="254"/>
      <c r="P20" s="254"/>
      <c r="Q20" s="9"/>
      <c r="R20" s="254"/>
      <c r="S20" s="254"/>
      <c r="T20" s="9"/>
      <c r="U20" s="254"/>
      <c r="V20" s="254"/>
      <c r="W20" s="9"/>
      <c r="X20" s="254"/>
      <c r="Y20" s="254"/>
      <c r="Z20" s="9"/>
      <c r="AA20" s="254"/>
      <c r="AB20" s="254"/>
      <c r="AC20" s="9"/>
      <c r="AD20" s="254"/>
      <c r="AE20" s="254"/>
      <c r="AF20" s="9"/>
      <c r="AG20" s="254"/>
      <c r="AH20" s="254"/>
      <c r="AI20" s="9"/>
      <c r="AJ20" s="254"/>
      <c r="AK20" s="254"/>
      <c r="AL20" s="9"/>
      <c r="AM20" s="254"/>
    </row>
    <row r="21" spans="1:39" ht="15" thickBot="1" x14ac:dyDescent="0.4"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spans="1:39" ht="16" thickBot="1" x14ac:dyDescent="0.4">
      <c r="A22" s="641" t="s">
        <v>15</v>
      </c>
      <c r="B22" s="17" t="str">
        <f t="shared" ref="B22" si="2">B4</f>
        <v>End Use</v>
      </c>
      <c r="C22" s="146">
        <f>C$4</f>
        <v>44562</v>
      </c>
      <c r="D22" s="146">
        <f t="shared" ref="D22:AM22" si="3">D$4</f>
        <v>44593</v>
      </c>
      <c r="E22" s="146">
        <f t="shared" si="3"/>
        <v>44621</v>
      </c>
      <c r="F22" s="146">
        <f t="shared" si="3"/>
        <v>44652</v>
      </c>
      <c r="G22" s="146">
        <f t="shared" si="3"/>
        <v>44682</v>
      </c>
      <c r="H22" s="146">
        <f t="shared" si="3"/>
        <v>44713</v>
      </c>
      <c r="I22" s="146">
        <f t="shared" si="3"/>
        <v>44743</v>
      </c>
      <c r="J22" s="146">
        <f t="shared" si="3"/>
        <v>44774</v>
      </c>
      <c r="K22" s="146">
        <f t="shared" si="3"/>
        <v>44805</v>
      </c>
      <c r="L22" s="146">
        <f t="shared" si="3"/>
        <v>44835</v>
      </c>
      <c r="M22" s="146">
        <f t="shared" si="3"/>
        <v>44866</v>
      </c>
      <c r="N22" s="146">
        <f t="shared" si="3"/>
        <v>44896</v>
      </c>
      <c r="O22" s="146">
        <f t="shared" si="3"/>
        <v>44927</v>
      </c>
      <c r="P22" s="146">
        <f t="shared" si="3"/>
        <v>44958</v>
      </c>
      <c r="Q22" s="146">
        <f t="shared" si="3"/>
        <v>44986</v>
      </c>
      <c r="R22" s="146">
        <f t="shared" si="3"/>
        <v>45017</v>
      </c>
      <c r="S22" s="146">
        <f t="shared" si="3"/>
        <v>45047</v>
      </c>
      <c r="T22" s="146">
        <f t="shared" si="3"/>
        <v>45078</v>
      </c>
      <c r="U22" s="146">
        <f t="shared" si="3"/>
        <v>45108</v>
      </c>
      <c r="V22" s="146">
        <f t="shared" si="3"/>
        <v>45139</v>
      </c>
      <c r="W22" s="146">
        <f t="shared" si="3"/>
        <v>45170</v>
      </c>
      <c r="X22" s="146">
        <f t="shared" si="3"/>
        <v>45200</v>
      </c>
      <c r="Y22" s="146">
        <f t="shared" si="3"/>
        <v>45231</v>
      </c>
      <c r="Z22" s="146">
        <f t="shared" si="3"/>
        <v>45261</v>
      </c>
      <c r="AA22" s="146">
        <f t="shared" si="3"/>
        <v>45292</v>
      </c>
      <c r="AB22" s="146">
        <f t="shared" si="3"/>
        <v>45323</v>
      </c>
      <c r="AC22" s="146">
        <f t="shared" si="3"/>
        <v>45352</v>
      </c>
      <c r="AD22" s="146">
        <f t="shared" si="3"/>
        <v>45383</v>
      </c>
      <c r="AE22" s="146">
        <f t="shared" si="3"/>
        <v>45413</v>
      </c>
      <c r="AF22" s="146">
        <f t="shared" si="3"/>
        <v>45444</v>
      </c>
      <c r="AG22" s="146">
        <f t="shared" si="3"/>
        <v>45474</v>
      </c>
      <c r="AH22" s="146">
        <f t="shared" si="3"/>
        <v>45505</v>
      </c>
      <c r="AI22" s="146">
        <f t="shared" si="3"/>
        <v>45536</v>
      </c>
      <c r="AJ22" s="146">
        <f t="shared" si="3"/>
        <v>45566</v>
      </c>
      <c r="AK22" s="146">
        <f t="shared" si="3"/>
        <v>45597</v>
      </c>
      <c r="AL22" s="146">
        <f t="shared" si="3"/>
        <v>45627</v>
      </c>
      <c r="AM22" s="146">
        <f t="shared" si="3"/>
        <v>45658</v>
      </c>
    </row>
    <row r="23" spans="1:39" ht="15" customHeight="1" x14ac:dyDescent="0.35">
      <c r="A23" s="642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AM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464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0</v>
      </c>
      <c r="T23" s="3">
        <f t="shared" si="5"/>
        <v>0</v>
      </c>
      <c r="U23" s="3">
        <f t="shared" si="5"/>
        <v>0</v>
      </c>
      <c r="V23" s="3">
        <f t="shared" si="5"/>
        <v>0</v>
      </c>
      <c r="W23" s="3">
        <f t="shared" si="5"/>
        <v>0</v>
      </c>
      <c r="X23" s="3">
        <f t="shared" si="5"/>
        <v>0</v>
      </c>
      <c r="Y23" s="3">
        <f t="shared" si="5"/>
        <v>0</v>
      </c>
      <c r="Z23" s="3">
        <f t="shared" si="5"/>
        <v>0</v>
      </c>
      <c r="AA23" s="3">
        <f t="shared" si="5"/>
        <v>0</v>
      </c>
      <c r="AB23" s="3">
        <f t="shared" si="5"/>
        <v>0</v>
      </c>
      <c r="AC23" s="3">
        <f t="shared" si="5"/>
        <v>0</v>
      </c>
      <c r="AD23" s="3">
        <f t="shared" si="5"/>
        <v>0</v>
      </c>
      <c r="AE23" s="3">
        <f t="shared" si="5"/>
        <v>0</v>
      </c>
      <c r="AF23" s="3">
        <f t="shared" si="5"/>
        <v>0</v>
      </c>
      <c r="AG23" s="3">
        <f t="shared" si="5"/>
        <v>0</v>
      </c>
      <c r="AH23" s="3">
        <f t="shared" si="5"/>
        <v>0</v>
      </c>
      <c r="AI23" s="3">
        <f t="shared" si="5"/>
        <v>0</v>
      </c>
      <c r="AJ23" s="3">
        <f t="shared" si="5"/>
        <v>0</v>
      </c>
      <c r="AK23" s="3">
        <f t="shared" si="5"/>
        <v>0</v>
      </c>
      <c r="AL23" s="3">
        <f t="shared" si="5"/>
        <v>0</v>
      </c>
      <c r="AM23" s="3">
        <f t="shared" si="5"/>
        <v>0</v>
      </c>
    </row>
    <row r="24" spans="1:39" x14ac:dyDescent="0.35">
      <c r="A24" s="642"/>
      <c r="B24" s="12" t="str">
        <f t="shared" si="4"/>
        <v>Building Shell</v>
      </c>
      <c r="C24" s="3">
        <f t="shared" si="4"/>
        <v>0</v>
      </c>
      <c r="D24" s="3">
        <f t="shared" ref="D24:AM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464">
        <f t="shared" si="6"/>
        <v>0</v>
      </c>
      <c r="O24" s="3">
        <f t="shared" si="6"/>
        <v>0</v>
      </c>
      <c r="P24" s="3">
        <f t="shared" si="6"/>
        <v>0</v>
      </c>
      <c r="Q24" s="3">
        <f t="shared" si="6"/>
        <v>0</v>
      </c>
      <c r="R24" s="3">
        <f t="shared" si="6"/>
        <v>0</v>
      </c>
      <c r="S24" s="3">
        <f t="shared" si="6"/>
        <v>0</v>
      </c>
      <c r="T24" s="3">
        <f t="shared" si="6"/>
        <v>0</v>
      </c>
      <c r="U24" s="3">
        <f t="shared" si="6"/>
        <v>0</v>
      </c>
      <c r="V24" s="3">
        <f t="shared" si="6"/>
        <v>0</v>
      </c>
      <c r="W24" s="3">
        <f t="shared" si="6"/>
        <v>0</v>
      </c>
      <c r="X24" s="3">
        <f t="shared" si="6"/>
        <v>0</v>
      </c>
      <c r="Y24" s="3">
        <f t="shared" si="6"/>
        <v>0</v>
      </c>
      <c r="Z24" s="3">
        <f t="shared" si="6"/>
        <v>0</v>
      </c>
      <c r="AA24" s="3">
        <f t="shared" si="6"/>
        <v>0</v>
      </c>
      <c r="AB24" s="3">
        <f t="shared" si="6"/>
        <v>0</v>
      </c>
      <c r="AC24" s="3">
        <f t="shared" si="6"/>
        <v>0</v>
      </c>
      <c r="AD24" s="3">
        <f t="shared" si="6"/>
        <v>0</v>
      </c>
      <c r="AE24" s="3">
        <f t="shared" si="6"/>
        <v>0</v>
      </c>
      <c r="AF24" s="3">
        <f t="shared" si="6"/>
        <v>0</v>
      </c>
      <c r="AG24" s="3">
        <f t="shared" si="6"/>
        <v>0</v>
      </c>
      <c r="AH24" s="3">
        <f t="shared" si="6"/>
        <v>0</v>
      </c>
      <c r="AI24" s="3">
        <f t="shared" si="6"/>
        <v>0</v>
      </c>
      <c r="AJ24" s="3">
        <f t="shared" si="6"/>
        <v>0</v>
      </c>
      <c r="AK24" s="3">
        <f t="shared" si="6"/>
        <v>0</v>
      </c>
      <c r="AL24" s="3">
        <f t="shared" si="6"/>
        <v>0</v>
      </c>
      <c r="AM24" s="3">
        <f t="shared" si="6"/>
        <v>0</v>
      </c>
    </row>
    <row r="25" spans="1:39" x14ac:dyDescent="0.35">
      <c r="A25" s="642"/>
      <c r="B25" s="11" t="str">
        <f t="shared" si="4"/>
        <v>Cooking</v>
      </c>
      <c r="C25" s="3">
        <f t="shared" si="4"/>
        <v>0</v>
      </c>
      <c r="D25" s="3">
        <f t="shared" ref="D25:AM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464">
        <f t="shared" si="7"/>
        <v>0</v>
      </c>
      <c r="O25" s="3">
        <f t="shared" si="7"/>
        <v>0</v>
      </c>
      <c r="P25" s="3">
        <f t="shared" si="7"/>
        <v>0</v>
      </c>
      <c r="Q25" s="3">
        <f t="shared" si="7"/>
        <v>0</v>
      </c>
      <c r="R25" s="3">
        <f t="shared" si="7"/>
        <v>0</v>
      </c>
      <c r="S25" s="3">
        <f t="shared" si="7"/>
        <v>0</v>
      </c>
      <c r="T25" s="3">
        <f t="shared" si="7"/>
        <v>0</v>
      </c>
      <c r="U25" s="3">
        <f t="shared" si="7"/>
        <v>0</v>
      </c>
      <c r="V25" s="3">
        <f t="shared" si="7"/>
        <v>0</v>
      </c>
      <c r="W25" s="3">
        <f t="shared" si="7"/>
        <v>0</v>
      </c>
      <c r="X25" s="3">
        <f t="shared" si="7"/>
        <v>0</v>
      </c>
      <c r="Y25" s="3">
        <f t="shared" si="7"/>
        <v>0</v>
      </c>
      <c r="Z25" s="3">
        <f t="shared" si="7"/>
        <v>0</v>
      </c>
      <c r="AA25" s="3">
        <f t="shared" si="7"/>
        <v>0</v>
      </c>
      <c r="AB25" s="3">
        <f t="shared" si="7"/>
        <v>0</v>
      </c>
      <c r="AC25" s="3">
        <f t="shared" si="7"/>
        <v>0</v>
      </c>
      <c r="AD25" s="3">
        <f t="shared" si="7"/>
        <v>0</v>
      </c>
      <c r="AE25" s="3">
        <f t="shared" si="7"/>
        <v>0</v>
      </c>
      <c r="AF25" s="3">
        <f t="shared" si="7"/>
        <v>0</v>
      </c>
      <c r="AG25" s="3">
        <f t="shared" si="7"/>
        <v>0</v>
      </c>
      <c r="AH25" s="3">
        <f t="shared" si="7"/>
        <v>0</v>
      </c>
      <c r="AI25" s="3">
        <f t="shared" si="7"/>
        <v>0</v>
      </c>
      <c r="AJ25" s="3">
        <f t="shared" si="7"/>
        <v>0</v>
      </c>
      <c r="AK25" s="3">
        <f t="shared" si="7"/>
        <v>0</v>
      </c>
      <c r="AL25" s="3">
        <f t="shared" si="7"/>
        <v>0</v>
      </c>
      <c r="AM25" s="3">
        <f t="shared" si="7"/>
        <v>0</v>
      </c>
    </row>
    <row r="26" spans="1:39" x14ac:dyDescent="0.35">
      <c r="A26" s="642"/>
      <c r="B26" s="11" t="str">
        <f t="shared" si="4"/>
        <v>Cooling</v>
      </c>
      <c r="C26" s="3">
        <f t="shared" si="4"/>
        <v>0</v>
      </c>
      <c r="D26" s="3">
        <f t="shared" ref="D26:AM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464">
        <f t="shared" si="8"/>
        <v>0</v>
      </c>
      <c r="O26" s="3">
        <f t="shared" si="8"/>
        <v>0</v>
      </c>
      <c r="P26" s="3">
        <f t="shared" si="8"/>
        <v>0</v>
      </c>
      <c r="Q26" s="3">
        <f t="shared" si="8"/>
        <v>0</v>
      </c>
      <c r="R26" s="3">
        <f t="shared" si="8"/>
        <v>0</v>
      </c>
      <c r="S26" s="3">
        <f t="shared" si="8"/>
        <v>0</v>
      </c>
      <c r="T26" s="3">
        <f t="shared" si="8"/>
        <v>0</v>
      </c>
      <c r="U26" s="3">
        <f t="shared" si="8"/>
        <v>0</v>
      </c>
      <c r="V26" s="3">
        <f t="shared" si="8"/>
        <v>0</v>
      </c>
      <c r="W26" s="3">
        <f t="shared" si="8"/>
        <v>0</v>
      </c>
      <c r="X26" s="3">
        <f t="shared" si="8"/>
        <v>0</v>
      </c>
      <c r="Y26" s="3">
        <f t="shared" si="8"/>
        <v>0</v>
      </c>
      <c r="Z26" s="3">
        <f t="shared" si="8"/>
        <v>0</v>
      </c>
      <c r="AA26" s="3">
        <f t="shared" si="8"/>
        <v>0</v>
      </c>
      <c r="AB26" s="3">
        <f t="shared" si="8"/>
        <v>0</v>
      </c>
      <c r="AC26" s="3">
        <f t="shared" si="8"/>
        <v>0</v>
      </c>
      <c r="AD26" s="3">
        <f t="shared" si="8"/>
        <v>0</v>
      </c>
      <c r="AE26" s="3">
        <f t="shared" si="8"/>
        <v>0</v>
      </c>
      <c r="AF26" s="3">
        <f t="shared" si="8"/>
        <v>0</v>
      </c>
      <c r="AG26" s="3">
        <f t="shared" si="8"/>
        <v>0</v>
      </c>
      <c r="AH26" s="3">
        <f t="shared" si="8"/>
        <v>0</v>
      </c>
      <c r="AI26" s="3">
        <f t="shared" si="8"/>
        <v>0</v>
      </c>
      <c r="AJ26" s="3">
        <f t="shared" si="8"/>
        <v>0</v>
      </c>
      <c r="AK26" s="3">
        <f t="shared" si="8"/>
        <v>0</v>
      </c>
      <c r="AL26" s="3">
        <f t="shared" si="8"/>
        <v>0</v>
      </c>
      <c r="AM26" s="3">
        <f t="shared" si="8"/>
        <v>0</v>
      </c>
    </row>
    <row r="27" spans="1:39" x14ac:dyDescent="0.35">
      <c r="A27" s="642"/>
      <c r="B27" s="12" t="str">
        <f t="shared" si="4"/>
        <v>Ext Lighting</v>
      </c>
      <c r="C27" s="3">
        <f t="shared" si="4"/>
        <v>0</v>
      </c>
      <c r="D27" s="3">
        <f t="shared" ref="D27:AM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464">
        <f t="shared" si="9"/>
        <v>0</v>
      </c>
      <c r="O27" s="3">
        <f t="shared" si="9"/>
        <v>0</v>
      </c>
      <c r="P27" s="3">
        <f t="shared" si="9"/>
        <v>0</v>
      </c>
      <c r="Q27" s="3">
        <f t="shared" si="9"/>
        <v>0</v>
      </c>
      <c r="R27" s="3">
        <f t="shared" si="9"/>
        <v>0</v>
      </c>
      <c r="S27" s="3">
        <f t="shared" si="9"/>
        <v>0</v>
      </c>
      <c r="T27" s="3">
        <f t="shared" si="9"/>
        <v>0</v>
      </c>
      <c r="U27" s="3">
        <f t="shared" si="9"/>
        <v>0</v>
      </c>
      <c r="V27" s="3">
        <f t="shared" si="9"/>
        <v>0</v>
      </c>
      <c r="W27" s="3">
        <f t="shared" si="9"/>
        <v>0</v>
      </c>
      <c r="X27" s="3">
        <f t="shared" si="9"/>
        <v>0</v>
      </c>
      <c r="Y27" s="3">
        <f t="shared" si="9"/>
        <v>0</v>
      </c>
      <c r="Z27" s="3">
        <f t="shared" si="9"/>
        <v>0</v>
      </c>
      <c r="AA27" s="3">
        <f t="shared" si="9"/>
        <v>0</v>
      </c>
      <c r="AB27" s="3">
        <f t="shared" si="9"/>
        <v>0</v>
      </c>
      <c r="AC27" s="3">
        <f t="shared" si="9"/>
        <v>0</v>
      </c>
      <c r="AD27" s="3">
        <f t="shared" si="9"/>
        <v>0</v>
      </c>
      <c r="AE27" s="3">
        <f t="shared" si="9"/>
        <v>0</v>
      </c>
      <c r="AF27" s="3">
        <f t="shared" si="9"/>
        <v>0</v>
      </c>
      <c r="AG27" s="3">
        <f t="shared" si="9"/>
        <v>0</v>
      </c>
      <c r="AH27" s="3">
        <f t="shared" si="9"/>
        <v>0</v>
      </c>
      <c r="AI27" s="3">
        <f t="shared" si="9"/>
        <v>0</v>
      </c>
      <c r="AJ27" s="3">
        <f t="shared" si="9"/>
        <v>0</v>
      </c>
      <c r="AK27" s="3">
        <f t="shared" si="9"/>
        <v>0</v>
      </c>
      <c r="AL27" s="3">
        <f t="shared" si="9"/>
        <v>0</v>
      </c>
      <c r="AM27" s="3">
        <f t="shared" si="9"/>
        <v>0</v>
      </c>
    </row>
    <row r="28" spans="1:39" x14ac:dyDescent="0.35">
      <c r="A28" s="642"/>
      <c r="B28" s="11" t="str">
        <f t="shared" si="4"/>
        <v>Heating</v>
      </c>
      <c r="C28" s="3">
        <f t="shared" si="4"/>
        <v>0</v>
      </c>
      <c r="D28" s="3">
        <f t="shared" ref="D28:AM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464">
        <f t="shared" si="10"/>
        <v>0</v>
      </c>
      <c r="O28" s="3">
        <f t="shared" si="10"/>
        <v>0</v>
      </c>
      <c r="P28" s="3">
        <f t="shared" si="10"/>
        <v>0</v>
      </c>
      <c r="Q28" s="3">
        <f t="shared" si="10"/>
        <v>0</v>
      </c>
      <c r="R28" s="3">
        <f t="shared" si="10"/>
        <v>0</v>
      </c>
      <c r="S28" s="3">
        <f t="shared" si="10"/>
        <v>0</v>
      </c>
      <c r="T28" s="3">
        <f t="shared" si="10"/>
        <v>0</v>
      </c>
      <c r="U28" s="3">
        <f t="shared" si="10"/>
        <v>0</v>
      </c>
      <c r="V28" s="3">
        <f t="shared" si="10"/>
        <v>0</v>
      </c>
      <c r="W28" s="3">
        <f t="shared" si="10"/>
        <v>0</v>
      </c>
      <c r="X28" s="3">
        <f t="shared" si="10"/>
        <v>0</v>
      </c>
      <c r="Y28" s="3">
        <f t="shared" si="10"/>
        <v>0</v>
      </c>
      <c r="Z28" s="3">
        <f t="shared" si="10"/>
        <v>0</v>
      </c>
      <c r="AA28" s="3">
        <f t="shared" si="10"/>
        <v>0</v>
      </c>
      <c r="AB28" s="3">
        <f t="shared" si="10"/>
        <v>0</v>
      </c>
      <c r="AC28" s="3">
        <f t="shared" si="10"/>
        <v>0</v>
      </c>
      <c r="AD28" s="3">
        <f t="shared" si="10"/>
        <v>0</v>
      </c>
      <c r="AE28" s="3">
        <f t="shared" si="10"/>
        <v>0</v>
      </c>
      <c r="AF28" s="3">
        <f t="shared" si="10"/>
        <v>0</v>
      </c>
      <c r="AG28" s="3">
        <f t="shared" si="10"/>
        <v>0</v>
      </c>
      <c r="AH28" s="3">
        <f t="shared" si="10"/>
        <v>0</v>
      </c>
      <c r="AI28" s="3">
        <f t="shared" si="10"/>
        <v>0</v>
      </c>
      <c r="AJ28" s="3">
        <f t="shared" si="10"/>
        <v>0</v>
      </c>
      <c r="AK28" s="3">
        <f t="shared" si="10"/>
        <v>0</v>
      </c>
      <c r="AL28" s="3">
        <f t="shared" si="10"/>
        <v>0</v>
      </c>
      <c r="AM28" s="3">
        <f t="shared" si="10"/>
        <v>0</v>
      </c>
    </row>
    <row r="29" spans="1:39" x14ac:dyDescent="0.35">
      <c r="A29" s="642"/>
      <c r="B29" s="11" t="str">
        <f t="shared" si="4"/>
        <v>HVAC</v>
      </c>
      <c r="C29" s="3">
        <f t="shared" si="4"/>
        <v>0</v>
      </c>
      <c r="D29" s="3">
        <f t="shared" ref="D29:AM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464">
        <f t="shared" si="11"/>
        <v>0</v>
      </c>
      <c r="O29" s="3">
        <f t="shared" si="11"/>
        <v>0</v>
      </c>
      <c r="P29" s="3">
        <f t="shared" si="11"/>
        <v>0</v>
      </c>
      <c r="Q29" s="3">
        <f t="shared" si="11"/>
        <v>0</v>
      </c>
      <c r="R29" s="3">
        <f t="shared" si="11"/>
        <v>0</v>
      </c>
      <c r="S29" s="3">
        <f t="shared" si="11"/>
        <v>0</v>
      </c>
      <c r="T29" s="3">
        <f t="shared" si="11"/>
        <v>0</v>
      </c>
      <c r="U29" s="3">
        <f t="shared" si="11"/>
        <v>0</v>
      </c>
      <c r="V29" s="3">
        <f t="shared" si="11"/>
        <v>0</v>
      </c>
      <c r="W29" s="3">
        <f t="shared" si="11"/>
        <v>0</v>
      </c>
      <c r="X29" s="3">
        <f t="shared" si="11"/>
        <v>0</v>
      </c>
      <c r="Y29" s="3">
        <f t="shared" si="11"/>
        <v>0</v>
      </c>
      <c r="Z29" s="3">
        <f t="shared" si="11"/>
        <v>0</v>
      </c>
      <c r="AA29" s="3">
        <f t="shared" si="11"/>
        <v>0</v>
      </c>
      <c r="AB29" s="3">
        <f t="shared" si="11"/>
        <v>0</v>
      </c>
      <c r="AC29" s="3">
        <f t="shared" si="11"/>
        <v>0</v>
      </c>
      <c r="AD29" s="3">
        <f t="shared" si="11"/>
        <v>0</v>
      </c>
      <c r="AE29" s="3">
        <f t="shared" si="11"/>
        <v>0</v>
      </c>
      <c r="AF29" s="3">
        <f t="shared" si="11"/>
        <v>0</v>
      </c>
      <c r="AG29" s="3">
        <f t="shared" si="11"/>
        <v>0</v>
      </c>
      <c r="AH29" s="3">
        <f t="shared" si="11"/>
        <v>0</v>
      </c>
      <c r="AI29" s="3">
        <f t="shared" si="11"/>
        <v>0</v>
      </c>
      <c r="AJ29" s="3">
        <f t="shared" si="11"/>
        <v>0</v>
      </c>
      <c r="AK29" s="3">
        <f t="shared" si="11"/>
        <v>0</v>
      </c>
      <c r="AL29" s="3">
        <f t="shared" si="11"/>
        <v>0</v>
      </c>
      <c r="AM29" s="3">
        <f t="shared" si="11"/>
        <v>0</v>
      </c>
    </row>
    <row r="30" spans="1:39" x14ac:dyDescent="0.35">
      <c r="A30" s="642"/>
      <c r="B30" s="11" t="str">
        <f t="shared" si="4"/>
        <v>Lighting</v>
      </c>
      <c r="C30" s="3">
        <f t="shared" si="4"/>
        <v>0</v>
      </c>
      <c r="D30" s="3">
        <f t="shared" ref="D30:AM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0</v>
      </c>
      <c r="N30" s="464">
        <f t="shared" si="12"/>
        <v>0</v>
      </c>
      <c r="O30" s="3">
        <f t="shared" si="12"/>
        <v>0</v>
      </c>
      <c r="P30" s="3">
        <f t="shared" si="12"/>
        <v>0</v>
      </c>
      <c r="Q30" s="3">
        <f t="shared" si="12"/>
        <v>0</v>
      </c>
      <c r="R30" s="3">
        <f t="shared" si="12"/>
        <v>0</v>
      </c>
      <c r="S30" s="3">
        <f t="shared" si="12"/>
        <v>0</v>
      </c>
      <c r="T30" s="3">
        <f t="shared" si="12"/>
        <v>0</v>
      </c>
      <c r="U30" s="3">
        <f t="shared" si="12"/>
        <v>0</v>
      </c>
      <c r="V30" s="3">
        <f t="shared" si="12"/>
        <v>0</v>
      </c>
      <c r="W30" s="3">
        <f t="shared" si="12"/>
        <v>0</v>
      </c>
      <c r="X30" s="3">
        <f t="shared" si="12"/>
        <v>0</v>
      </c>
      <c r="Y30" s="3">
        <f t="shared" si="12"/>
        <v>0</v>
      </c>
      <c r="Z30" s="3">
        <f t="shared" si="12"/>
        <v>0</v>
      </c>
      <c r="AA30" s="3">
        <f t="shared" si="12"/>
        <v>0</v>
      </c>
      <c r="AB30" s="3">
        <f t="shared" si="12"/>
        <v>0</v>
      </c>
      <c r="AC30" s="3">
        <f t="shared" si="12"/>
        <v>0</v>
      </c>
      <c r="AD30" s="3">
        <f t="shared" si="12"/>
        <v>0</v>
      </c>
      <c r="AE30" s="3">
        <f t="shared" si="12"/>
        <v>0</v>
      </c>
      <c r="AF30" s="3">
        <f t="shared" si="12"/>
        <v>0</v>
      </c>
      <c r="AG30" s="3">
        <f t="shared" si="12"/>
        <v>0</v>
      </c>
      <c r="AH30" s="3">
        <f t="shared" si="12"/>
        <v>0</v>
      </c>
      <c r="AI30" s="3">
        <f t="shared" si="12"/>
        <v>0</v>
      </c>
      <c r="AJ30" s="3">
        <f t="shared" si="12"/>
        <v>0</v>
      </c>
      <c r="AK30" s="3">
        <f t="shared" si="12"/>
        <v>0</v>
      </c>
      <c r="AL30" s="3">
        <f t="shared" si="12"/>
        <v>0</v>
      </c>
      <c r="AM30" s="3">
        <f t="shared" si="12"/>
        <v>0</v>
      </c>
    </row>
    <row r="31" spans="1:39" x14ac:dyDescent="0.35">
      <c r="A31" s="642"/>
      <c r="B31" s="11" t="str">
        <f t="shared" si="4"/>
        <v>Miscellaneous</v>
      </c>
      <c r="C31" s="3">
        <f t="shared" si="4"/>
        <v>0</v>
      </c>
      <c r="D31" s="3">
        <f t="shared" ref="D31:AM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464">
        <f t="shared" si="13"/>
        <v>0</v>
      </c>
      <c r="O31" s="3">
        <f t="shared" si="13"/>
        <v>0</v>
      </c>
      <c r="P31" s="3">
        <f t="shared" si="13"/>
        <v>0</v>
      </c>
      <c r="Q31" s="3">
        <f t="shared" si="13"/>
        <v>0</v>
      </c>
      <c r="R31" s="3">
        <f t="shared" si="13"/>
        <v>0</v>
      </c>
      <c r="S31" s="3">
        <f t="shared" si="13"/>
        <v>0</v>
      </c>
      <c r="T31" s="3">
        <f t="shared" si="13"/>
        <v>0</v>
      </c>
      <c r="U31" s="3">
        <f t="shared" si="13"/>
        <v>0</v>
      </c>
      <c r="V31" s="3">
        <f t="shared" si="13"/>
        <v>0</v>
      </c>
      <c r="W31" s="3">
        <f t="shared" si="13"/>
        <v>0</v>
      </c>
      <c r="X31" s="3">
        <f t="shared" si="13"/>
        <v>0</v>
      </c>
      <c r="Y31" s="3">
        <f t="shared" si="13"/>
        <v>0</v>
      </c>
      <c r="Z31" s="3">
        <f t="shared" si="13"/>
        <v>0</v>
      </c>
      <c r="AA31" s="3">
        <f t="shared" si="13"/>
        <v>0</v>
      </c>
      <c r="AB31" s="3">
        <f t="shared" si="13"/>
        <v>0</v>
      </c>
      <c r="AC31" s="3">
        <f t="shared" si="13"/>
        <v>0</v>
      </c>
      <c r="AD31" s="3">
        <f t="shared" si="13"/>
        <v>0</v>
      </c>
      <c r="AE31" s="3">
        <f t="shared" si="13"/>
        <v>0</v>
      </c>
      <c r="AF31" s="3">
        <f t="shared" si="13"/>
        <v>0</v>
      </c>
      <c r="AG31" s="3">
        <f t="shared" si="13"/>
        <v>0</v>
      </c>
      <c r="AH31" s="3">
        <f t="shared" si="13"/>
        <v>0</v>
      </c>
      <c r="AI31" s="3">
        <f t="shared" si="13"/>
        <v>0</v>
      </c>
      <c r="AJ31" s="3">
        <f t="shared" si="13"/>
        <v>0</v>
      </c>
      <c r="AK31" s="3">
        <f t="shared" si="13"/>
        <v>0</v>
      </c>
      <c r="AL31" s="3">
        <f t="shared" si="13"/>
        <v>0</v>
      </c>
      <c r="AM31" s="3">
        <f t="shared" si="13"/>
        <v>0</v>
      </c>
    </row>
    <row r="32" spans="1:39" ht="15" customHeight="1" x14ac:dyDescent="0.35">
      <c r="A32" s="642"/>
      <c r="B32" s="11" t="str">
        <f t="shared" si="4"/>
        <v>Motors</v>
      </c>
      <c r="C32" s="3">
        <f t="shared" si="4"/>
        <v>0</v>
      </c>
      <c r="D32" s="3">
        <f t="shared" ref="D32:AM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464">
        <f t="shared" si="14"/>
        <v>0</v>
      </c>
      <c r="O32" s="3">
        <f t="shared" si="14"/>
        <v>0</v>
      </c>
      <c r="P32" s="3">
        <f t="shared" si="14"/>
        <v>0</v>
      </c>
      <c r="Q32" s="3">
        <f t="shared" si="14"/>
        <v>0</v>
      </c>
      <c r="R32" s="3">
        <f t="shared" si="14"/>
        <v>0</v>
      </c>
      <c r="S32" s="3">
        <f t="shared" si="14"/>
        <v>0</v>
      </c>
      <c r="T32" s="3">
        <f t="shared" si="14"/>
        <v>0</v>
      </c>
      <c r="U32" s="3">
        <f t="shared" si="14"/>
        <v>0</v>
      </c>
      <c r="V32" s="3">
        <f t="shared" si="14"/>
        <v>0</v>
      </c>
      <c r="W32" s="3">
        <f t="shared" si="14"/>
        <v>0</v>
      </c>
      <c r="X32" s="3">
        <f t="shared" si="14"/>
        <v>0</v>
      </c>
      <c r="Y32" s="3">
        <f t="shared" si="14"/>
        <v>0</v>
      </c>
      <c r="Z32" s="3">
        <f t="shared" si="14"/>
        <v>0</v>
      </c>
      <c r="AA32" s="3">
        <f t="shared" si="14"/>
        <v>0</v>
      </c>
      <c r="AB32" s="3">
        <f t="shared" si="14"/>
        <v>0</v>
      </c>
      <c r="AC32" s="3">
        <f t="shared" si="14"/>
        <v>0</v>
      </c>
      <c r="AD32" s="3">
        <f t="shared" si="14"/>
        <v>0</v>
      </c>
      <c r="AE32" s="3">
        <f t="shared" si="14"/>
        <v>0</v>
      </c>
      <c r="AF32" s="3">
        <f t="shared" si="14"/>
        <v>0</v>
      </c>
      <c r="AG32" s="3">
        <f t="shared" si="14"/>
        <v>0</v>
      </c>
      <c r="AH32" s="3">
        <f t="shared" si="14"/>
        <v>0</v>
      </c>
      <c r="AI32" s="3">
        <f t="shared" si="14"/>
        <v>0</v>
      </c>
      <c r="AJ32" s="3">
        <f t="shared" si="14"/>
        <v>0</v>
      </c>
      <c r="AK32" s="3">
        <f t="shared" si="14"/>
        <v>0</v>
      </c>
      <c r="AL32" s="3">
        <f t="shared" si="14"/>
        <v>0</v>
      </c>
      <c r="AM32" s="3">
        <f t="shared" si="14"/>
        <v>0</v>
      </c>
    </row>
    <row r="33" spans="1:39" x14ac:dyDescent="0.35">
      <c r="A33" s="642"/>
      <c r="B33" s="11" t="str">
        <f t="shared" si="4"/>
        <v>Process</v>
      </c>
      <c r="C33" s="3">
        <f t="shared" si="4"/>
        <v>0</v>
      </c>
      <c r="D33" s="3">
        <f t="shared" ref="D33:AM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464">
        <f t="shared" si="15"/>
        <v>0</v>
      </c>
      <c r="O33" s="3">
        <f t="shared" si="15"/>
        <v>0</v>
      </c>
      <c r="P33" s="3">
        <f t="shared" si="15"/>
        <v>0</v>
      </c>
      <c r="Q33" s="3">
        <f t="shared" si="15"/>
        <v>0</v>
      </c>
      <c r="R33" s="3">
        <f t="shared" si="15"/>
        <v>0</v>
      </c>
      <c r="S33" s="3">
        <f t="shared" si="15"/>
        <v>0</v>
      </c>
      <c r="T33" s="3">
        <f t="shared" si="15"/>
        <v>0</v>
      </c>
      <c r="U33" s="3">
        <f t="shared" si="15"/>
        <v>0</v>
      </c>
      <c r="V33" s="3">
        <f t="shared" si="15"/>
        <v>0</v>
      </c>
      <c r="W33" s="3">
        <f t="shared" si="15"/>
        <v>0</v>
      </c>
      <c r="X33" s="3">
        <f t="shared" si="15"/>
        <v>0</v>
      </c>
      <c r="Y33" s="3">
        <f t="shared" si="15"/>
        <v>0</v>
      </c>
      <c r="Z33" s="3">
        <f t="shared" si="15"/>
        <v>0</v>
      </c>
      <c r="AA33" s="3">
        <f t="shared" si="15"/>
        <v>0</v>
      </c>
      <c r="AB33" s="3">
        <f t="shared" si="15"/>
        <v>0</v>
      </c>
      <c r="AC33" s="3">
        <f t="shared" si="15"/>
        <v>0</v>
      </c>
      <c r="AD33" s="3">
        <f t="shared" si="15"/>
        <v>0</v>
      </c>
      <c r="AE33" s="3">
        <f t="shared" si="15"/>
        <v>0</v>
      </c>
      <c r="AF33" s="3">
        <f t="shared" si="15"/>
        <v>0</v>
      </c>
      <c r="AG33" s="3">
        <f t="shared" si="15"/>
        <v>0</v>
      </c>
      <c r="AH33" s="3">
        <f t="shared" si="15"/>
        <v>0</v>
      </c>
      <c r="AI33" s="3">
        <f t="shared" si="15"/>
        <v>0</v>
      </c>
      <c r="AJ33" s="3">
        <f t="shared" si="15"/>
        <v>0</v>
      </c>
      <c r="AK33" s="3">
        <f t="shared" si="15"/>
        <v>0</v>
      </c>
      <c r="AL33" s="3">
        <f t="shared" si="15"/>
        <v>0</v>
      </c>
      <c r="AM33" s="3">
        <f t="shared" si="15"/>
        <v>0</v>
      </c>
    </row>
    <row r="34" spans="1:39" x14ac:dyDescent="0.35">
      <c r="A34" s="642"/>
      <c r="B34" s="11" t="str">
        <f t="shared" si="4"/>
        <v>Refrigeration</v>
      </c>
      <c r="C34" s="3">
        <f t="shared" si="4"/>
        <v>0</v>
      </c>
      <c r="D34" s="3">
        <f t="shared" ref="D34:AM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464">
        <f t="shared" si="16"/>
        <v>0</v>
      </c>
      <c r="O34" s="3">
        <f t="shared" si="16"/>
        <v>0</v>
      </c>
      <c r="P34" s="3">
        <f t="shared" si="16"/>
        <v>0</v>
      </c>
      <c r="Q34" s="3">
        <f t="shared" si="16"/>
        <v>0</v>
      </c>
      <c r="R34" s="3">
        <f t="shared" si="16"/>
        <v>0</v>
      </c>
      <c r="S34" s="3">
        <f t="shared" si="16"/>
        <v>0</v>
      </c>
      <c r="T34" s="3">
        <f t="shared" si="16"/>
        <v>0</v>
      </c>
      <c r="U34" s="3">
        <f t="shared" si="16"/>
        <v>0</v>
      </c>
      <c r="V34" s="3">
        <f t="shared" si="16"/>
        <v>0</v>
      </c>
      <c r="W34" s="3">
        <f t="shared" si="16"/>
        <v>0</v>
      </c>
      <c r="X34" s="3">
        <f t="shared" si="16"/>
        <v>0</v>
      </c>
      <c r="Y34" s="3">
        <f t="shared" si="16"/>
        <v>0</v>
      </c>
      <c r="Z34" s="3">
        <f t="shared" si="16"/>
        <v>0</v>
      </c>
      <c r="AA34" s="3">
        <f t="shared" si="16"/>
        <v>0</v>
      </c>
      <c r="AB34" s="3">
        <f t="shared" si="16"/>
        <v>0</v>
      </c>
      <c r="AC34" s="3">
        <f t="shared" si="16"/>
        <v>0</v>
      </c>
      <c r="AD34" s="3">
        <f t="shared" si="16"/>
        <v>0</v>
      </c>
      <c r="AE34" s="3">
        <f t="shared" si="16"/>
        <v>0</v>
      </c>
      <c r="AF34" s="3">
        <f t="shared" si="16"/>
        <v>0</v>
      </c>
      <c r="AG34" s="3">
        <f t="shared" si="16"/>
        <v>0</v>
      </c>
      <c r="AH34" s="3">
        <f t="shared" si="16"/>
        <v>0</v>
      </c>
      <c r="AI34" s="3">
        <f t="shared" si="16"/>
        <v>0</v>
      </c>
      <c r="AJ34" s="3">
        <f t="shared" si="16"/>
        <v>0</v>
      </c>
      <c r="AK34" s="3">
        <f t="shared" si="16"/>
        <v>0</v>
      </c>
      <c r="AL34" s="3">
        <f t="shared" si="16"/>
        <v>0</v>
      </c>
      <c r="AM34" s="3">
        <f t="shared" si="16"/>
        <v>0</v>
      </c>
    </row>
    <row r="35" spans="1:39" x14ac:dyDescent="0.35">
      <c r="A35" s="642"/>
      <c r="B35" s="11" t="str">
        <f t="shared" si="4"/>
        <v>Water Heating</v>
      </c>
      <c r="C35" s="3">
        <f t="shared" si="4"/>
        <v>0</v>
      </c>
      <c r="D35" s="3">
        <f t="shared" ref="D35:AM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464">
        <f t="shared" si="17"/>
        <v>0</v>
      </c>
      <c r="O35" s="3">
        <f t="shared" si="17"/>
        <v>0</v>
      </c>
      <c r="P35" s="3">
        <f t="shared" si="17"/>
        <v>0</v>
      </c>
      <c r="Q35" s="3">
        <f t="shared" si="17"/>
        <v>0</v>
      </c>
      <c r="R35" s="3">
        <f t="shared" si="17"/>
        <v>0</v>
      </c>
      <c r="S35" s="3">
        <f t="shared" si="17"/>
        <v>0</v>
      </c>
      <c r="T35" s="3">
        <f t="shared" si="17"/>
        <v>0</v>
      </c>
      <c r="U35" s="3">
        <f t="shared" si="17"/>
        <v>0</v>
      </c>
      <c r="V35" s="3">
        <f t="shared" si="17"/>
        <v>0</v>
      </c>
      <c r="W35" s="3">
        <f t="shared" si="17"/>
        <v>0</v>
      </c>
      <c r="X35" s="3">
        <f t="shared" si="17"/>
        <v>0</v>
      </c>
      <c r="Y35" s="3">
        <f t="shared" si="17"/>
        <v>0</v>
      </c>
      <c r="Z35" s="3">
        <f t="shared" si="17"/>
        <v>0</v>
      </c>
      <c r="AA35" s="3">
        <f t="shared" si="17"/>
        <v>0</v>
      </c>
      <c r="AB35" s="3">
        <f t="shared" si="17"/>
        <v>0</v>
      </c>
      <c r="AC35" s="3">
        <f t="shared" si="17"/>
        <v>0</v>
      </c>
      <c r="AD35" s="3">
        <f t="shared" si="17"/>
        <v>0</v>
      </c>
      <c r="AE35" s="3">
        <f t="shared" si="17"/>
        <v>0</v>
      </c>
      <c r="AF35" s="3">
        <f t="shared" si="17"/>
        <v>0</v>
      </c>
      <c r="AG35" s="3">
        <f t="shared" si="17"/>
        <v>0</v>
      </c>
      <c r="AH35" s="3">
        <f t="shared" si="17"/>
        <v>0</v>
      </c>
      <c r="AI35" s="3">
        <f t="shared" si="17"/>
        <v>0</v>
      </c>
      <c r="AJ35" s="3">
        <f t="shared" si="17"/>
        <v>0</v>
      </c>
      <c r="AK35" s="3">
        <f t="shared" si="17"/>
        <v>0</v>
      </c>
      <c r="AL35" s="3">
        <f t="shared" si="17"/>
        <v>0</v>
      </c>
      <c r="AM35" s="3">
        <f t="shared" si="17"/>
        <v>0</v>
      </c>
    </row>
    <row r="36" spans="1:39" ht="15" customHeight="1" x14ac:dyDescent="0.35">
      <c r="A36" s="642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4">
      <c r="A37" s="643"/>
      <c r="B37" s="188" t="str">
        <f t="shared" si="4"/>
        <v>Monthly kWh</v>
      </c>
      <c r="C37" s="234">
        <f>SUM(C23:C36)</f>
        <v>0</v>
      </c>
      <c r="D37" s="234">
        <f t="shared" ref="D37:AM37" si="18">SUM(D23:D36)</f>
        <v>0</v>
      </c>
      <c r="E37" s="234">
        <f t="shared" si="18"/>
        <v>0</v>
      </c>
      <c r="F37" s="234">
        <f t="shared" si="18"/>
        <v>0</v>
      </c>
      <c r="G37" s="234">
        <f t="shared" si="18"/>
        <v>0</v>
      </c>
      <c r="H37" s="234">
        <f t="shared" si="18"/>
        <v>0</v>
      </c>
      <c r="I37" s="234">
        <f t="shared" si="18"/>
        <v>0</v>
      </c>
      <c r="J37" s="234">
        <f t="shared" si="18"/>
        <v>0</v>
      </c>
      <c r="K37" s="234">
        <f t="shared" si="18"/>
        <v>0</v>
      </c>
      <c r="L37" s="234">
        <f t="shared" si="18"/>
        <v>0</v>
      </c>
      <c r="M37" s="234">
        <f t="shared" si="18"/>
        <v>0</v>
      </c>
      <c r="N37" s="234">
        <f t="shared" si="18"/>
        <v>0</v>
      </c>
      <c r="O37" s="234">
        <f t="shared" si="18"/>
        <v>0</v>
      </c>
      <c r="P37" s="234">
        <f t="shared" si="18"/>
        <v>0</v>
      </c>
      <c r="Q37" s="234">
        <f t="shared" si="18"/>
        <v>0</v>
      </c>
      <c r="R37" s="234">
        <f t="shared" si="18"/>
        <v>0</v>
      </c>
      <c r="S37" s="234">
        <f t="shared" si="18"/>
        <v>0</v>
      </c>
      <c r="T37" s="234">
        <f t="shared" si="18"/>
        <v>0</v>
      </c>
      <c r="U37" s="234">
        <f t="shared" si="18"/>
        <v>0</v>
      </c>
      <c r="V37" s="234">
        <f t="shared" si="18"/>
        <v>0</v>
      </c>
      <c r="W37" s="234">
        <f t="shared" si="18"/>
        <v>0</v>
      </c>
      <c r="X37" s="234">
        <f t="shared" si="18"/>
        <v>0</v>
      </c>
      <c r="Y37" s="234">
        <f t="shared" si="18"/>
        <v>0</v>
      </c>
      <c r="Z37" s="234">
        <f t="shared" si="18"/>
        <v>0</v>
      </c>
      <c r="AA37" s="234">
        <f t="shared" si="18"/>
        <v>0</v>
      </c>
      <c r="AB37" s="234">
        <f t="shared" si="18"/>
        <v>0</v>
      </c>
      <c r="AC37" s="234">
        <f t="shared" si="18"/>
        <v>0</v>
      </c>
      <c r="AD37" s="234">
        <f t="shared" si="18"/>
        <v>0</v>
      </c>
      <c r="AE37" s="234">
        <f t="shared" si="18"/>
        <v>0</v>
      </c>
      <c r="AF37" s="234">
        <f t="shared" si="18"/>
        <v>0</v>
      </c>
      <c r="AG37" s="234">
        <f t="shared" si="18"/>
        <v>0</v>
      </c>
      <c r="AH37" s="234">
        <f t="shared" si="18"/>
        <v>0</v>
      </c>
      <c r="AI37" s="234">
        <f t="shared" si="18"/>
        <v>0</v>
      </c>
      <c r="AJ37" s="234">
        <f t="shared" si="18"/>
        <v>0</v>
      </c>
      <c r="AK37" s="234">
        <f t="shared" si="18"/>
        <v>0</v>
      </c>
      <c r="AL37" s="234">
        <f t="shared" si="18"/>
        <v>0</v>
      </c>
      <c r="AM37" s="234">
        <f t="shared" si="18"/>
        <v>0</v>
      </c>
    </row>
    <row r="38" spans="1:39" x14ac:dyDescent="0.35">
      <c r="A38" s="8"/>
      <c r="B38" s="254"/>
      <c r="C38" s="9"/>
      <c r="D38" s="254"/>
      <c r="E38" s="9"/>
      <c r="F38" s="254"/>
      <c r="G38" s="254"/>
      <c r="H38" s="9"/>
      <c r="I38" s="254"/>
      <c r="J38" s="254"/>
      <c r="K38" s="9"/>
      <c r="L38" s="254"/>
      <c r="M38" s="254"/>
      <c r="N38" s="307" t="s">
        <v>194</v>
      </c>
      <c r="O38" s="306">
        <f>SUM(C5:N18)</f>
        <v>0</v>
      </c>
      <c r="P38" s="254"/>
      <c r="Q38" s="9"/>
      <c r="R38" s="254"/>
      <c r="S38" s="254"/>
      <c r="T38" s="9"/>
      <c r="U38" s="254"/>
      <c r="V38" s="254"/>
      <c r="W38" s="9"/>
      <c r="X38" s="254"/>
      <c r="Y38" s="254"/>
      <c r="Z38" s="9"/>
      <c r="AA38" s="254"/>
      <c r="AB38" s="254"/>
      <c r="AC38" s="9"/>
      <c r="AD38" s="254"/>
      <c r="AE38" s="254"/>
      <c r="AF38" s="9"/>
      <c r="AG38" s="254"/>
      <c r="AH38" s="254"/>
      <c r="AI38" s="9"/>
      <c r="AJ38" s="254"/>
      <c r="AK38" s="254"/>
      <c r="AL38" s="9"/>
      <c r="AM38" s="254"/>
    </row>
    <row r="39" spans="1:39" ht="15" thickBot="1" x14ac:dyDescent="0.4"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463" t="s">
        <v>257</v>
      </c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</row>
    <row r="40" spans="1:39" ht="16" thickBot="1" x14ac:dyDescent="0.4">
      <c r="A40" s="644" t="s">
        <v>16</v>
      </c>
      <c r="B40" s="17" t="str">
        <f t="shared" ref="B40:B55" si="19">B22</f>
        <v>End Use</v>
      </c>
      <c r="C40" s="146">
        <f>C$4</f>
        <v>44562</v>
      </c>
      <c r="D40" s="146">
        <f t="shared" ref="D40:AM40" si="20">D$4</f>
        <v>44593</v>
      </c>
      <c r="E40" s="146">
        <f t="shared" si="20"/>
        <v>44621</v>
      </c>
      <c r="F40" s="146">
        <f t="shared" si="20"/>
        <v>44652</v>
      </c>
      <c r="G40" s="146">
        <f t="shared" si="20"/>
        <v>44682</v>
      </c>
      <c r="H40" s="146">
        <f t="shared" si="20"/>
        <v>44713</v>
      </c>
      <c r="I40" s="146">
        <f t="shared" si="20"/>
        <v>44743</v>
      </c>
      <c r="J40" s="146">
        <f t="shared" si="20"/>
        <v>44774</v>
      </c>
      <c r="K40" s="146">
        <f t="shared" si="20"/>
        <v>44805</v>
      </c>
      <c r="L40" s="146">
        <f t="shared" si="20"/>
        <v>44835</v>
      </c>
      <c r="M40" s="146">
        <f t="shared" si="20"/>
        <v>44866</v>
      </c>
      <c r="N40" s="146">
        <f t="shared" si="20"/>
        <v>44896</v>
      </c>
      <c r="O40" s="146">
        <f t="shared" si="20"/>
        <v>44927</v>
      </c>
      <c r="P40" s="146">
        <f t="shared" si="20"/>
        <v>44958</v>
      </c>
      <c r="Q40" s="146">
        <f t="shared" si="20"/>
        <v>44986</v>
      </c>
      <c r="R40" s="146">
        <f t="shared" si="20"/>
        <v>45017</v>
      </c>
      <c r="S40" s="146">
        <f t="shared" si="20"/>
        <v>45047</v>
      </c>
      <c r="T40" s="146">
        <f t="shared" si="20"/>
        <v>45078</v>
      </c>
      <c r="U40" s="146">
        <f t="shared" si="20"/>
        <v>45108</v>
      </c>
      <c r="V40" s="146">
        <f t="shared" si="20"/>
        <v>45139</v>
      </c>
      <c r="W40" s="146">
        <f t="shared" si="20"/>
        <v>45170</v>
      </c>
      <c r="X40" s="146">
        <f t="shared" si="20"/>
        <v>45200</v>
      </c>
      <c r="Y40" s="146">
        <f t="shared" si="20"/>
        <v>45231</v>
      </c>
      <c r="Z40" s="146">
        <f t="shared" si="20"/>
        <v>45261</v>
      </c>
      <c r="AA40" s="146">
        <f t="shared" si="20"/>
        <v>45292</v>
      </c>
      <c r="AB40" s="146">
        <f t="shared" si="20"/>
        <v>45323</v>
      </c>
      <c r="AC40" s="146">
        <f t="shared" si="20"/>
        <v>45352</v>
      </c>
      <c r="AD40" s="146">
        <f t="shared" si="20"/>
        <v>45383</v>
      </c>
      <c r="AE40" s="146">
        <f t="shared" si="20"/>
        <v>45413</v>
      </c>
      <c r="AF40" s="146">
        <f t="shared" si="20"/>
        <v>45444</v>
      </c>
      <c r="AG40" s="146">
        <f t="shared" si="20"/>
        <v>45474</v>
      </c>
      <c r="AH40" s="146">
        <f t="shared" si="20"/>
        <v>45505</v>
      </c>
      <c r="AI40" s="146">
        <f t="shared" si="20"/>
        <v>45536</v>
      </c>
      <c r="AJ40" s="146">
        <f t="shared" si="20"/>
        <v>45566</v>
      </c>
      <c r="AK40" s="146">
        <f t="shared" si="20"/>
        <v>45597</v>
      </c>
      <c r="AL40" s="146">
        <f t="shared" si="20"/>
        <v>45627</v>
      </c>
      <c r="AM40" s="146">
        <f t="shared" si="20"/>
        <v>45658</v>
      </c>
    </row>
    <row r="41" spans="1:39" ht="15" customHeight="1" x14ac:dyDescent="0.35">
      <c r="A41" s="645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G42</f>
        <v>0</v>
      </c>
      <c r="H41" s="3">
        <f t="shared" ref="H41:H53" si="21">H42</f>
        <v>0</v>
      </c>
      <c r="I41" s="3">
        <f t="shared" ref="I41:I53" si="22">I42</f>
        <v>0</v>
      </c>
      <c r="J41" s="3">
        <f t="shared" ref="J41:J53" si="23">J42</f>
        <v>0</v>
      </c>
      <c r="K41" s="3">
        <f t="shared" ref="K41:K53" si="24">K42</f>
        <v>0</v>
      </c>
      <c r="L41" s="3">
        <f t="shared" ref="L41:L53" si="25">L42</f>
        <v>0</v>
      </c>
      <c r="M41" s="3">
        <f t="shared" ref="M41:M53" si="26">M42</f>
        <v>0</v>
      </c>
      <c r="N41" s="3">
        <f t="shared" ref="N41:N53" si="27">N42</f>
        <v>0</v>
      </c>
      <c r="O41" s="3">
        <f t="shared" ref="O41:O53" si="28">O42</f>
        <v>0</v>
      </c>
      <c r="P41" s="3">
        <f t="shared" ref="P41:P53" si="29">P42</f>
        <v>0</v>
      </c>
      <c r="Q41" s="3">
        <f t="shared" ref="Q41:Q53" si="30">Q42</f>
        <v>0</v>
      </c>
      <c r="R41" s="3">
        <f t="shared" ref="R41:R53" si="31">R42</f>
        <v>0</v>
      </c>
      <c r="S41" s="3">
        <f t="shared" ref="S41:S53" si="32">S42</f>
        <v>0</v>
      </c>
      <c r="T41" s="3">
        <f t="shared" ref="T41:T53" si="33">T42</f>
        <v>0</v>
      </c>
      <c r="U41" s="466">
        <v>0</v>
      </c>
      <c r="V41" s="3">
        <f t="shared" ref="V41:V53" si="34">V42</f>
        <v>0</v>
      </c>
      <c r="W41" s="3">
        <f t="shared" ref="W41:W53" si="35">W42</f>
        <v>0</v>
      </c>
      <c r="X41" s="3">
        <f t="shared" ref="X41:X53" si="36">X42</f>
        <v>0</v>
      </c>
      <c r="Y41" s="3">
        <f t="shared" ref="Y41:Y53" si="37">Y42</f>
        <v>0</v>
      </c>
      <c r="Z41" s="3">
        <f t="shared" ref="Z41:Z53" si="38">Z42</f>
        <v>0</v>
      </c>
      <c r="AA41" s="3">
        <f t="shared" ref="AA41:AA53" si="39">AA42</f>
        <v>0</v>
      </c>
      <c r="AB41" s="3">
        <f t="shared" ref="AB41:AB53" si="40">AB42</f>
        <v>0</v>
      </c>
      <c r="AC41" s="3">
        <f t="shared" ref="AC41:AC53" si="41">AC42</f>
        <v>0</v>
      </c>
      <c r="AD41" s="3">
        <f t="shared" ref="AD41:AD53" si="42">AD42</f>
        <v>0</v>
      </c>
      <c r="AE41" s="3">
        <f t="shared" ref="AE41:AE53" si="43">AE42</f>
        <v>0</v>
      </c>
      <c r="AF41" s="3">
        <f t="shared" ref="AF41:AF53" si="44">AF42</f>
        <v>0</v>
      </c>
      <c r="AG41" s="3">
        <f t="shared" ref="AG41:AG53" si="45">AG42</f>
        <v>0</v>
      </c>
      <c r="AH41" s="3">
        <f t="shared" ref="AH41:AH53" si="46">AH42</f>
        <v>0</v>
      </c>
      <c r="AI41" s="3">
        <f t="shared" ref="AI41:AI53" si="47">AI42</f>
        <v>0</v>
      </c>
      <c r="AJ41" s="3">
        <f t="shared" ref="AJ41:AJ53" si="48">AJ42</f>
        <v>0</v>
      </c>
      <c r="AK41" s="3">
        <f t="shared" ref="AK41:AK53" si="49">AK42</f>
        <v>0</v>
      </c>
      <c r="AL41" s="3">
        <f t="shared" ref="AL41:AL53" si="50">AL42</f>
        <v>0</v>
      </c>
      <c r="AM41" s="3">
        <f t="shared" ref="AM41:AM53" si="51">AM42</f>
        <v>0</v>
      </c>
    </row>
    <row r="42" spans="1:39" x14ac:dyDescent="0.35">
      <c r="A42" s="645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G53" si="52">G43</f>
        <v>0</v>
      </c>
      <c r="H42" s="3">
        <f t="shared" si="21"/>
        <v>0</v>
      </c>
      <c r="I42" s="3">
        <f t="shared" si="22"/>
        <v>0</v>
      </c>
      <c r="J42" s="3">
        <f t="shared" si="23"/>
        <v>0</v>
      </c>
      <c r="K42" s="3">
        <f t="shared" si="24"/>
        <v>0</v>
      </c>
      <c r="L42" s="3">
        <f t="shared" si="25"/>
        <v>0</v>
      </c>
      <c r="M42" s="3">
        <f t="shared" si="26"/>
        <v>0</v>
      </c>
      <c r="N42" s="3">
        <f t="shared" si="27"/>
        <v>0</v>
      </c>
      <c r="O42" s="3">
        <f t="shared" si="28"/>
        <v>0</v>
      </c>
      <c r="P42" s="3">
        <f t="shared" si="29"/>
        <v>0</v>
      </c>
      <c r="Q42" s="3">
        <f t="shared" si="30"/>
        <v>0</v>
      </c>
      <c r="R42" s="3">
        <f t="shared" si="31"/>
        <v>0</v>
      </c>
      <c r="S42" s="3">
        <f t="shared" si="32"/>
        <v>0</v>
      </c>
      <c r="T42" s="3">
        <f t="shared" si="33"/>
        <v>0</v>
      </c>
      <c r="U42" s="466">
        <v>0</v>
      </c>
      <c r="V42" s="3">
        <f t="shared" si="34"/>
        <v>0</v>
      </c>
      <c r="W42" s="3">
        <f t="shared" si="35"/>
        <v>0</v>
      </c>
      <c r="X42" s="3">
        <f t="shared" si="36"/>
        <v>0</v>
      </c>
      <c r="Y42" s="3">
        <f t="shared" si="37"/>
        <v>0</v>
      </c>
      <c r="Z42" s="3">
        <f t="shared" si="38"/>
        <v>0</v>
      </c>
      <c r="AA42" s="3">
        <f t="shared" si="39"/>
        <v>0</v>
      </c>
      <c r="AB42" s="3">
        <f t="shared" si="40"/>
        <v>0</v>
      </c>
      <c r="AC42" s="3">
        <f t="shared" si="41"/>
        <v>0</v>
      </c>
      <c r="AD42" s="3">
        <f t="shared" si="42"/>
        <v>0</v>
      </c>
      <c r="AE42" s="3">
        <f t="shared" si="43"/>
        <v>0</v>
      </c>
      <c r="AF42" s="3">
        <f t="shared" si="44"/>
        <v>0</v>
      </c>
      <c r="AG42" s="3">
        <f t="shared" si="45"/>
        <v>0</v>
      </c>
      <c r="AH42" s="3">
        <f t="shared" si="46"/>
        <v>0</v>
      </c>
      <c r="AI42" s="3">
        <f t="shared" si="47"/>
        <v>0</v>
      </c>
      <c r="AJ42" s="3">
        <f t="shared" si="48"/>
        <v>0</v>
      </c>
      <c r="AK42" s="3">
        <f t="shared" si="49"/>
        <v>0</v>
      </c>
      <c r="AL42" s="3">
        <f t="shared" si="50"/>
        <v>0</v>
      </c>
      <c r="AM42" s="3">
        <f t="shared" si="51"/>
        <v>0</v>
      </c>
    </row>
    <row r="43" spans="1:39" x14ac:dyDescent="0.35">
      <c r="A43" s="645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si="52"/>
        <v>0</v>
      </c>
      <c r="H43" s="3">
        <f t="shared" si="21"/>
        <v>0</v>
      </c>
      <c r="I43" s="3">
        <f t="shared" si="22"/>
        <v>0</v>
      </c>
      <c r="J43" s="3">
        <f t="shared" si="23"/>
        <v>0</v>
      </c>
      <c r="K43" s="3">
        <f t="shared" si="24"/>
        <v>0</v>
      </c>
      <c r="L43" s="3">
        <f t="shared" si="25"/>
        <v>0</v>
      </c>
      <c r="M43" s="3">
        <f t="shared" si="26"/>
        <v>0</v>
      </c>
      <c r="N43" s="3">
        <f t="shared" si="27"/>
        <v>0</v>
      </c>
      <c r="O43" s="3">
        <f t="shared" si="28"/>
        <v>0</v>
      </c>
      <c r="P43" s="3">
        <f t="shared" si="29"/>
        <v>0</v>
      </c>
      <c r="Q43" s="3">
        <f t="shared" si="30"/>
        <v>0</v>
      </c>
      <c r="R43" s="3">
        <f t="shared" si="31"/>
        <v>0</v>
      </c>
      <c r="S43" s="3">
        <f t="shared" si="32"/>
        <v>0</v>
      </c>
      <c r="T43" s="3">
        <f t="shared" si="33"/>
        <v>0</v>
      </c>
      <c r="U43" s="466">
        <v>0</v>
      </c>
      <c r="V43" s="3">
        <f t="shared" si="34"/>
        <v>0</v>
      </c>
      <c r="W43" s="3">
        <f t="shared" si="35"/>
        <v>0</v>
      </c>
      <c r="X43" s="3">
        <f t="shared" si="36"/>
        <v>0</v>
      </c>
      <c r="Y43" s="3">
        <f t="shared" si="37"/>
        <v>0</v>
      </c>
      <c r="Z43" s="3">
        <f t="shared" si="38"/>
        <v>0</v>
      </c>
      <c r="AA43" s="3">
        <f t="shared" si="39"/>
        <v>0</v>
      </c>
      <c r="AB43" s="3">
        <f t="shared" si="40"/>
        <v>0</v>
      </c>
      <c r="AC43" s="3">
        <f t="shared" si="41"/>
        <v>0</v>
      </c>
      <c r="AD43" s="3">
        <f t="shared" si="42"/>
        <v>0</v>
      </c>
      <c r="AE43" s="3">
        <f t="shared" si="43"/>
        <v>0</v>
      </c>
      <c r="AF43" s="3">
        <f t="shared" si="44"/>
        <v>0</v>
      </c>
      <c r="AG43" s="3">
        <f t="shared" si="45"/>
        <v>0</v>
      </c>
      <c r="AH43" s="3">
        <f t="shared" si="46"/>
        <v>0</v>
      </c>
      <c r="AI43" s="3">
        <f t="shared" si="47"/>
        <v>0</v>
      </c>
      <c r="AJ43" s="3">
        <f t="shared" si="48"/>
        <v>0</v>
      </c>
      <c r="AK43" s="3">
        <f t="shared" si="49"/>
        <v>0</v>
      </c>
      <c r="AL43" s="3">
        <f t="shared" si="50"/>
        <v>0</v>
      </c>
      <c r="AM43" s="3">
        <f t="shared" si="51"/>
        <v>0</v>
      </c>
    </row>
    <row r="44" spans="1:39" x14ac:dyDescent="0.35">
      <c r="A44" s="645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si="52"/>
        <v>0</v>
      </c>
      <c r="H44" s="3">
        <f t="shared" si="21"/>
        <v>0</v>
      </c>
      <c r="I44" s="3">
        <f t="shared" si="22"/>
        <v>0</v>
      </c>
      <c r="J44" s="3">
        <f t="shared" si="23"/>
        <v>0</v>
      </c>
      <c r="K44" s="3">
        <f t="shared" si="24"/>
        <v>0</v>
      </c>
      <c r="L44" s="3">
        <f t="shared" si="25"/>
        <v>0</v>
      </c>
      <c r="M44" s="3">
        <f t="shared" si="26"/>
        <v>0</v>
      </c>
      <c r="N44" s="3">
        <f t="shared" si="27"/>
        <v>0</v>
      </c>
      <c r="O44" s="3">
        <f t="shared" si="28"/>
        <v>0</v>
      </c>
      <c r="P44" s="3">
        <f t="shared" si="29"/>
        <v>0</v>
      </c>
      <c r="Q44" s="3">
        <f t="shared" si="30"/>
        <v>0</v>
      </c>
      <c r="R44" s="3">
        <f t="shared" si="31"/>
        <v>0</v>
      </c>
      <c r="S44" s="3">
        <f t="shared" si="32"/>
        <v>0</v>
      </c>
      <c r="T44" s="3">
        <f t="shared" si="33"/>
        <v>0</v>
      </c>
      <c r="U44" s="466">
        <v>0</v>
      </c>
      <c r="V44" s="3">
        <f t="shared" si="34"/>
        <v>0</v>
      </c>
      <c r="W44" s="3">
        <f t="shared" si="35"/>
        <v>0</v>
      </c>
      <c r="X44" s="3">
        <f t="shared" si="36"/>
        <v>0</v>
      </c>
      <c r="Y44" s="3">
        <f t="shared" si="37"/>
        <v>0</v>
      </c>
      <c r="Z44" s="3">
        <f t="shared" si="38"/>
        <v>0</v>
      </c>
      <c r="AA44" s="3">
        <f t="shared" si="39"/>
        <v>0</v>
      </c>
      <c r="AB44" s="3">
        <f t="shared" si="40"/>
        <v>0</v>
      </c>
      <c r="AC44" s="3">
        <f t="shared" si="41"/>
        <v>0</v>
      </c>
      <c r="AD44" s="3">
        <f t="shared" si="42"/>
        <v>0</v>
      </c>
      <c r="AE44" s="3">
        <f t="shared" si="43"/>
        <v>0</v>
      </c>
      <c r="AF44" s="3">
        <f t="shared" si="44"/>
        <v>0</v>
      </c>
      <c r="AG44" s="3">
        <f t="shared" si="45"/>
        <v>0</v>
      </c>
      <c r="AH44" s="3">
        <f t="shared" si="46"/>
        <v>0</v>
      </c>
      <c r="AI44" s="3">
        <f t="shared" si="47"/>
        <v>0</v>
      </c>
      <c r="AJ44" s="3">
        <f t="shared" si="48"/>
        <v>0</v>
      </c>
      <c r="AK44" s="3">
        <f t="shared" si="49"/>
        <v>0</v>
      </c>
      <c r="AL44" s="3">
        <f t="shared" si="50"/>
        <v>0</v>
      </c>
      <c r="AM44" s="3">
        <f t="shared" si="51"/>
        <v>0</v>
      </c>
    </row>
    <row r="45" spans="1:39" x14ac:dyDescent="0.35">
      <c r="A45" s="645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si="52"/>
        <v>0</v>
      </c>
      <c r="H45" s="3">
        <f t="shared" si="21"/>
        <v>0</v>
      </c>
      <c r="I45" s="3">
        <f t="shared" si="22"/>
        <v>0</v>
      </c>
      <c r="J45" s="3">
        <f t="shared" si="23"/>
        <v>0</v>
      </c>
      <c r="K45" s="3">
        <f t="shared" si="24"/>
        <v>0</v>
      </c>
      <c r="L45" s="3">
        <f t="shared" si="25"/>
        <v>0</v>
      </c>
      <c r="M45" s="3">
        <f t="shared" si="26"/>
        <v>0</v>
      </c>
      <c r="N45" s="3">
        <f t="shared" si="27"/>
        <v>0</v>
      </c>
      <c r="O45" s="3">
        <f t="shared" si="28"/>
        <v>0</v>
      </c>
      <c r="P45" s="3">
        <f t="shared" si="29"/>
        <v>0</v>
      </c>
      <c r="Q45" s="3">
        <f t="shared" si="30"/>
        <v>0</v>
      </c>
      <c r="R45" s="3">
        <f t="shared" si="31"/>
        <v>0</v>
      </c>
      <c r="S45" s="3">
        <f t="shared" si="32"/>
        <v>0</v>
      </c>
      <c r="T45" s="3">
        <f t="shared" si="33"/>
        <v>0</v>
      </c>
      <c r="U45" s="466">
        <v>0</v>
      </c>
      <c r="V45" s="3">
        <f t="shared" si="34"/>
        <v>0</v>
      </c>
      <c r="W45" s="3">
        <f t="shared" si="35"/>
        <v>0</v>
      </c>
      <c r="X45" s="3">
        <f t="shared" si="36"/>
        <v>0</v>
      </c>
      <c r="Y45" s="3">
        <f t="shared" si="37"/>
        <v>0</v>
      </c>
      <c r="Z45" s="3">
        <f t="shared" si="38"/>
        <v>0</v>
      </c>
      <c r="AA45" s="3">
        <f t="shared" si="39"/>
        <v>0</v>
      </c>
      <c r="AB45" s="3">
        <f t="shared" si="40"/>
        <v>0</v>
      </c>
      <c r="AC45" s="3">
        <f t="shared" si="41"/>
        <v>0</v>
      </c>
      <c r="AD45" s="3">
        <f t="shared" si="42"/>
        <v>0</v>
      </c>
      <c r="AE45" s="3">
        <f t="shared" si="43"/>
        <v>0</v>
      </c>
      <c r="AF45" s="3">
        <f t="shared" si="44"/>
        <v>0</v>
      </c>
      <c r="AG45" s="3">
        <f t="shared" si="45"/>
        <v>0</v>
      </c>
      <c r="AH45" s="3">
        <f t="shared" si="46"/>
        <v>0</v>
      </c>
      <c r="AI45" s="3">
        <f t="shared" si="47"/>
        <v>0</v>
      </c>
      <c r="AJ45" s="3">
        <f t="shared" si="48"/>
        <v>0</v>
      </c>
      <c r="AK45" s="3">
        <f t="shared" si="49"/>
        <v>0</v>
      </c>
      <c r="AL45" s="3">
        <f t="shared" si="50"/>
        <v>0</v>
      </c>
      <c r="AM45" s="3">
        <f t="shared" si="51"/>
        <v>0</v>
      </c>
    </row>
    <row r="46" spans="1:39" x14ac:dyDescent="0.35">
      <c r="A46" s="645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si="52"/>
        <v>0</v>
      </c>
      <c r="H46" s="3">
        <f t="shared" si="21"/>
        <v>0</v>
      </c>
      <c r="I46" s="3">
        <f t="shared" si="22"/>
        <v>0</v>
      </c>
      <c r="J46" s="3">
        <f t="shared" si="23"/>
        <v>0</v>
      </c>
      <c r="K46" s="3">
        <f t="shared" si="24"/>
        <v>0</v>
      </c>
      <c r="L46" s="3">
        <f t="shared" si="25"/>
        <v>0</v>
      </c>
      <c r="M46" s="3">
        <f t="shared" si="26"/>
        <v>0</v>
      </c>
      <c r="N46" s="3">
        <f t="shared" si="27"/>
        <v>0</v>
      </c>
      <c r="O46" s="3">
        <f t="shared" si="28"/>
        <v>0</v>
      </c>
      <c r="P46" s="3">
        <f t="shared" si="29"/>
        <v>0</v>
      </c>
      <c r="Q46" s="3">
        <f t="shared" si="30"/>
        <v>0</v>
      </c>
      <c r="R46" s="3">
        <f t="shared" si="31"/>
        <v>0</v>
      </c>
      <c r="S46" s="3">
        <f t="shared" si="32"/>
        <v>0</v>
      </c>
      <c r="T46" s="3">
        <f t="shared" si="33"/>
        <v>0</v>
      </c>
      <c r="U46" s="466">
        <v>0</v>
      </c>
      <c r="V46" s="3">
        <f t="shared" si="34"/>
        <v>0</v>
      </c>
      <c r="W46" s="3">
        <f t="shared" si="35"/>
        <v>0</v>
      </c>
      <c r="X46" s="3">
        <f t="shared" si="36"/>
        <v>0</v>
      </c>
      <c r="Y46" s="3">
        <f t="shared" si="37"/>
        <v>0</v>
      </c>
      <c r="Z46" s="3">
        <f t="shared" si="38"/>
        <v>0</v>
      </c>
      <c r="AA46" s="3">
        <f t="shared" si="39"/>
        <v>0</v>
      </c>
      <c r="AB46" s="3">
        <f t="shared" si="40"/>
        <v>0</v>
      </c>
      <c r="AC46" s="3">
        <f t="shared" si="41"/>
        <v>0</v>
      </c>
      <c r="AD46" s="3">
        <f t="shared" si="42"/>
        <v>0</v>
      </c>
      <c r="AE46" s="3">
        <f t="shared" si="43"/>
        <v>0</v>
      </c>
      <c r="AF46" s="3">
        <f t="shared" si="44"/>
        <v>0</v>
      </c>
      <c r="AG46" s="3">
        <f t="shared" si="45"/>
        <v>0</v>
      </c>
      <c r="AH46" s="3">
        <f t="shared" si="46"/>
        <v>0</v>
      </c>
      <c r="AI46" s="3">
        <f t="shared" si="47"/>
        <v>0</v>
      </c>
      <c r="AJ46" s="3">
        <f t="shared" si="48"/>
        <v>0</v>
      </c>
      <c r="AK46" s="3">
        <f t="shared" si="49"/>
        <v>0</v>
      </c>
      <c r="AL46" s="3">
        <f t="shared" si="50"/>
        <v>0</v>
      </c>
      <c r="AM46" s="3">
        <f t="shared" si="51"/>
        <v>0</v>
      </c>
    </row>
    <row r="47" spans="1:39" x14ac:dyDescent="0.35">
      <c r="A47" s="645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si="52"/>
        <v>0</v>
      </c>
      <c r="H47" s="3">
        <f t="shared" si="21"/>
        <v>0</v>
      </c>
      <c r="I47" s="3">
        <f t="shared" si="22"/>
        <v>0</v>
      </c>
      <c r="J47" s="3">
        <f t="shared" si="23"/>
        <v>0</v>
      </c>
      <c r="K47" s="3">
        <f t="shared" si="24"/>
        <v>0</v>
      </c>
      <c r="L47" s="3">
        <f t="shared" si="25"/>
        <v>0</v>
      </c>
      <c r="M47" s="3">
        <f t="shared" si="26"/>
        <v>0</v>
      </c>
      <c r="N47" s="3">
        <f t="shared" si="27"/>
        <v>0</v>
      </c>
      <c r="O47" s="3">
        <f t="shared" si="28"/>
        <v>0</v>
      </c>
      <c r="P47" s="3">
        <f t="shared" si="29"/>
        <v>0</v>
      </c>
      <c r="Q47" s="3">
        <f t="shared" si="30"/>
        <v>0</v>
      </c>
      <c r="R47" s="3">
        <f t="shared" si="31"/>
        <v>0</v>
      </c>
      <c r="S47" s="3">
        <f t="shared" si="32"/>
        <v>0</v>
      </c>
      <c r="T47" s="3">
        <f t="shared" si="33"/>
        <v>0</v>
      </c>
      <c r="U47" s="466">
        <v>0</v>
      </c>
      <c r="V47" s="3">
        <f t="shared" si="34"/>
        <v>0</v>
      </c>
      <c r="W47" s="3">
        <f t="shared" si="35"/>
        <v>0</v>
      </c>
      <c r="X47" s="3">
        <f t="shared" si="36"/>
        <v>0</v>
      </c>
      <c r="Y47" s="3">
        <f t="shared" si="37"/>
        <v>0</v>
      </c>
      <c r="Z47" s="3">
        <f t="shared" si="38"/>
        <v>0</v>
      </c>
      <c r="AA47" s="3">
        <f t="shared" si="39"/>
        <v>0</v>
      </c>
      <c r="AB47" s="3">
        <f t="shared" si="40"/>
        <v>0</v>
      </c>
      <c r="AC47" s="3">
        <f t="shared" si="41"/>
        <v>0</v>
      </c>
      <c r="AD47" s="3">
        <f t="shared" si="42"/>
        <v>0</v>
      </c>
      <c r="AE47" s="3">
        <f t="shared" si="43"/>
        <v>0</v>
      </c>
      <c r="AF47" s="3">
        <f t="shared" si="44"/>
        <v>0</v>
      </c>
      <c r="AG47" s="3">
        <f t="shared" si="45"/>
        <v>0</v>
      </c>
      <c r="AH47" s="3">
        <f t="shared" si="46"/>
        <v>0</v>
      </c>
      <c r="AI47" s="3">
        <f t="shared" si="47"/>
        <v>0</v>
      </c>
      <c r="AJ47" s="3">
        <f t="shared" si="48"/>
        <v>0</v>
      </c>
      <c r="AK47" s="3">
        <f t="shared" si="49"/>
        <v>0</v>
      </c>
      <c r="AL47" s="3">
        <f t="shared" si="50"/>
        <v>0</v>
      </c>
      <c r="AM47" s="3">
        <f t="shared" si="51"/>
        <v>0</v>
      </c>
    </row>
    <row r="48" spans="1:39" x14ac:dyDescent="0.35">
      <c r="A48" s="645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si="52"/>
        <v>0</v>
      </c>
      <c r="H48" s="3">
        <f t="shared" si="21"/>
        <v>0</v>
      </c>
      <c r="I48" s="3">
        <f t="shared" si="22"/>
        <v>0</v>
      </c>
      <c r="J48" s="3">
        <f t="shared" si="23"/>
        <v>0</v>
      </c>
      <c r="K48" s="3">
        <f t="shared" si="24"/>
        <v>0</v>
      </c>
      <c r="L48" s="3">
        <f t="shared" si="25"/>
        <v>0</v>
      </c>
      <c r="M48" s="3">
        <f t="shared" si="26"/>
        <v>0</v>
      </c>
      <c r="N48" s="3">
        <f t="shared" si="27"/>
        <v>0</v>
      </c>
      <c r="O48" s="3">
        <f t="shared" si="28"/>
        <v>0</v>
      </c>
      <c r="P48" s="3">
        <f t="shared" si="29"/>
        <v>0</v>
      </c>
      <c r="Q48" s="3">
        <f t="shared" si="30"/>
        <v>0</v>
      </c>
      <c r="R48" s="3">
        <f t="shared" si="31"/>
        <v>0</v>
      </c>
      <c r="S48" s="3">
        <f t="shared" si="32"/>
        <v>0</v>
      </c>
      <c r="T48" s="3">
        <f t="shared" si="33"/>
        <v>0</v>
      </c>
      <c r="U48" s="466">
        <v>0</v>
      </c>
      <c r="V48" s="3">
        <f t="shared" si="34"/>
        <v>0</v>
      </c>
      <c r="W48" s="3">
        <f t="shared" si="35"/>
        <v>0</v>
      </c>
      <c r="X48" s="3">
        <f t="shared" si="36"/>
        <v>0</v>
      </c>
      <c r="Y48" s="3">
        <f t="shared" si="37"/>
        <v>0</v>
      </c>
      <c r="Z48" s="3">
        <f t="shared" si="38"/>
        <v>0</v>
      </c>
      <c r="AA48" s="3">
        <f t="shared" si="39"/>
        <v>0</v>
      </c>
      <c r="AB48" s="3">
        <f t="shared" si="40"/>
        <v>0</v>
      </c>
      <c r="AC48" s="3">
        <f t="shared" si="41"/>
        <v>0</v>
      </c>
      <c r="AD48" s="3">
        <f t="shared" si="42"/>
        <v>0</v>
      </c>
      <c r="AE48" s="3">
        <f t="shared" si="43"/>
        <v>0</v>
      </c>
      <c r="AF48" s="3">
        <f t="shared" si="44"/>
        <v>0</v>
      </c>
      <c r="AG48" s="3">
        <f t="shared" si="45"/>
        <v>0</v>
      </c>
      <c r="AH48" s="3">
        <f t="shared" si="46"/>
        <v>0</v>
      </c>
      <c r="AI48" s="3">
        <f t="shared" si="47"/>
        <v>0</v>
      </c>
      <c r="AJ48" s="3">
        <f t="shared" si="48"/>
        <v>0</v>
      </c>
      <c r="AK48" s="3">
        <f t="shared" si="49"/>
        <v>0</v>
      </c>
      <c r="AL48" s="3">
        <f t="shared" si="50"/>
        <v>0</v>
      </c>
      <c r="AM48" s="3">
        <f t="shared" si="51"/>
        <v>0</v>
      </c>
    </row>
    <row r="49" spans="1:39" x14ac:dyDescent="0.35">
      <c r="A49" s="645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si="52"/>
        <v>0</v>
      </c>
      <c r="H49" s="3">
        <f t="shared" si="21"/>
        <v>0</v>
      </c>
      <c r="I49" s="3">
        <f t="shared" si="22"/>
        <v>0</v>
      </c>
      <c r="J49" s="3">
        <f t="shared" si="23"/>
        <v>0</v>
      </c>
      <c r="K49" s="3">
        <f t="shared" si="24"/>
        <v>0</v>
      </c>
      <c r="L49" s="3">
        <f t="shared" si="25"/>
        <v>0</v>
      </c>
      <c r="M49" s="3">
        <f t="shared" si="26"/>
        <v>0</v>
      </c>
      <c r="N49" s="3">
        <f t="shared" si="27"/>
        <v>0</v>
      </c>
      <c r="O49" s="3">
        <f t="shared" si="28"/>
        <v>0</v>
      </c>
      <c r="P49" s="3">
        <f t="shared" si="29"/>
        <v>0</v>
      </c>
      <c r="Q49" s="3">
        <f t="shared" si="30"/>
        <v>0</v>
      </c>
      <c r="R49" s="3">
        <f t="shared" si="31"/>
        <v>0</v>
      </c>
      <c r="S49" s="3">
        <f t="shared" si="32"/>
        <v>0</v>
      </c>
      <c r="T49" s="3">
        <f t="shared" si="33"/>
        <v>0</v>
      </c>
      <c r="U49" s="466">
        <v>0</v>
      </c>
      <c r="V49" s="3">
        <f t="shared" si="34"/>
        <v>0</v>
      </c>
      <c r="W49" s="3">
        <f t="shared" si="35"/>
        <v>0</v>
      </c>
      <c r="X49" s="3">
        <f t="shared" si="36"/>
        <v>0</v>
      </c>
      <c r="Y49" s="3">
        <f t="shared" si="37"/>
        <v>0</v>
      </c>
      <c r="Z49" s="3">
        <f t="shared" si="38"/>
        <v>0</v>
      </c>
      <c r="AA49" s="3">
        <f t="shared" si="39"/>
        <v>0</v>
      </c>
      <c r="AB49" s="3">
        <f t="shared" si="40"/>
        <v>0</v>
      </c>
      <c r="AC49" s="3">
        <f t="shared" si="41"/>
        <v>0</v>
      </c>
      <c r="AD49" s="3">
        <f t="shared" si="42"/>
        <v>0</v>
      </c>
      <c r="AE49" s="3">
        <f t="shared" si="43"/>
        <v>0</v>
      </c>
      <c r="AF49" s="3">
        <f t="shared" si="44"/>
        <v>0</v>
      </c>
      <c r="AG49" s="3">
        <f t="shared" si="45"/>
        <v>0</v>
      </c>
      <c r="AH49" s="3">
        <f t="shared" si="46"/>
        <v>0</v>
      </c>
      <c r="AI49" s="3">
        <f t="shared" si="47"/>
        <v>0</v>
      </c>
      <c r="AJ49" s="3">
        <f t="shared" si="48"/>
        <v>0</v>
      </c>
      <c r="AK49" s="3">
        <f t="shared" si="49"/>
        <v>0</v>
      </c>
      <c r="AL49" s="3">
        <f t="shared" si="50"/>
        <v>0</v>
      </c>
      <c r="AM49" s="3">
        <f t="shared" si="51"/>
        <v>0</v>
      </c>
    </row>
    <row r="50" spans="1:39" ht="15" customHeight="1" x14ac:dyDescent="0.35">
      <c r="A50" s="645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si="52"/>
        <v>0</v>
      </c>
      <c r="H50" s="3">
        <f t="shared" si="21"/>
        <v>0</v>
      </c>
      <c r="I50" s="3">
        <f t="shared" si="22"/>
        <v>0</v>
      </c>
      <c r="J50" s="3">
        <f t="shared" si="23"/>
        <v>0</v>
      </c>
      <c r="K50" s="3">
        <f t="shared" si="24"/>
        <v>0</v>
      </c>
      <c r="L50" s="3">
        <f t="shared" si="25"/>
        <v>0</v>
      </c>
      <c r="M50" s="3">
        <f t="shared" si="26"/>
        <v>0</v>
      </c>
      <c r="N50" s="3">
        <f t="shared" si="27"/>
        <v>0</v>
      </c>
      <c r="O50" s="3">
        <f t="shared" si="28"/>
        <v>0</v>
      </c>
      <c r="P50" s="3">
        <f t="shared" si="29"/>
        <v>0</v>
      </c>
      <c r="Q50" s="3">
        <f t="shared" si="30"/>
        <v>0</v>
      </c>
      <c r="R50" s="3">
        <f t="shared" si="31"/>
        <v>0</v>
      </c>
      <c r="S50" s="3">
        <f t="shared" si="32"/>
        <v>0</v>
      </c>
      <c r="T50" s="3">
        <f t="shared" si="33"/>
        <v>0</v>
      </c>
      <c r="U50" s="466">
        <v>0</v>
      </c>
      <c r="V50" s="3">
        <f t="shared" si="34"/>
        <v>0</v>
      </c>
      <c r="W50" s="3">
        <f t="shared" si="35"/>
        <v>0</v>
      </c>
      <c r="X50" s="3">
        <f t="shared" si="36"/>
        <v>0</v>
      </c>
      <c r="Y50" s="3">
        <f t="shared" si="37"/>
        <v>0</v>
      </c>
      <c r="Z50" s="3">
        <f t="shared" si="38"/>
        <v>0</v>
      </c>
      <c r="AA50" s="3">
        <f t="shared" si="39"/>
        <v>0</v>
      </c>
      <c r="AB50" s="3">
        <f t="shared" si="40"/>
        <v>0</v>
      </c>
      <c r="AC50" s="3">
        <f t="shared" si="41"/>
        <v>0</v>
      </c>
      <c r="AD50" s="3">
        <f t="shared" si="42"/>
        <v>0</v>
      </c>
      <c r="AE50" s="3">
        <f t="shared" si="43"/>
        <v>0</v>
      </c>
      <c r="AF50" s="3">
        <f t="shared" si="44"/>
        <v>0</v>
      </c>
      <c r="AG50" s="3">
        <f t="shared" si="45"/>
        <v>0</v>
      </c>
      <c r="AH50" s="3">
        <f t="shared" si="46"/>
        <v>0</v>
      </c>
      <c r="AI50" s="3">
        <f t="shared" si="47"/>
        <v>0</v>
      </c>
      <c r="AJ50" s="3">
        <f t="shared" si="48"/>
        <v>0</v>
      </c>
      <c r="AK50" s="3">
        <f t="shared" si="49"/>
        <v>0</v>
      </c>
      <c r="AL50" s="3">
        <f t="shared" si="50"/>
        <v>0</v>
      </c>
      <c r="AM50" s="3">
        <f t="shared" si="51"/>
        <v>0</v>
      </c>
    </row>
    <row r="51" spans="1:39" x14ac:dyDescent="0.35">
      <c r="A51" s="645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si="52"/>
        <v>0</v>
      </c>
      <c r="H51" s="3">
        <f t="shared" si="21"/>
        <v>0</v>
      </c>
      <c r="I51" s="3">
        <f t="shared" si="22"/>
        <v>0</v>
      </c>
      <c r="J51" s="3">
        <f t="shared" si="23"/>
        <v>0</v>
      </c>
      <c r="K51" s="3">
        <f t="shared" si="24"/>
        <v>0</v>
      </c>
      <c r="L51" s="3">
        <f t="shared" si="25"/>
        <v>0</v>
      </c>
      <c r="M51" s="3">
        <f t="shared" si="26"/>
        <v>0</v>
      </c>
      <c r="N51" s="3">
        <f t="shared" si="27"/>
        <v>0</v>
      </c>
      <c r="O51" s="3">
        <f t="shared" si="28"/>
        <v>0</v>
      </c>
      <c r="P51" s="3">
        <f t="shared" si="29"/>
        <v>0</v>
      </c>
      <c r="Q51" s="3">
        <f t="shared" si="30"/>
        <v>0</v>
      </c>
      <c r="R51" s="3">
        <f t="shared" si="31"/>
        <v>0</v>
      </c>
      <c r="S51" s="3">
        <f t="shared" si="32"/>
        <v>0</v>
      </c>
      <c r="T51" s="3">
        <f t="shared" si="33"/>
        <v>0</v>
      </c>
      <c r="U51" s="466">
        <v>0</v>
      </c>
      <c r="V51" s="3">
        <f t="shared" si="34"/>
        <v>0</v>
      </c>
      <c r="W51" s="3">
        <f t="shared" si="35"/>
        <v>0</v>
      </c>
      <c r="X51" s="3">
        <f t="shared" si="36"/>
        <v>0</v>
      </c>
      <c r="Y51" s="3">
        <f t="shared" si="37"/>
        <v>0</v>
      </c>
      <c r="Z51" s="3">
        <f t="shared" si="38"/>
        <v>0</v>
      </c>
      <c r="AA51" s="3">
        <f t="shared" si="39"/>
        <v>0</v>
      </c>
      <c r="AB51" s="3">
        <f t="shared" si="40"/>
        <v>0</v>
      </c>
      <c r="AC51" s="3">
        <f t="shared" si="41"/>
        <v>0</v>
      </c>
      <c r="AD51" s="3">
        <f t="shared" si="42"/>
        <v>0</v>
      </c>
      <c r="AE51" s="3">
        <f t="shared" si="43"/>
        <v>0</v>
      </c>
      <c r="AF51" s="3">
        <f t="shared" si="44"/>
        <v>0</v>
      </c>
      <c r="AG51" s="3">
        <f t="shared" si="45"/>
        <v>0</v>
      </c>
      <c r="AH51" s="3">
        <f t="shared" si="46"/>
        <v>0</v>
      </c>
      <c r="AI51" s="3">
        <f t="shared" si="47"/>
        <v>0</v>
      </c>
      <c r="AJ51" s="3">
        <f t="shared" si="48"/>
        <v>0</v>
      </c>
      <c r="AK51" s="3">
        <f t="shared" si="49"/>
        <v>0</v>
      </c>
      <c r="AL51" s="3">
        <f t="shared" si="50"/>
        <v>0</v>
      </c>
      <c r="AM51" s="3">
        <f t="shared" si="51"/>
        <v>0</v>
      </c>
    </row>
    <row r="52" spans="1:39" x14ac:dyDescent="0.35">
      <c r="A52" s="645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si="52"/>
        <v>0</v>
      </c>
      <c r="H52" s="3">
        <f t="shared" si="21"/>
        <v>0</v>
      </c>
      <c r="I52" s="3">
        <f t="shared" si="22"/>
        <v>0</v>
      </c>
      <c r="J52" s="3">
        <f t="shared" si="23"/>
        <v>0</v>
      </c>
      <c r="K52" s="3">
        <f t="shared" si="24"/>
        <v>0</v>
      </c>
      <c r="L52" s="3">
        <f t="shared" si="25"/>
        <v>0</v>
      </c>
      <c r="M52" s="3">
        <f t="shared" si="26"/>
        <v>0</v>
      </c>
      <c r="N52" s="3">
        <f t="shared" si="27"/>
        <v>0</v>
      </c>
      <c r="O52" s="3">
        <f t="shared" si="28"/>
        <v>0</v>
      </c>
      <c r="P52" s="3">
        <f t="shared" si="29"/>
        <v>0</v>
      </c>
      <c r="Q52" s="3">
        <f t="shared" si="30"/>
        <v>0</v>
      </c>
      <c r="R52" s="3">
        <f t="shared" si="31"/>
        <v>0</v>
      </c>
      <c r="S52" s="3">
        <f t="shared" si="32"/>
        <v>0</v>
      </c>
      <c r="T52" s="3">
        <f t="shared" si="33"/>
        <v>0</v>
      </c>
      <c r="U52" s="466">
        <v>0</v>
      </c>
      <c r="V52" s="3">
        <f t="shared" si="34"/>
        <v>0</v>
      </c>
      <c r="W52" s="3">
        <f t="shared" si="35"/>
        <v>0</v>
      </c>
      <c r="X52" s="3">
        <f t="shared" si="36"/>
        <v>0</v>
      </c>
      <c r="Y52" s="3">
        <f t="shared" si="37"/>
        <v>0</v>
      </c>
      <c r="Z52" s="3">
        <f t="shared" si="38"/>
        <v>0</v>
      </c>
      <c r="AA52" s="3">
        <f t="shared" si="39"/>
        <v>0</v>
      </c>
      <c r="AB52" s="3">
        <f t="shared" si="40"/>
        <v>0</v>
      </c>
      <c r="AC52" s="3">
        <f t="shared" si="41"/>
        <v>0</v>
      </c>
      <c r="AD52" s="3">
        <f t="shared" si="42"/>
        <v>0</v>
      </c>
      <c r="AE52" s="3">
        <f t="shared" si="43"/>
        <v>0</v>
      </c>
      <c r="AF52" s="3">
        <f t="shared" si="44"/>
        <v>0</v>
      </c>
      <c r="AG52" s="3">
        <f t="shared" si="45"/>
        <v>0</v>
      </c>
      <c r="AH52" s="3">
        <f t="shared" si="46"/>
        <v>0</v>
      </c>
      <c r="AI52" s="3">
        <f t="shared" si="47"/>
        <v>0</v>
      </c>
      <c r="AJ52" s="3">
        <f t="shared" si="48"/>
        <v>0</v>
      </c>
      <c r="AK52" s="3">
        <f t="shared" si="49"/>
        <v>0</v>
      </c>
      <c r="AL52" s="3">
        <f t="shared" si="50"/>
        <v>0</v>
      </c>
      <c r="AM52" s="3">
        <f t="shared" si="51"/>
        <v>0</v>
      </c>
    </row>
    <row r="53" spans="1:39" x14ac:dyDescent="0.35">
      <c r="A53" s="645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si="52"/>
        <v>0</v>
      </c>
      <c r="H53" s="3">
        <f t="shared" si="21"/>
        <v>0</v>
      </c>
      <c r="I53" s="3">
        <f t="shared" si="22"/>
        <v>0</v>
      </c>
      <c r="J53" s="3">
        <f t="shared" si="23"/>
        <v>0</v>
      </c>
      <c r="K53" s="3">
        <f t="shared" si="24"/>
        <v>0</v>
      </c>
      <c r="L53" s="3">
        <f t="shared" si="25"/>
        <v>0</v>
      </c>
      <c r="M53" s="3">
        <f t="shared" si="26"/>
        <v>0</v>
      </c>
      <c r="N53" s="3">
        <f t="shared" si="27"/>
        <v>0</v>
      </c>
      <c r="O53" s="3">
        <f t="shared" si="28"/>
        <v>0</v>
      </c>
      <c r="P53" s="3">
        <f t="shared" si="29"/>
        <v>0</v>
      </c>
      <c r="Q53" s="3">
        <f t="shared" si="30"/>
        <v>0</v>
      </c>
      <c r="R53" s="3">
        <f t="shared" si="31"/>
        <v>0</v>
      </c>
      <c r="S53" s="3">
        <f t="shared" si="32"/>
        <v>0</v>
      </c>
      <c r="T53" s="3">
        <f t="shared" si="33"/>
        <v>0</v>
      </c>
      <c r="U53" s="466">
        <v>0</v>
      </c>
      <c r="V53" s="3">
        <f t="shared" si="34"/>
        <v>0</v>
      </c>
      <c r="W53" s="3">
        <f t="shared" si="35"/>
        <v>0</v>
      </c>
      <c r="X53" s="3">
        <f t="shared" si="36"/>
        <v>0</v>
      </c>
      <c r="Y53" s="3">
        <f t="shared" si="37"/>
        <v>0</v>
      </c>
      <c r="Z53" s="3">
        <f t="shared" si="38"/>
        <v>0</v>
      </c>
      <c r="AA53" s="3">
        <f t="shared" si="39"/>
        <v>0</v>
      </c>
      <c r="AB53" s="3">
        <f t="shared" si="40"/>
        <v>0</v>
      </c>
      <c r="AC53" s="3">
        <f t="shared" si="41"/>
        <v>0</v>
      </c>
      <c r="AD53" s="3">
        <f t="shared" si="42"/>
        <v>0</v>
      </c>
      <c r="AE53" s="3">
        <f t="shared" si="43"/>
        <v>0</v>
      </c>
      <c r="AF53" s="3">
        <f t="shared" si="44"/>
        <v>0</v>
      </c>
      <c r="AG53" s="3">
        <f t="shared" si="45"/>
        <v>0</v>
      </c>
      <c r="AH53" s="3">
        <f t="shared" si="46"/>
        <v>0</v>
      </c>
      <c r="AI53" s="3">
        <f t="shared" si="47"/>
        <v>0</v>
      </c>
      <c r="AJ53" s="3">
        <f t="shared" si="48"/>
        <v>0</v>
      </c>
      <c r="AK53" s="3">
        <f t="shared" si="49"/>
        <v>0</v>
      </c>
      <c r="AL53" s="3">
        <f t="shared" si="50"/>
        <v>0</v>
      </c>
      <c r="AM53" s="3">
        <f t="shared" si="51"/>
        <v>0</v>
      </c>
    </row>
    <row r="54" spans="1:39" ht="15" customHeight="1" x14ac:dyDescent="0.35">
      <c r="A54" s="645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4">
      <c r="A55" s="646"/>
      <c r="B55" s="188" t="str">
        <f t="shared" si="19"/>
        <v>Monthly kWh</v>
      </c>
      <c r="C55" s="234">
        <f>SUM(C41:C54)</f>
        <v>0</v>
      </c>
      <c r="D55" s="234">
        <f t="shared" ref="D55:AM55" si="53">SUM(D41:D54)</f>
        <v>0</v>
      </c>
      <c r="E55" s="234">
        <f t="shared" si="53"/>
        <v>0</v>
      </c>
      <c r="F55" s="234">
        <f t="shared" si="53"/>
        <v>0</v>
      </c>
      <c r="G55" s="234">
        <f t="shared" si="53"/>
        <v>0</v>
      </c>
      <c r="H55" s="234">
        <f t="shared" si="53"/>
        <v>0</v>
      </c>
      <c r="I55" s="234">
        <f t="shared" si="53"/>
        <v>0</v>
      </c>
      <c r="J55" s="234">
        <f t="shared" si="53"/>
        <v>0</v>
      </c>
      <c r="K55" s="234">
        <f t="shared" si="53"/>
        <v>0</v>
      </c>
      <c r="L55" s="234">
        <f t="shared" si="53"/>
        <v>0</v>
      </c>
      <c r="M55" s="234">
        <f t="shared" si="53"/>
        <v>0</v>
      </c>
      <c r="N55" s="234">
        <f t="shared" si="53"/>
        <v>0</v>
      </c>
      <c r="O55" s="234">
        <f t="shared" si="53"/>
        <v>0</v>
      </c>
      <c r="P55" s="234">
        <f t="shared" si="53"/>
        <v>0</v>
      </c>
      <c r="Q55" s="234">
        <f t="shared" si="53"/>
        <v>0</v>
      </c>
      <c r="R55" s="234">
        <f t="shared" si="53"/>
        <v>0</v>
      </c>
      <c r="S55" s="234">
        <f t="shared" si="53"/>
        <v>0</v>
      </c>
      <c r="T55" s="234">
        <f t="shared" si="53"/>
        <v>0</v>
      </c>
      <c r="U55" s="234">
        <f t="shared" si="53"/>
        <v>0</v>
      </c>
      <c r="V55" s="234">
        <f t="shared" si="53"/>
        <v>0</v>
      </c>
      <c r="W55" s="234">
        <f t="shared" si="53"/>
        <v>0</v>
      </c>
      <c r="X55" s="234">
        <f t="shared" si="53"/>
        <v>0</v>
      </c>
      <c r="Y55" s="234">
        <f t="shared" si="53"/>
        <v>0</v>
      </c>
      <c r="Z55" s="234">
        <f t="shared" si="53"/>
        <v>0</v>
      </c>
      <c r="AA55" s="234">
        <f t="shared" si="53"/>
        <v>0</v>
      </c>
      <c r="AB55" s="234">
        <f t="shared" si="53"/>
        <v>0</v>
      </c>
      <c r="AC55" s="234">
        <f t="shared" si="53"/>
        <v>0</v>
      </c>
      <c r="AD55" s="234">
        <f t="shared" si="53"/>
        <v>0</v>
      </c>
      <c r="AE55" s="234">
        <f t="shared" si="53"/>
        <v>0</v>
      </c>
      <c r="AF55" s="234">
        <f t="shared" si="53"/>
        <v>0</v>
      </c>
      <c r="AG55" s="234">
        <f t="shared" si="53"/>
        <v>0</v>
      </c>
      <c r="AH55" s="234">
        <f t="shared" si="53"/>
        <v>0</v>
      </c>
      <c r="AI55" s="234">
        <f t="shared" si="53"/>
        <v>0</v>
      </c>
      <c r="AJ55" s="234">
        <f t="shared" si="53"/>
        <v>0</v>
      </c>
      <c r="AK55" s="234">
        <f t="shared" si="53"/>
        <v>0</v>
      </c>
      <c r="AL55" s="234">
        <f t="shared" si="53"/>
        <v>0</v>
      </c>
      <c r="AM55" s="234">
        <f t="shared" si="53"/>
        <v>0</v>
      </c>
    </row>
    <row r="56" spans="1:39" x14ac:dyDescent="0.35">
      <c r="A56" s="8"/>
      <c r="B56" s="254"/>
      <c r="C56" s="9"/>
      <c r="D56" s="254"/>
      <c r="E56" s="9"/>
      <c r="F56" s="254"/>
      <c r="G56" s="254"/>
      <c r="H56" s="9"/>
      <c r="I56" s="254"/>
      <c r="J56" s="254"/>
      <c r="K56" s="9"/>
      <c r="L56" s="254"/>
      <c r="M56" s="254"/>
      <c r="N56" s="9"/>
      <c r="O56" s="254"/>
      <c r="P56" s="254"/>
      <c r="Q56" s="9"/>
      <c r="R56" s="254"/>
      <c r="S56" s="254"/>
      <c r="T56" s="9"/>
      <c r="U56" s="254"/>
      <c r="V56" s="254"/>
      <c r="W56" s="9"/>
      <c r="X56" s="254"/>
      <c r="Y56" s="254"/>
      <c r="Z56" s="9"/>
      <c r="AA56" s="254"/>
      <c r="AB56" s="254"/>
      <c r="AC56" s="9"/>
      <c r="AD56" s="254"/>
      <c r="AE56" s="254"/>
      <c r="AF56" s="9"/>
      <c r="AG56" s="254"/>
      <c r="AH56" s="254"/>
      <c r="AI56" s="9"/>
      <c r="AJ56" s="254"/>
      <c r="AK56" s="254"/>
      <c r="AL56" s="9"/>
      <c r="AM56" s="254"/>
    </row>
    <row r="57" spans="1:39" ht="15" thickBot="1" x14ac:dyDescent="0.4">
      <c r="A57" s="204" t="s">
        <v>182</v>
      </c>
      <c r="B57" s="204"/>
      <c r="C57" s="204"/>
      <c r="D57" s="204"/>
      <c r="E57" s="204"/>
      <c r="F57" s="204"/>
      <c r="G57" s="204"/>
      <c r="H57" s="204"/>
      <c r="I57" s="204"/>
      <c r="J57" s="204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</row>
    <row r="58" spans="1:39" ht="16" thickBot="1" x14ac:dyDescent="0.4">
      <c r="A58" s="647" t="s">
        <v>17</v>
      </c>
      <c r="B58" s="17" t="s">
        <v>10</v>
      </c>
      <c r="C58" s="146">
        <f>C$4</f>
        <v>44562</v>
      </c>
      <c r="D58" s="146">
        <f t="shared" ref="D58:AM58" si="54">D$4</f>
        <v>44593</v>
      </c>
      <c r="E58" s="146">
        <f t="shared" si="54"/>
        <v>44621</v>
      </c>
      <c r="F58" s="146">
        <f t="shared" si="54"/>
        <v>44652</v>
      </c>
      <c r="G58" s="146">
        <f t="shared" si="54"/>
        <v>44682</v>
      </c>
      <c r="H58" s="146">
        <f t="shared" si="54"/>
        <v>44713</v>
      </c>
      <c r="I58" s="146">
        <f t="shared" si="54"/>
        <v>44743</v>
      </c>
      <c r="J58" s="146">
        <f t="shared" si="54"/>
        <v>44774</v>
      </c>
      <c r="K58" s="146">
        <f t="shared" si="54"/>
        <v>44805</v>
      </c>
      <c r="L58" s="146">
        <f t="shared" si="54"/>
        <v>44835</v>
      </c>
      <c r="M58" s="146">
        <f t="shared" si="54"/>
        <v>44866</v>
      </c>
      <c r="N58" s="146">
        <f t="shared" si="54"/>
        <v>44896</v>
      </c>
      <c r="O58" s="146">
        <f t="shared" si="54"/>
        <v>44927</v>
      </c>
      <c r="P58" s="146">
        <f t="shared" si="54"/>
        <v>44958</v>
      </c>
      <c r="Q58" s="146">
        <f t="shared" si="54"/>
        <v>44986</v>
      </c>
      <c r="R58" s="146">
        <f t="shared" si="54"/>
        <v>45017</v>
      </c>
      <c r="S58" s="146">
        <f t="shared" si="54"/>
        <v>45047</v>
      </c>
      <c r="T58" s="146">
        <f t="shared" si="54"/>
        <v>45078</v>
      </c>
      <c r="U58" s="146">
        <f t="shared" si="54"/>
        <v>45108</v>
      </c>
      <c r="V58" s="146">
        <f t="shared" si="54"/>
        <v>45139</v>
      </c>
      <c r="W58" s="146">
        <f t="shared" si="54"/>
        <v>45170</v>
      </c>
      <c r="X58" s="146">
        <f t="shared" si="54"/>
        <v>45200</v>
      </c>
      <c r="Y58" s="146">
        <f t="shared" si="54"/>
        <v>45231</v>
      </c>
      <c r="Z58" s="146">
        <f t="shared" si="54"/>
        <v>45261</v>
      </c>
      <c r="AA58" s="146">
        <f t="shared" si="54"/>
        <v>45292</v>
      </c>
      <c r="AB58" s="146">
        <f t="shared" si="54"/>
        <v>45323</v>
      </c>
      <c r="AC58" s="146">
        <f t="shared" si="54"/>
        <v>45352</v>
      </c>
      <c r="AD58" s="146">
        <f t="shared" si="54"/>
        <v>45383</v>
      </c>
      <c r="AE58" s="146">
        <f t="shared" si="54"/>
        <v>45413</v>
      </c>
      <c r="AF58" s="146">
        <f t="shared" si="54"/>
        <v>45444</v>
      </c>
      <c r="AG58" s="146">
        <f t="shared" si="54"/>
        <v>45474</v>
      </c>
      <c r="AH58" s="146">
        <f t="shared" si="54"/>
        <v>45505</v>
      </c>
      <c r="AI58" s="146">
        <f t="shared" si="54"/>
        <v>45536</v>
      </c>
      <c r="AJ58" s="146">
        <f t="shared" si="54"/>
        <v>45566</v>
      </c>
      <c r="AK58" s="146">
        <f t="shared" si="54"/>
        <v>45597</v>
      </c>
      <c r="AL58" s="146">
        <f t="shared" si="54"/>
        <v>45627</v>
      </c>
      <c r="AM58" s="146">
        <f t="shared" si="54"/>
        <v>45658</v>
      </c>
    </row>
    <row r="59" spans="1:39" ht="15" customHeight="1" x14ac:dyDescent="0.35">
      <c r="A59" s="648"/>
      <c r="B59" s="13" t="str">
        <f t="shared" ref="B59:B72" si="55">B41</f>
        <v>Air Comp</v>
      </c>
      <c r="C59" s="26">
        <f>((C5*0.5)-C41)*C78*C93*C$2</f>
        <v>0</v>
      </c>
      <c r="D59" s="26">
        <f>((D5*0.5)+C23-D41)*D78*D93*D$2</f>
        <v>0</v>
      </c>
      <c r="E59" s="26">
        <f t="shared" ref="E59:AM59" si="56">((E5*0.5)+D23-E41)*E78*E93*E$2</f>
        <v>0</v>
      </c>
      <c r="F59" s="26">
        <f t="shared" si="56"/>
        <v>0</v>
      </c>
      <c r="G59" s="26">
        <f t="shared" si="56"/>
        <v>0</v>
      </c>
      <c r="H59" s="26">
        <f t="shared" si="56"/>
        <v>0</v>
      </c>
      <c r="I59" s="26">
        <f t="shared" si="56"/>
        <v>0</v>
      </c>
      <c r="J59" s="26">
        <f t="shared" si="56"/>
        <v>0</v>
      </c>
      <c r="K59" s="26">
        <f t="shared" si="56"/>
        <v>0</v>
      </c>
      <c r="L59" s="26">
        <f t="shared" si="56"/>
        <v>0</v>
      </c>
      <c r="M59" s="26">
        <f t="shared" si="56"/>
        <v>0</v>
      </c>
      <c r="N59" s="26">
        <f t="shared" si="56"/>
        <v>0</v>
      </c>
      <c r="O59" s="26">
        <f t="shared" si="56"/>
        <v>0</v>
      </c>
      <c r="P59" s="26">
        <f t="shared" si="56"/>
        <v>0</v>
      </c>
      <c r="Q59" s="26">
        <f t="shared" si="56"/>
        <v>0</v>
      </c>
      <c r="R59" s="26">
        <f t="shared" si="56"/>
        <v>0</v>
      </c>
      <c r="S59" s="26">
        <f t="shared" si="56"/>
        <v>0</v>
      </c>
      <c r="T59" s="26">
        <f t="shared" si="56"/>
        <v>0</v>
      </c>
      <c r="U59" s="26">
        <f t="shared" si="56"/>
        <v>0</v>
      </c>
      <c r="V59" s="26">
        <f t="shared" si="56"/>
        <v>0</v>
      </c>
      <c r="W59" s="26">
        <f t="shared" si="56"/>
        <v>0</v>
      </c>
      <c r="X59" s="26">
        <f t="shared" si="56"/>
        <v>0</v>
      </c>
      <c r="Y59" s="26">
        <f t="shared" si="56"/>
        <v>0</v>
      </c>
      <c r="Z59" s="26">
        <f t="shared" si="56"/>
        <v>0</v>
      </c>
      <c r="AA59" s="26">
        <f t="shared" si="56"/>
        <v>0</v>
      </c>
      <c r="AB59" s="26">
        <f t="shared" si="56"/>
        <v>0</v>
      </c>
      <c r="AC59" s="26">
        <f t="shared" si="56"/>
        <v>0</v>
      </c>
      <c r="AD59" s="26">
        <f t="shared" si="56"/>
        <v>0</v>
      </c>
      <c r="AE59" s="26">
        <f t="shared" si="56"/>
        <v>0</v>
      </c>
      <c r="AF59" s="26">
        <f t="shared" si="56"/>
        <v>0</v>
      </c>
      <c r="AG59" s="26">
        <f t="shared" si="56"/>
        <v>0</v>
      </c>
      <c r="AH59" s="26">
        <f t="shared" si="56"/>
        <v>0</v>
      </c>
      <c r="AI59" s="26">
        <f t="shared" si="56"/>
        <v>0</v>
      </c>
      <c r="AJ59" s="26">
        <f t="shared" si="56"/>
        <v>0</v>
      </c>
      <c r="AK59" s="26">
        <f t="shared" si="56"/>
        <v>0</v>
      </c>
      <c r="AL59" s="26">
        <f t="shared" si="56"/>
        <v>0</v>
      </c>
      <c r="AM59" s="26">
        <f t="shared" si="56"/>
        <v>0</v>
      </c>
    </row>
    <row r="60" spans="1:39" ht="15.5" x14ac:dyDescent="0.35">
      <c r="A60" s="648"/>
      <c r="B60" s="13" t="str">
        <f t="shared" si="55"/>
        <v>Building Shell</v>
      </c>
      <c r="C60" s="26">
        <f t="shared" ref="C60:C71" si="57">((C6*0.5)-C42)*C79*C94*C$2</f>
        <v>0</v>
      </c>
      <c r="D60" s="26">
        <f t="shared" ref="D60:AM60" si="58">((D6*0.5)+C24-D42)*D79*D94*D$2</f>
        <v>0</v>
      </c>
      <c r="E60" s="26">
        <f t="shared" si="58"/>
        <v>0</v>
      </c>
      <c r="F60" s="26">
        <f t="shared" si="58"/>
        <v>0</v>
      </c>
      <c r="G60" s="26">
        <f t="shared" si="58"/>
        <v>0</v>
      </c>
      <c r="H60" s="26">
        <f t="shared" si="58"/>
        <v>0</v>
      </c>
      <c r="I60" s="26">
        <f t="shared" si="58"/>
        <v>0</v>
      </c>
      <c r="J60" s="26">
        <f t="shared" si="58"/>
        <v>0</v>
      </c>
      <c r="K60" s="26">
        <f t="shared" si="58"/>
        <v>0</v>
      </c>
      <c r="L60" s="26">
        <f t="shared" si="58"/>
        <v>0</v>
      </c>
      <c r="M60" s="26">
        <f t="shared" si="58"/>
        <v>0</v>
      </c>
      <c r="N60" s="26">
        <f t="shared" si="58"/>
        <v>0</v>
      </c>
      <c r="O60" s="26">
        <f t="shared" si="58"/>
        <v>0</v>
      </c>
      <c r="P60" s="26">
        <f t="shared" si="58"/>
        <v>0</v>
      </c>
      <c r="Q60" s="26">
        <f t="shared" si="58"/>
        <v>0</v>
      </c>
      <c r="R60" s="26">
        <f t="shared" si="58"/>
        <v>0</v>
      </c>
      <c r="S60" s="26">
        <f t="shared" si="58"/>
        <v>0</v>
      </c>
      <c r="T60" s="26">
        <f t="shared" si="58"/>
        <v>0</v>
      </c>
      <c r="U60" s="26">
        <f t="shared" si="58"/>
        <v>0</v>
      </c>
      <c r="V60" s="26">
        <f t="shared" si="58"/>
        <v>0</v>
      </c>
      <c r="W60" s="26">
        <f t="shared" si="58"/>
        <v>0</v>
      </c>
      <c r="X60" s="26">
        <f t="shared" si="58"/>
        <v>0</v>
      </c>
      <c r="Y60" s="26">
        <f t="shared" si="58"/>
        <v>0</v>
      </c>
      <c r="Z60" s="26">
        <f t="shared" si="58"/>
        <v>0</v>
      </c>
      <c r="AA60" s="26">
        <f t="shared" si="58"/>
        <v>0</v>
      </c>
      <c r="AB60" s="26">
        <f t="shared" si="58"/>
        <v>0</v>
      </c>
      <c r="AC60" s="26">
        <f t="shared" si="58"/>
        <v>0</v>
      </c>
      <c r="AD60" s="26">
        <f t="shared" si="58"/>
        <v>0</v>
      </c>
      <c r="AE60" s="26">
        <f t="shared" si="58"/>
        <v>0</v>
      </c>
      <c r="AF60" s="26">
        <f t="shared" si="58"/>
        <v>0</v>
      </c>
      <c r="AG60" s="26">
        <f t="shared" si="58"/>
        <v>0</v>
      </c>
      <c r="AH60" s="26">
        <f t="shared" si="58"/>
        <v>0</v>
      </c>
      <c r="AI60" s="26">
        <f t="shared" si="58"/>
        <v>0</v>
      </c>
      <c r="AJ60" s="26">
        <f t="shared" si="58"/>
        <v>0</v>
      </c>
      <c r="AK60" s="26">
        <f t="shared" si="58"/>
        <v>0</v>
      </c>
      <c r="AL60" s="26">
        <f t="shared" si="58"/>
        <v>0</v>
      </c>
      <c r="AM60" s="26">
        <f t="shared" si="58"/>
        <v>0</v>
      </c>
    </row>
    <row r="61" spans="1:39" ht="15.5" x14ac:dyDescent="0.35">
      <c r="A61" s="648"/>
      <c r="B61" s="13" t="str">
        <f t="shared" si="55"/>
        <v>Cooking</v>
      </c>
      <c r="C61" s="26">
        <f t="shared" si="57"/>
        <v>0</v>
      </c>
      <c r="D61" s="26">
        <f t="shared" ref="D61:AM61" si="59">((D7*0.5)+C25-D43)*D80*D95*D$2</f>
        <v>0</v>
      </c>
      <c r="E61" s="26">
        <f t="shared" si="59"/>
        <v>0</v>
      </c>
      <c r="F61" s="26">
        <f t="shared" si="59"/>
        <v>0</v>
      </c>
      <c r="G61" s="26">
        <f t="shared" si="59"/>
        <v>0</v>
      </c>
      <c r="H61" s="26">
        <f t="shared" si="59"/>
        <v>0</v>
      </c>
      <c r="I61" s="26">
        <f t="shared" si="59"/>
        <v>0</v>
      </c>
      <c r="J61" s="26">
        <f t="shared" si="59"/>
        <v>0</v>
      </c>
      <c r="K61" s="26">
        <f t="shared" si="59"/>
        <v>0</v>
      </c>
      <c r="L61" s="26">
        <f t="shared" si="59"/>
        <v>0</v>
      </c>
      <c r="M61" s="26">
        <f t="shared" si="59"/>
        <v>0</v>
      </c>
      <c r="N61" s="26">
        <f t="shared" si="59"/>
        <v>0</v>
      </c>
      <c r="O61" s="26">
        <f t="shared" si="59"/>
        <v>0</v>
      </c>
      <c r="P61" s="26">
        <f t="shared" si="59"/>
        <v>0</v>
      </c>
      <c r="Q61" s="26">
        <f t="shared" si="59"/>
        <v>0</v>
      </c>
      <c r="R61" s="26">
        <f t="shared" si="59"/>
        <v>0</v>
      </c>
      <c r="S61" s="26">
        <f t="shared" si="59"/>
        <v>0</v>
      </c>
      <c r="T61" s="26">
        <f t="shared" si="59"/>
        <v>0</v>
      </c>
      <c r="U61" s="26">
        <f t="shared" si="59"/>
        <v>0</v>
      </c>
      <c r="V61" s="26">
        <f t="shared" si="59"/>
        <v>0</v>
      </c>
      <c r="W61" s="26">
        <f t="shared" si="59"/>
        <v>0</v>
      </c>
      <c r="X61" s="26">
        <f t="shared" si="59"/>
        <v>0</v>
      </c>
      <c r="Y61" s="26">
        <f t="shared" si="59"/>
        <v>0</v>
      </c>
      <c r="Z61" s="26">
        <f t="shared" si="59"/>
        <v>0</v>
      </c>
      <c r="AA61" s="26">
        <f t="shared" si="59"/>
        <v>0</v>
      </c>
      <c r="AB61" s="26">
        <f t="shared" si="59"/>
        <v>0</v>
      </c>
      <c r="AC61" s="26">
        <f t="shared" si="59"/>
        <v>0</v>
      </c>
      <c r="AD61" s="26">
        <f t="shared" si="59"/>
        <v>0</v>
      </c>
      <c r="AE61" s="26">
        <f t="shared" si="59"/>
        <v>0</v>
      </c>
      <c r="AF61" s="26">
        <f t="shared" si="59"/>
        <v>0</v>
      </c>
      <c r="AG61" s="26">
        <f t="shared" si="59"/>
        <v>0</v>
      </c>
      <c r="AH61" s="26">
        <f t="shared" si="59"/>
        <v>0</v>
      </c>
      <c r="AI61" s="26">
        <f t="shared" si="59"/>
        <v>0</v>
      </c>
      <c r="AJ61" s="26">
        <f t="shared" si="59"/>
        <v>0</v>
      </c>
      <c r="AK61" s="26">
        <f t="shared" si="59"/>
        <v>0</v>
      </c>
      <c r="AL61" s="26">
        <f t="shared" si="59"/>
        <v>0</v>
      </c>
      <c r="AM61" s="26">
        <f t="shared" si="59"/>
        <v>0</v>
      </c>
    </row>
    <row r="62" spans="1:39" ht="15.5" x14ac:dyDescent="0.35">
      <c r="A62" s="648"/>
      <c r="B62" s="13" t="str">
        <f t="shared" si="55"/>
        <v>Cooling</v>
      </c>
      <c r="C62" s="26">
        <f t="shared" si="57"/>
        <v>0</v>
      </c>
      <c r="D62" s="26">
        <f t="shared" ref="D62:AM62" si="60">((D8*0.5)+C26-D44)*D81*D96*D$2</f>
        <v>0</v>
      </c>
      <c r="E62" s="26">
        <f t="shared" si="60"/>
        <v>0</v>
      </c>
      <c r="F62" s="26">
        <f t="shared" si="60"/>
        <v>0</v>
      </c>
      <c r="G62" s="26">
        <f t="shared" si="60"/>
        <v>0</v>
      </c>
      <c r="H62" s="26">
        <f t="shared" si="60"/>
        <v>0</v>
      </c>
      <c r="I62" s="26">
        <f t="shared" si="60"/>
        <v>0</v>
      </c>
      <c r="J62" s="26">
        <f t="shared" si="60"/>
        <v>0</v>
      </c>
      <c r="K62" s="26">
        <f t="shared" si="60"/>
        <v>0</v>
      </c>
      <c r="L62" s="26">
        <f t="shared" si="60"/>
        <v>0</v>
      </c>
      <c r="M62" s="26">
        <f t="shared" si="60"/>
        <v>0</v>
      </c>
      <c r="N62" s="26">
        <f t="shared" si="60"/>
        <v>0</v>
      </c>
      <c r="O62" s="26">
        <f t="shared" si="60"/>
        <v>0</v>
      </c>
      <c r="P62" s="26">
        <f t="shared" si="60"/>
        <v>0</v>
      </c>
      <c r="Q62" s="26">
        <f t="shared" si="60"/>
        <v>0</v>
      </c>
      <c r="R62" s="26">
        <f t="shared" si="60"/>
        <v>0</v>
      </c>
      <c r="S62" s="26">
        <f t="shared" si="60"/>
        <v>0</v>
      </c>
      <c r="T62" s="26">
        <f t="shared" si="60"/>
        <v>0</v>
      </c>
      <c r="U62" s="26">
        <f t="shared" si="60"/>
        <v>0</v>
      </c>
      <c r="V62" s="26">
        <f t="shared" si="60"/>
        <v>0</v>
      </c>
      <c r="W62" s="26">
        <f t="shared" si="60"/>
        <v>0</v>
      </c>
      <c r="X62" s="26">
        <f t="shared" si="60"/>
        <v>0</v>
      </c>
      <c r="Y62" s="26">
        <f t="shared" si="60"/>
        <v>0</v>
      </c>
      <c r="Z62" s="26">
        <f t="shared" si="60"/>
        <v>0</v>
      </c>
      <c r="AA62" s="26">
        <f t="shared" si="60"/>
        <v>0</v>
      </c>
      <c r="AB62" s="26">
        <f t="shared" si="60"/>
        <v>0</v>
      </c>
      <c r="AC62" s="26">
        <f t="shared" si="60"/>
        <v>0</v>
      </c>
      <c r="AD62" s="26">
        <f t="shared" si="60"/>
        <v>0</v>
      </c>
      <c r="AE62" s="26">
        <f t="shared" si="60"/>
        <v>0</v>
      </c>
      <c r="AF62" s="26">
        <f t="shared" si="60"/>
        <v>0</v>
      </c>
      <c r="AG62" s="26">
        <f t="shared" si="60"/>
        <v>0</v>
      </c>
      <c r="AH62" s="26">
        <f t="shared" si="60"/>
        <v>0</v>
      </c>
      <c r="AI62" s="26">
        <f t="shared" si="60"/>
        <v>0</v>
      </c>
      <c r="AJ62" s="26">
        <f t="shared" si="60"/>
        <v>0</v>
      </c>
      <c r="AK62" s="26">
        <f t="shared" si="60"/>
        <v>0</v>
      </c>
      <c r="AL62" s="26">
        <f t="shared" si="60"/>
        <v>0</v>
      </c>
      <c r="AM62" s="26">
        <f t="shared" si="60"/>
        <v>0</v>
      </c>
    </row>
    <row r="63" spans="1:39" ht="15.5" x14ac:dyDescent="0.35">
      <c r="A63" s="648"/>
      <c r="B63" s="13" t="str">
        <f t="shared" si="55"/>
        <v>Ext Lighting</v>
      </c>
      <c r="C63" s="26">
        <f t="shared" si="57"/>
        <v>0</v>
      </c>
      <c r="D63" s="26">
        <f t="shared" ref="D63:AM63" si="61">((D9*0.5)+C27-D45)*D82*D97*D$2</f>
        <v>0</v>
      </c>
      <c r="E63" s="26">
        <f t="shared" si="61"/>
        <v>0</v>
      </c>
      <c r="F63" s="26">
        <f t="shared" si="61"/>
        <v>0</v>
      </c>
      <c r="G63" s="26">
        <f t="shared" si="61"/>
        <v>0</v>
      </c>
      <c r="H63" s="26">
        <f t="shared" si="61"/>
        <v>0</v>
      </c>
      <c r="I63" s="26">
        <f t="shared" si="61"/>
        <v>0</v>
      </c>
      <c r="J63" s="26">
        <f t="shared" si="61"/>
        <v>0</v>
      </c>
      <c r="K63" s="26">
        <f t="shared" si="61"/>
        <v>0</v>
      </c>
      <c r="L63" s="26">
        <f t="shared" si="61"/>
        <v>0</v>
      </c>
      <c r="M63" s="26">
        <f t="shared" si="61"/>
        <v>0</v>
      </c>
      <c r="N63" s="26">
        <f t="shared" si="61"/>
        <v>0</v>
      </c>
      <c r="O63" s="26">
        <f t="shared" si="61"/>
        <v>0</v>
      </c>
      <c r="P63" s="26">
        <f t="shared" si="61"/>
        <v>0</v>
      </c>
      <c r="Q63" s="26">
        <f t="shared" si="61"/>
        <v>0</v>
      </c>
      <c r="R63" s="26">
        <f t="shared" si="61"/>
        <v>0</v>
      </c>
      <c r="S63" s="26">
        <f t="shared" si="61"/>
        <v>0</v>
      </c>
      <c r="T63" s="26">
        <f t="shared" si="61"/>
        <v>0</v>
      </c>
      <c r="U63" s="26">
        <f t="shared" si="61"/>
        <v>0</v>
      </c>
      <c r="V63" s="26">
        <f t="shared" si="61"/>
        <v>0</v>
      </c>
      <c r="W63" s="26">
        <f t="shared" si="61"/>
        <v>0</v>
      </c>
      <c r="X63" s="26">
        <f t="shared" si="61"/>
        <v>0</v>
      </c>
      <c r="Y63" s="26">
        <f t="shared" si="61"/>
        <v>0</v>
      </c>
      <c r="Z63" s="26">
        <f t="shared" si="61"/>
        <v>0</v>
      </c>
      <c r="AA63" s="26">
        <f t="shared" si="61"/>
        <v>0</v>
      </c>
      <c r="AB63" s="26">
        <f t="shared" si="61"/>
        <v>0</v>
      </c>
      <c r="AC63" s="26">
        <f t="shared" si="61"/>
        <v>0</v>
      </c>
      <c r="AD63" s="26">
        <f t="shared" si="61"/>
        <v>0</v>
      </c>
      <c r="AE63" s="26">
        <f t="shared" si="61"/>
        <v>0</v>
      </c>
      <c r="AF63" s="26">
        <f t="shared" si="61"/>
        <v>0</v>
      </c>
      <c r="AG63" s="26">
        <f t="shared" si="61"/>
        <v>0</v>
      </c>
      <c r="AH63" s="26">
        <f t="shared" si="61"/>
        <v>0</v>
      </c>
      <c r="AI63" s="26">
        <f t="shared" si="61"/>
        <v>0</v>
      </c>
      <c r="AJ63" s="26">
        <f t="shared" si="61"/>
        <v>0</v>
      </c>
      <c r="AK63" s="26">
        <f t="shared" si="61"/>
        <v>0</v>
      </c>
      <c r="AL63" s="26">
        <f t="shared" si="61"/>
        <v>0</v>
      </c>
      <c r="AM63" s="26">
        <f t="shared" si="61"/>
        <v>0</v>
      </c>
    </row>
    <row r="64" spans="1:39" ht="15.5" x14ac:dyDescent="0.35">
      <c r="A64" s="648"/>
      <c r="B64" s="13" t="str">
        <f t="shared" si="55"/>
        <v>Heating</v>
      </c>
      <c r="C64" s="26">
        <f t="shared" si="57"/>
        <v>0</v>
      </c>
      <c r="D64" s="26">
        <f t="shared" ref="D64:AM64" si="62">((D10*0.5)+C28-D46)*D83*D98*D$2</f>
        <v>0</v>
      </c>
      <c r="E64" s="26">
        <f t="shared" si="62"/>
        <v>0</v>
      </c>
      <c r="F64" s="26">
        <f t="shared" si="62"/>
        <v>0</v>
      </c>
      <c r="G64" s="26">
        <f t="shared" si="62"/>
        <v>0</v>
      </c>
      <c r="H64" s="26">
        <f t="shared" si="62"/>
        <v>0</v>
      </c>
      <c r="I64" s="26">
        <f t="shared" si="62"/>
        <v>0</v>
      </c>
      <c r="J64" s="26">
        <f t="shared" si="62"/>
        <v>0</v>
      </c>
      <c r="K64" s="26">
        <f t="shared" si="62"/>
        <v>0</v>
      </c>
      <c r="L64" s="26">
        <f t="shared" si="62"/>
        <v>0</v>
      </c>
      <c r="M64" s="26">
        <f t="shared" si="62"/>
        <v>0</v>
      </c>
      <c r="N64" s="26">
        <f t="shared" si="62"/>
        <v>0</v>
      </c>
      <c r="O64" s="26">
        <f t="shared" si="62"/>
        <v>0</v>
      </c>
      <c r="P64" s="26">
        <f t="shared" si="62"/>
        <v>0</v>
      </c>
      <c r="Q64" s="26">
        <f t="shared" si="62"/>
        <v>0</v>
      </c>
      <c r="R64" s="26">
        <f t="shared" si="62"/>
        <v>0</v>
      </c>
      <c r="S64" s="26">
        <f t="shared" si="62"/>
        <v>0</v>
      </c>
      <c r="T64" s="26">
        <f t="shared" si="62"/>
        <v>0</v>
      </c>
      <c r="U64" s="26">
        <f t="shared" si="62"/>
        <v>0</v>
      </c>
      <c r="V64" s="26">
        <f t="shared" si="62"/>
        <v>0</v>
      </c>
      <c r="W64" s="26">
        <f t="shared" si="62"/>
        <v>0</v>
      </c>
      <c r="X64" s="26">
        <f t="shared" si="62"/>
        <v>0</v>
      </c>
      <c r="Y64" s="26">
        <f t="shared" si="62"/>
        <v>0</v>
      </c>
      <c r="Z64" s="26">
        <f t="shared" si="62"/>
        <v>0</v>
      </c>
      <c r="AA64" s="26">
        <f t="shared" si="62"/>
        <v>0</v>
      </c>
      <c r="AB64" s="26">
        <f t="shared" si="62"/>
        <v>0</v>
      </c>
      <c r="AC64" s="26">
        <f t="shared" si="62"/>
        <v>0</v>
      </c>
      <c r="AD64" s="26">
        <f t="shared" si="62"/>
        <v>0</v>
      </c>
      <c r="AE64" s="26">
        <f t="shared" si="62"/>
        <v>0</v>
      </c>
      <c r="AF64" s="26">
        <f t="shared" si="62"/>
        <v>0</v>
      </c>
      <c r="AG64" s="26">
        <f t="shared" si="62"/>
        <v>0</v>
      </c>
      <c r="AH64" s="26">
        <f t="shared" si="62"/>
        <v>0</v>
      </c>
      <c r="AI64" s="26">
        <f t="shared" si="62"/>
        <v>0</v>
      </c>
      <c r="AJ64" s="26">
        <f t="shared" si="62"/>
        <v>0</v>
      </c>
      <c r="AK64" s="26">
        <f t="shared" si="62"/>
        <v>0</v>
      </c>
      <c r="AL64" s="26">
        <f t="shared" si="62"/>
        <v>0</v>
      </c>
      <c r="AM64" s="26">
        <f t="shared" si="62"/>
        <v>0</v>
      </c>
    </row>
    <row r="65" spans="1:41" ht="15.5" x14ac:dyDescent="0.35">
      <c r="A65" s="648"/>
      <c r="B65" s="13" t="str">
        <f t="shared" si="55"/>
        <v>HVAC</v>
      </c>
      <c r="C65" s="26">
        <f t="shared" si="57"/>
        <v>0</v>
      </c>
      <c r="D65" s="26">
        <f t="shared" ref="D65:AM65" si="63">((D11*0.5)+C29-D47)*D84*D99*D$2</f>
        <v>0</v>
      </c>
      <c r="E65" s="26">
        <f t="shared" si="63"/>
        <v>0</v>
      </c>
      <c r="F65" s="26">
        <f t="shared" si="63"/>
        <v>0</v>
      </c>
      <c r="G65" s="26">
        <f t="shared" si="63"/>
        <v>0</v>
      </c>
      <c r="H65" s="26">
        <f t="shared" si="63"/>
        <v>0</v>
      </c>
      <c r="I65" s="26">
        <f t="shared" si="63"/>
        <v>0</v>
      </c>
      <c r="J65" s="26">
        <f t="shared" si="63"/>
        <v>0</v>
      </c>
      <c r="K65" s="26">
        <f t="shared" si="63"/>
        <v>0</v>
      </c>
      <c r="L65" s="26">
        <f t="shared" si="63"/>
        <v>0</v>
      </c>
      <c r="M65" s="26">
        <f t="shared" si="63"/>
        <v>0</v>
      </c>
      <c r="N65" s="26">
        <f t="shared" si="63"/>
        <v>0</v>
      </c>
      <c r="O65" s="26">
        <f t="shared" si="63"/>
        <v>0</v>
      </c>
      <c r="P65" s="26">
        <f t="shared" si="63"/>
        <v>0</v>
      </c>
      <c r="Q65" s="26">
        <f t="shared" si="63"/>
        <v>0</v>
      </c>
      <c r="R65" s="26">
        <f t="shared" si="63"/>
        <v>0</v>
      </c>
      <c r="S65" s="26">
        <f t="shared" si="63"/>
        <v>0</v>
      </c>
      <c r="T65" s="26">
        <f t="shared" si="63"/>
        <v>0</v>
      </c>
      <c r="U65" s="26">
        <f t="shared" si="63"/>
        <v>0</v>
      </c>
      <c r="V65" s="26">
        <f t="shared" si="63"/>
        <v>0</v>
      </c>
      <c r="W65" s="26">
        <f t="shared" si="63"/>
        <v>0</v>
      </c>
      <c r="X65" s="26">
        <f t="shared" si="63"/>
        <v>0</v>
      </c>
      <c r="Y65" s="26">
        <f t="shared" si="63"/>
        <v>0</v>
      </c>
      <c r="Z65" s="26">
        <f t="shared" si="63"/>
        <v>0</v>
      </c>
      <c r="AA65" s="26">
        <f t="shared" si="63"/>
        <v>0</v>
      </c>
      <c r="AB65" s="26">
        <f t="shared" si="63"/>
        <v>0</v>
      </c>
      <c r="AC65" s="26">
        <f t="shared" si="63"/>
        <v>0</v>
      </c>
      <c r="AD65" s="26">
        <f t="shared" si="63"/>
        <v>0</v>
      </c>
      <c r="AE65" s="26">
        <f t="shared" si="63"/>
        <v>0</v>
      </c>
      <c r="AF65" s="26">
        <f t="shared" si="63"/>
        <v>0</v>
      </c>
      <c r="AG65" s="26">
        <f t="shared" si="63"/>
        <v>0</v>
      </c>
      <c r="AH65" s="26">
        <f t="shared" si="63"/>
        <v>0</v>
      </c>
      <c r="AI65" s="26">
        <f t="shared" si="63"/>
        <v>0</v>
      </c>
      <c r="AJ65" s="26">
        <f t="shared" si="63"/>
        <v>0</v>
      </c>
      <c r="AK65" s="26">
        <f t="shared" si="63"/>
        <v>0</v>
      </c>
      <c r="AL65" s="26">
        <f t="shared" si="63"/>
        <v>0</v>
      </c>
      <c r="AM65" s="26">
        <f t="shared" si="63"/>
        <v>0</v>
      </c>
    </row>
    <row r="66" spans="1:41" ht="15.5" x14ac:dyDescent="0.35">
      <c r="A66" s="648"/>
      <c r="B66" s="13" t="str">
        <f t="shared" si="55"/>
        <v>Lighting</v>
      </c>
      <c r="C66" s="26">
        <f t="shared" si="57"/>
        <v>0</v>
      </c>
      <c r="D66" s="26">
        <f t="shared" ref="D66:AM66" si="64">((D12*0.5)+C30-D48)*D85*D100*D$2</f>
        <v>0</v>
      </c>
      <c r="E66" s="26">
        <f t="shared" si="64"/>
        <v>0</v>
      </c>
      <c r="F66" s="26">
        <f t="shared" si="64"/>
        <v>0</v>
      </c>
      <c r="G66" s="26">
        <f t="shared" si="64"/>
        <v>0</v>
      </c>
      <c r="H66" s="26">
        <f t="shared" si="64"/>
        <v>0</v>
      </c>
      <c r="I66" s="26">
        <f t="shared" si="64"/>
        <v>0</v>
      </c>
      <c r="J66" s="26">
        <f t="shared" si="64"/>
        <v>0</v>
      </c>
      <c r="K66" s="26">
        <f t="shared" si="64"/>
        <v>0</v>
      </c>
      <c r="L66" s="26">
        <f t="shared" si="64"/>
        <v>0</v>
      </c>
      <c r="M66" s="26">
        <f t="shared" si="64"/>
        <v>0</v>
      </c>
      <c r="N66" s="26">
        <f t="shared" si="64"/>
        <v>0</v>
      </c>
      <c r="O66" s="26">
        <f t="shared" si="64"/>
        <v>0</v>
      </c>
      <c r="P66" s="26">
        <f t="shared" si="64"/>
        <v>0</v>
      </c>
      <c r="Q66" s="26">
        <f t="shared" si="64"/>
        <v>0</v>
      </c>
      <c r="R66" s="26">
        <f t="shared" si="64"/>
        <v>0</v>
      </c>
      <c r="S66" s="26">
        <f t="shared" si="64"/>
        <v>0</v>
      </c>
      <c r="T66" s="26">
        <f t="shared" si="64"/>
        <v>0</v>
      </c>
      <c r="U66" s="26">
        <f t="shared" si="64"/>
        <v>0</v>
      </c>
      <c r="V66" s="26">
        <f t="shared" si="64"/>
        <v>0</v>
      </c>
      <c r="W66" s="26">
        <f t="shared" si="64"/>
        <v>0</v>
      </c>
      <c r="X66" s="26">
        <f t="shared" si="64"/>
        <v>0</v>
      </c>
      <c r="Y66" s="26">
        <f t="shared" si="64"/>
        <v>0</v>
      </c>
      <c r="Z66" s="26">
        <f t="shared" si="64"/>
        <v>0</v>
      </c>
      <c r="AA66" s="26">
        <f t="shared" si="64"/>
        <v>0</v>
      </c>
      <c r="AB66" s="26">
        <f t="shared" si="64"/>
        <v>0</v>
      </c>
      <c r="AC66" s="26">
        <f t="shared" si="64"/>
        <v>0</v>
      </c>
      <c r="AD66" s="26">
        <f t="shared" si="64"/>
        <v>0</v>
      </c>
      <c r="AE66" s="26">
        <f t="shared" si="64"/>
        <v>0</v>
      </c>
      <c r="AF66" s="26">
        <f t="shared" si="64"/>
        <v>0</v>
      </c>
      <c r="AG66" s="26">
        <f t="shared" si="64"/>
        <v>0</v>
      </c>
      <c r="AH66" s="26">
        <f t="shared" si="64"/>
        <v>0</v>
      </c>
      <c r="AI66" s="26">
        <f t="shared" si="64"/>
        <v>0</v>
      </c>
      <c r="AJ66" s="26">
        <f t="shared" si="64"/>
        <v>0</v>
      </c>
      <c r="AK66" s="26">
        <f t="shared" si="64"/>
        <v>0</v>
      </c>
      <c r="AL66" s="26">
        <f t="shared" si="64"/>
        <v>0</v>
      </c>
      <c r="AM66" s="26">
        <f t="shared" si="64"/>
        <v>0</v>
      </c>
    </row>
    <row r="67" spans="1:41" ht="15.5" x14ac:dyDescent="0.35">
      <c r="A67" s="648"/>
      <c r="B67" s="13" t="str">
        <f t="shared" si="55"/>
        <v>Miscellaneous</v>
      </c>
      <c r="C67" s="26">
        <f t="shared" si="57"/>
        <v>0</v>
      </c>
      <c r="D67" s="26">
        <f t="shared" ref="D67:AM67" si="65">((D13*0.5)+C31-D49)*D86*D101*D$2</f>
        <v>0</v>
      </c>
      <c r="E67" s="26">
        <f t="shared" si="65"/>
        <v>0</v>
      </c>
      <c r="F67" s="26">
        <f t="shared" si="65"/>
        <v>0</v>
      </c>
      <c r="G67" s="26">
        <f t="shared" si="65"/>
        <v>0</v>
      </c>
      <c r="H67" s="26">
        <f t="shared" si="65"/>
        <v>0</v>
      </c>
      <c r="I67" s="26">
        <f t="shared" si="65"/>
        <v>0</v>
      </c>
      <c r="J67" s="26">
        <f t="shared" si="65"/>
        <v>0</v>
      </c>
      <c r="K67" s="26">
        <f t="shared" si="65"/>
        <v>0</v>
      </c>
      <c r="L67" s="26">
        <f t="shared" si="65"/>
        <v>0</v>
      </c>
      <c r="M67" s="26">
        <f t="shared" si="65"/>
        <v>0</v>
      </c>
      <c r="N67" s="26">
        <f t="shared" si="65"/>
        <v>0</v>
      </c>
      <c r="O67" s="26">
        <f t="shared" si="65"/>
        <v>0</v>
      </c>
      <c r="P67" s="26">
        <f t="shared" si="65"/>
        <v>0</v>
      </c>
      <c r="Q67" s="26">
        <f t="shared" si="65"/>
        <v>0</v>
      </c>
      <c r="R67" s="26">
        <f t="shared" si="65"/>
        <v>0</v>
      </c>
      <c r="S67" s="26">
        <f t="shared" si="65"/>
        <v>0</v>
      </c>
      <c r="T67" s="26">
        <f t="shared" si="65"/>
        <v>0</v>
      </c>
      <c r="U67" s="26">
        <f t="shared" si="65"/>
        <v>0</v>
      </c>
      <c r="V67" s="26">
        <f t="shared" si="65"/>
        <v>0</v>
      </c>
      <c r="W67" s="26">
        <f t="shared" si="65"/>
        <v>0</v>
      </c>
      <c r="X67" s="26">
        <f t="shared" si="65"/>
        <v>0</v>
      </c>
      <c r="Y67" s="26">
        <f t="shared" si="65"/>
        <v>0</v>
      </c>
      <c r="Z67" s="26">
        <f t="shared" si="65"/>
        <v>0</v>
      </c>
      <c r="AA67" s="26">
        <f t="shared" si="65"/>
        <v>0</v>
      </c>
      <c r="AB67" s="26">
        <f t="shared" si="65"/>
        <v>0</v>
      </c>
      <c r="AC67" s="26">
        <f t="shared" si="65"/>
        <v>0</v>
      </c>
      <c r="AD67" s="26">
        <f t="shared" si="65"/>
        <v>0</v>
      </c>
      <c r="AE67" s="26">
        <f t="shared" si="65"/>
        <v>0</v>
      </c>
      <c r="AF67" s="26">
        <f t="shared" si="65"/>
        <v>0</v>
      </c>
      <c r="AG67" s="26">
        <f t="shared" si="65"/>
        <v>0</v>
      </c>
      <c r="AH67" s="26">
        <f t="shared" si="65"/>
        <v>0</v>
      </c>
      <c r="AI67" s="26">
        <f t="shared" si="65"/>
        <v>0</v>
      </c>
      <c r="AJ67" s="26">
        <f t="shared" si="65"/>
        <v>0</v>
      </c>
      <c r="AK67" s="26">
        <f t="shared" si="65"/>
        <v>0</v>
      </c>
      <c r="AL67" s="26">
        <f t="shared" si="65"/>
        <v>0</v>
      </c>
      <c r="AM67" s="26">
        <f t="shared" si="65"/>
        <v>0</v>
      </c>
    </row>
    <row r="68" spans="1:41" ht="15.75" customHeight="1" x14ac:dyDescent="0.35">
      <c r="A68" s="648"/>
      <c r="B68" s="13" t="str">
        <f t="shared" si="55"/>
        <v>Motors</v>
      </c>
      <c r="C68" s="26">
        <f t="shared" si="57"/>
        <v>0</v>
      </c>
      <c r="D68" s="26">
        <f t="shared" ref="D68:AM68" si="66">((D14*0.5)+C32-D50)*D87*D102*D$2</f>
        <v>0</v>
      </c>
      <c r="E68" s="26">
        <f t="shared" si="66"/>
        <v>0</v>
      </c>
      <c r="F68" s="26">
        <f t="shared" si="66"/>
        <v>0</v>
      </c>
      <c r="G68" s="26">
        <f t="shared" si="66"/>
        <v>0</v>
      </c>
      <c r="H68" s="26">
        <f t="shared" si="66"/>
        <v>0</v>
      </c>
      <c r="I68" s="26">
        <f t="shared" si="66"/>
        <v>0</v>
      </c>
      <c r="J68" s="26">
        <f t="shared" si="66"/>
        <v>0</v>
      </c>
      <c r="K68" s="26">
        <f t="shared" si="66"/>
        <v>0</v>
      </c>
      <c r="L68" s="26">
        <f t="shared" si="66"/>
        <v>0</v>
      </c>
      <c r="M68" s="26">
        <f t="shared" si="66"/>
        <v>0</v>
      </c>
      <c r="N68" s="26">
        <f t="shared" si="66"/>
        <v>0</v>
      </c>
      <c r="O68" s="26">
        <f t="shared" si="66"/>
        <v>0</v>
      </c>
      <c r="P68" s="26">
        <f t="shared" si="66"/>
        <v>0</v>
      </c>
      <c r="Q68" s="26">
        <f t="shared" si="66"/>
        <v>0</v>
      </c>
      <c r="R68" s="26">
        <f t="shared" si="66"/>
        <v>0</v>
      </c>
      <c r="S68" s="26">
        <f t="shared" si="66"/>
        <v>0</v>
      </c>
      <c r="T68" s="26">
        <f t="shared" si="66"/>
        <v>0</v>
      </c>
      <c r="U68" s="26">
        <f t="shared" si="66"/>
        <v>0</v>
      </c>
      <c r="V68" s="26">
        <f t="shared" si="66"/>
        <v>0</v>
      </c>
      <c r="W68" s="26">
        <f t="shared" si="66"/>
        <v>0</v>
      </c>
      <c r="X68" s="26">
        <f t="shared" si="66"/>
        <v>0</v>
      </c>
      <c r="Y68" s="26">
        <f t="shared" si="66"/>
        <v>0</v>
      </c>
      <c r="Z68" s="26">
        <f t="shared" si="66"/>
        <v>0</v>
      </c>
      <c r="AA68" s="26">
        <f t="shared" si="66"/>
        <v>0</v>
      </c>
      <c r="AB68" s="26">
        <f t="shared" si="66"/>
        <v>0</v>
      </c>
      <c r="AC68" s="26">
        <f t="shared" si="66"/>
        <v>0</v>
      </c>
      <c r="AD68" s="26">
        <f t="shared" si="66"/>
        <v>0</v>
      </c>
      <c r="AE68" s="26">
        <f t="shared" si="66"/>
        <v>0</v>
      </c>
      <c r="AF68" s="26">
        <f t="shared" si="66"/>
        <v>0</v>
      </c>
      <c r="AG68" s="26">
        <f t="shared" si="66"/>
        <v>0</v>
      </c>
      <c r="AH68" s="26">
        <f t="shared" si="66"/>
        <v>0</v>
      </c>
      <c r="AI68" s="26">
        <f t="shared" si="66"/>
        <v>0</v>
      </c>
      <c r="AJ68" s="26">
        <f t="shared" si="66"/>
        <v>0</v>
      </c>
      <c r="AK68" s="26">
        <f t="shared" si="66"/>
        <v>0</v>
      </c>
      <c r="AL68" s="26">
        <f t="shared" si="66"/>
        <v>0</v>
      </c>
      <c r="AM68" s="26">
        <f t="shared" si="66"/>
        <v>0</v>
      </c>
    </row>
    <row r="69" spans="1:41" ht="15.5" x14ac:dyDescent="0.35">
      <c r="A69" s="648"/>
      <c r="B69" s="13" t="str">
        <f t="shared" si="55"/>
        <v>Process</v>
      </c>
      <c r="C69" s="26">
        <f t="shared" si="57"/>
        <v>0</v>
      </c>
      <c r="D69" s="26">
        <f t="shared" ref="D69:AM69" si="67">((D15*0.5)+C33-D51)*D88*D103*D$2</f>
        <v>0</v>
      </c>
      <c r="E69" s="26">
        <f t="shared" si="67"/>
        <v>0</v>
      </c>
      <c r="F69" s="26">
        <f t="shared" si="67"/>
        <v>0</v>
      </c>
      <c r="G69" s="26">
        <f t="shared" si="67"/>
        <v>0</v>
      </c>
      <c r="H69" s="26">
        <f t="shared" si="67"/>
        <v>0</v>
      </c>
      <c r="I69" s="26">
        <f t="shared" si="67"/>
        <v>0</v>
      </c>
      <c r="J69" s="26">
        <f t="shared" si="67"/>
        <v>0</v>
      </c>
      <c r="K69" s="26">
        <f t="shared" si="67"/>
        <v>0</v>
      </c>
      <c r="L69" s="26">
        <f t="shared" si="67"/>
        <v>0</v>
      </c>
      <c r="M69" s="26">
        <f t="shared" si="67"/>
        <v>0</v>
      </c>
      <c r="N69" s="26">
        <f t="shared" si="67"/>
        <v>0</v>
      </c>
      <c r="O69" s="26">
        <f t="shared" si="67"/>
        <v>0</v>
      </c>
      <c r="P69" s="26">
        <f t="shared" si="67"/>
        <v>0</v>
      </c>
      <c r="Q69" s="26">
        <f t="shared" si="67"/>
        <v>0</v>
      </c>
      <c r="R69" s="26">
        <f t="shared" si="67"/>
        <v>0</v>
      </c>
      <c r="S69" s="26">
        <f t="shared" si="67"/>
        <v>0</v>
      </c>
      <c r="T69" s="26">
        <f t="shared" si="67"/>
        <v>0</v>
      </c>
      <c r="U69" s="26">
        <f t="shared" si="67"/>
        <v>0</v>
      </c>
      <c r="V69" s="26">
        <f t="shared" si="67"/>
        <v>0</v>
      </c>
      <c r="W69" s="26">
        <f t="shared" si="67"/>
        <v>0</v>
      </c>
      <c r="X69" s="26">
        <f t="shared" si="67"/>
        <v>0</v>
      </c>
      <c r="Y69" s="26">
        <f t="shared" si="67"/>
        <v>0</v>
      </c>
      <c r="Z69" s="26">
        <f t="shared" si="67"/>
        <v>0</v>
      </c>
      <c r="AA69" s="26">
        <f t="shared" si="67"/>
        <v>0</v>
      </c>
      <c r="AB69" s="26">
        <f t="shared" si="67"/>
        <v>0</v>
      </c>
      <c r="AC69" s="26">
        <f t="shared" si="67"/>
        <v>0</v>
      </c>
      <c r="AD69" s="26">
        <f t="shared" si="67"/>
        <v>0</v>
      </c>
      <c r="AE69" s="26">
        <f t="shared" si="67"/>
        <v>0</v>
      </c>
      <c r="AF69" s="26">
        <f t="shared" si="67"/>
        <v>0</v>
      </c>
      <c r="AG69" s="26">
        <f t="shared" si="67"/>
        <v>0</v>
      </c>
      <c r="AH69" s="26">
        <f t="shared" si="67"/>
        <v>0</v>
      </c>
      <c r="AI69" s="26">
        <f t="shared" si="67"/>
        <v>0</v>
      </c>
      <c r="AJ69" s="26">
        <f t="shared" si="67"/>
        <v>0</v>
      </c>
      <c r="AK69" s="26">
        <f t="shared" si="67"/>
        <v>0</v>
      </c>
      <c r="AL69" s="26">
        <f t="shared" si="67"/>
        <v>0</v>
      </c>
      <c r="AM69" s="26">
        <f t="shared" si="67"/>
        <v>0</v>
      </c>
    </row>
    <row r="70" spans="1:41" ht="15.5" x14ac:dyDescent="0.35">
      <c r="A70" s="648"/>
      <c r="B70" s="13" t="str">
        <f t="shared" si="55"/>
        <v>Refrigeration</v>
      </c>
      <c r="C70" s="26">
        <f t="shared" si="57"/>
        <v>0</v>
      </c>
      <c r="D70" s="26">
        <f t="shared" ref="D70:AM70" si="68">((D16*0.5)+C34-D52)*D89*D104*D$2</f>
        <v>0</v>
      </c>
      <c r="E70" s="26">
        <f t="shared" si="68"/>
        <v>0</v>
      </c>
      <c r="F70" s="26">
        <f t="shared" si="68"/>
        <v>0</v>
      </c>
      <c r="G70" s="26">
        <f t="shared" si="68"/>
        <v>0</v>
      </c>
      <c r="H70" s="26">
        <f t="shared" si="68"/>
        <v>0</v>
      </c>
      <c r="I70" s="26">
        <f t="shared" si="68"/>
        <v>0</v>
      </c>
      <c r="J70" s="26">
        <f t="shared" si="68"/>
        <v>0</v>
      </c>
      <c r="K70" s="26">
        <f t="shared" si="68"/>
        <v>0</v>
      </c>
      <c r="L70" s="26">
        <f t="shared" si="68"/>
        <v>0</v>
      </c>
      <c r="M70" s="26">
        <f t="shared" si="68"/>
        <v>0</v>
      </c>
      <c r="N70" s="26">
        <f t="shared" si="68"/>
        <v>0</v>
      </c>
      <c r="O70" s="26">
        <f t="shared" si="68"/>
        <v>0</v>
      </c>
      <c r="P70" s="26">
        <f t="shared" si="68"/>
        <v>0</v>
      </c>
      <c r="Q70" s="26">
        <f t="shared" si="68"/>
        <v>0</v>
      </c>
      <c r="R70" s="26">
        <f t="shared" si="68"/>
        <v>0</v>
      </c>
      <c r="S70" s="26">
        <f t="shared" si="68"/>
        <v>0</v>
      </c>
      <c r="T70" s="26">
        <f t="shared" si="68"/>
        <v>0</v>
      </c>
      <c r="U70" s="26">
        <f t="shared" si="68"/>
        <v>0</v>
      </c>
      <c r="V70" s="26">
        <f t="shared" si="68"/>
        <v>0</v>
      </c>
      <c r="W70" s="26">
        <f t="shared" si="68"/>
        <v>0</v>
      </c>
      <c r="X70" s="26">
        <f t="shared" si="68"/>
        <v>0</v>
      </c>
      <c r="Y70" s="26">
        <f t="shared" si="68"/>
        <v>0</v>
      </c>
      <c r="Z70" s="26">
        <f t="shared" si="68"/>
        <v>0</v>
      </c>
      <c r="AA70" s="26">
        <f t="shared" si="68"/>
        <v>0</v>
      </c>
      <c r="AB70" s="26">
        <f t="shared" si="68"/>
        <v>0</v>
      </c>
      <c r="AC70" s="26">
        <f t="shared" si="68"/>
        <v>0</v>
      </c>
      <c r="AD70" s="26">
        <f t="shared" si="68"/>
        <v>0</v>
      </c>
      <c r="AE70" s="26">
        <f t="shared" si="68"/>
        <v>0</v>
      </c>
      <c r="AF70" s="26">
        <f t="shared" si="68"/>
        <v>0</v>
      </c>
      <c r="AG70" s="26">
        <f t="shared" si="68"/>
        <v>0</v>
      </c>
      <c r="AH70" s="26">
        <f t="shared" si="68"/>
        <v>0</v>
      </c>
      <c r="AI70" s="26">
        <f t="shared" si="68"/>
        <v>0</v>
      </c>
      <c r="AJ70" s="26">
        <f t="shared" si="68"/>
        <v>0</v>
      </c>
      <c r="AK70" s="26">
        <f t="shared" si="68"/>
        <v>0</v>
      </c>
      <c r="AL70" s="26">
        <f t="shared" si="68"/>
        <v>0</v>
      </c>
      <c r="AM70" s="26">
        <f t="shared" si="68"/>
        <v>0</v>
      </c>
    </row>
    <row r="71" spans="1:41" ht="15.5" x14ac:dyDescent="0.35">
      <c r="A71" s="648"/>
      <c r="B71" s="13" t="str">
        <f t="shared" si="55"/>
        <v>Water Heating</v>
      </c>
      <c r="C71" s="26">
        <f t="shared" si="57"/>
        <v>0</v>
      </c>
      <c r="D71" s="26">
        <f t="shared" ref="D71:AM71" si="69">((D17*0.5)+C35-D53)*D90*D105*D$2</f>
        <v>0</v>
      </c>
      <c r="E71" s="26">
        <f t="shared" si="69"/>
        <v>0</v>
      </c>
      <c r="F71" s="26">
        <f t="shared" si="69"/>
        <v>0</v>
      </c>
      <c r="G71" s="26">
        <f t="shared" si="69"/>
        <v>0</v>
      </c>
      <c r="H71" s="26">
        <f t="shared" si="69"/>
        <v>0</v>
      </c>
      <c r="I71" s="26">
        <f t="shared" si="69"/>
        <v>0</v>
      </c>
      <c r="J71" s="26">
        <f t="shared" si="69"/>
        <v>0</v>
      </c>
      <c r="K71" s="26">
        <f t="shared" si="69"/>
        <v>0</v>
      </c>
      <c r="L71" s="26">
        <f t="shared" si="69"/>
        <v>0</v>
      </c>
      <c r="M71" s="26">
        <f t="shared" si="69"/>
        <v>0</v>
      </c>
      <c r="N71" s="26">
        <f t="shared" si="69"/>
        <v>0</v>
      </c>
      <c r="O71" s="26">
        <f t="shared" si="69"/>
        <v>0</v>
      </c>
      <c r="P71" s="26">
        <f t="shared" si="69"/>
        <v>0</v>
      </c>
      <c r="Q71" s="26">
        <f t="shared" si="69"/>
        <v>0</v>
      </c>
      <c r="R71" s="26">
        <f t="shared" si="69"/>
        <v>0</v>
      </c>
      <c r="S71" s="26">
        <f t="shared" si="69"/>
        <v>0</v>
      </c>
      <c r="T71" s="26">
        <f t="shared" si="69"/>
        <v>0</v>
      </c>
      <c r="U71" s="26">
        <f t="shared" si="69"/>
        <v>0</v>
      </c>
      <c r="V71" s="26">
        <f t="shared" si="69"/>
        <v>0</v>
      </c>
      <c r="W71" s="26">
        <f t="shared" si="69"/>
        <v>0</v>
      </c>
      <c r="X71" s="26">
        <f t="shared" si="69"/>
        <v>0</v>
      </c>
      <c r="Y71" s="26">
        <f t="shared" si="69"/>
        <v>0</v>
      </c>
      <c r="Z71" s="26">
        <f t="shared" si="69"/>
        <v>0</v>
      </c>
      <c r="AA71" s="26">
        <f t="shared" si="69"/>
        <v>0</v>
      </c>
      <c r="AB71" s="26">
        <f t="shared" si="69"/>
        <v>0</v>
      </c>
      <c r="AC71" s="26">
        <f t="shared" si="69"/>
        <v>0</v>
      </c>
      <c r="AD71" s="26">
        <f t="shared" si="69"/>
        <v>0</v>
      </c>
      <c r="AE71" s="26">
        <f t="shared" si="69"/>
        <v>0</v>
      </c>
      <c r="AF71" s="26">
        <f t="shared" si="69"/>
        <v>0</v>
      </c>
      <c r="AG71" s="26">
        <f t="shared" si="69"/>
        <v>0</v>
      </c>
      <c r="AH71" s="26">
        <f t="shared" si="69"/>
        <v>0</v>
      </c>
      <c r="AI71" s="26">
        <f t="shared" si="69"/>
        <v>0</v>
      </c>
      <c r="AJ71" s="26">
        <f t="shared" si="69"/>
        <v>0</v>
      </c>
      <c r="AK71" s="26">
        <f t="shared" si="69"/>
        <v>0</v>
      </c>
      <c r="AL71" s="26">
        <f t="shared" si="69"/>
        <v>0</v>
      </c>
      <c r="AM71" s="26">
        <f t="shared" si="69"/>
        <v>0</v>
      </c>
    </row>
    <row r="72" spans="1:41" ht="15.75" customHeight="1" x14ac:dyDescent="0.35">
      <c r="A72" s="648"/>
      <c r="B72" s="13" t="str">
        <f t="shared" si="5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5">
      <c r="A73" s="648"/>
      <c r="B73" s="237" t="s">
        <v>26</v>
      </c>
      <c r="C73" s="26">
        <f>SUM(C59:C72)</f>
        <v>0</v>
      </c>
      <c r="D73" s="26">
        <f>SUM(D59:D72)</f>
        <v>0</v>
      </c>
      <c r="E73" s="26">
        <f t="shared" ref="E73:AM73" si="70">SUM(E59:E72)</f>
        <v>0</v>
      </c>
      <c r="F73" s="26">
        <f t="shared" si="70"/>
        <v>0</v>
      </c>
      <c r="G73" s="26">
        <f t="shared" si="70"/>
        <v>0</v>
      </c>
      <c r="H73" s="26">
        <f t="shared" si="70"/>
        <v>0</v>
      </c>
      <c r="I73" s="26">
        <f t="shared" si="70"/>
        <v>0</v>
      </c>
      <c r="J73" s="26">
        <f t="shared" si="70"/>
        <v>0</v>
      </c>
      <c r="K73" s="26">
        <f t="shared" si="70"/>
        <v>0</v>
      </c>
      <c r="L73" s="26">
        <f t="shared" si="70"/>
        <v>0</v>
      </c>
      <c r="M73" s="26">
        <f t="shared" si="70"/>
        <v>0</v>
      </c>
      <c r="N73" s="26">
        <f t="shared" si="70"/>
        <v>0</v>
      </c>
      <c r="O73" s="26">
        <f t="shared" si="70"/>
        <v>0</v>
      </c>
      <c r="P73" s="26">
        <f t="shared" si="70"/>
        <v>0</v>
      </c>
      <c r="Q73" s="26">
        <f t="shared" si="70"/>
        <v>0</v>
      </c>
      <c r="R73" s="26">
        <f t="shared" si="70"/>
        <v>0</v>
      </c>
      <c r="S73" s="26">
        <f t="shared" si="70"/>
        <v>0</v>
      </c>
      <c r="T73" s="26">
        <f t="shared" si="70"/>
        <v>0</v>
      </c>
      <c r="U73" s="26">
        <f t="shared" si="70"/>
        <v>0</v>
      </c>
      <c r="V73" s="26">
        <f t="shared" si="70"/>
        <v>0</v>
      </c>
      <c r="W73" s="26">
        <f t="shared" si="70"/>
        <v>0</v>
      </c>
      <c r="X73" s="26">
        <f t="shared" si="70"/>
        <v>0</v>
      </c>
      <c r="Y73" s="26">
        <f t="shared" si="70"/>
        <v>0</v>
      </c>
      <c r="Z73" s="26">
        <f t="shared" si="70"/>
        <v>0</v>
      </c>
      <c r="AA73" s="26">
        <f t="shared" si="70"/>
        <v>0</v>
      </c>
      <c r="AB73" s="26">
        <f t="shared" si="70"/>
        <v>0</v>
      </c>
      <c r="AC73" s="26">
        <f t="shared" si="70"/>
        <v>0</v>
      </c>
      <c r="AD73" s="26">
        <f t="shared" si="70"/>
        <v>0</v>
      </c>
      <c r="AE73" s="26">
        <f t="shared" si="70"/>
        <v>0</v>
      </c>
      <c r="AF73" s="26">
        <f t="shared" si="70"/>
        <v>0</v>
      </c>
      <c r="AG73" s="26">
        <f t="shared" si="70"/>
        <v>0</v>
      </c>
      <c r="AH73" s="26">
        <f t="shared" si="70"/>
        <v>0</v>
      </c>
      <c r="AI73" s="26">
        <f t="shared" si="70"/>
        <v>0</v>
      </c>
      <c r="AJ73" s="26">
        <f t="shared" si="70"/>
        <v>0</v>
      </c>
      <c r="AK73" s="26">
        <f t="shared" si="70"/>
        <v>0</v>
      </c>
      <c r="AL73" s="26">
        <f t="shared" si="70"/>
        <v>0</v>
      </c>
      <c r="AM73" s="26">
        <f t="shared" si="70"/>
        <v>0</v>
      </c>
    </row>
    <row r="74" spans="1:41" ht="16.5" customHeight="1" thickBot="1" x14ac:dyDescent="0.4">
      <c r="A74" s="649"/>
      <c r="B74" s="138" t="s">
        <v>27</v>
      </c>
      <c r="C74" s="27">
        <f>C73</f>
        <v>0</v>
      </c>
      <c r="D74" s="27">
        <f>C74+D73</f>
        <v>0</v>
      </c>
      <c r="E74" s="27">
        <f t="shared" ref="E74:AM74" si="71">D74+E73</f>
        <v>0</v>
      </c>
      <c r="F74" s="27">
        <f t="shared" si="71"/>
        <v>0</v>
      </c>
      <c r="G74" s="27">
        <f t="shared" si="71"/>
        <v>0</v>
      </c>
      <c r="H74" s="27">
        <f t="shared" si="71"/>
        <v>0</v>
      </c>
      <c r="I74" s="27">
        <f t="shared" si="71"/>
        <v>0</v>
      </c>
      <c r="J74" s="27">
        <f t="shared" si="71"/>
        <v>0</v>
      </c>
      <c r="K74" s="27">
        <f t="shared" si="71"/>
        <v>0</v>
      </c>
      <c r="L74" s="27">
        <f t="shared" si="71"/>
        <v>0</v>
      </c>
      <c r="M74" s="27">
        <f t="shared" si="71"/>
        <v>0</v>
      </c>
      <c r="N74" s="27">
        <f t="shared" si="71"/>
        <v>0</v>
      </c>
      <c r="O74" s="27">
        <f t="shared" si="71"/>
        <v>0</v>
      </c>
      <c r="P74" s="27">
        <f t="shared" si="71"/>
        <v>0</v>
      </c>
      <c r="Q74" s="27">
        <f t="shared" si="71"/>
        <v>0</v>
      </c>
      <c r="R74" s="27">
        <f t="shared" si="71"/>
        <v>0</v>
      </c>
      <c r="S74" s="27">
        <f t="shared" si="71"/>
        <v>0</v>
      </c>
      <c r="T74" s="27">
        <f t="shared" si="71"/>
        <v>0</v>
      </c>
      <c r="U74" s="27">
        <f t="shared" si="71"/>
        <v>0</v>
      </c>
      <c r="V74" s="27">
        <f t="shared" si="71"/>
        <v>0</v>
      </c>
      <c r="W74" s="27">
        <f t="shared" si="71"/>
        <v>0</v>
      </c>
      <c r="X74" s="27">
        <f t="shared" si="71"/>
        <v>0</v>
      </c>
      <c r="Y74" s="27">
        <f t="shared" si="71"/>
        <v>0</v>
      </c>
      <c r="Z74" s="27">
        <f t="shared" si="71"/>
        <v>0</v>
      </c>
      <c r="AA74" s="27">
        <f t="shared" si="71"/>
        <v>0</v>
      </c>
      <c r="AB74" s="27">
        <f t="shared" si="71"/>
        <v>0</v>
      </c>
      <c r="AC74" s="27">
        <f t="shared" si="71"/>
        <v>0</v>
      </c>
      <c r="AD74" s="27">
        <f t="shared" si="71"/>
        <v>0</v>
      </c>
      <c r="AE74" s="27">
        <f t="shared" si="71"/>
        <v>0</v>
      </c>
      <c r="AF74" s="27">
        <f t="shared" si="71"/>
        <v>0</v>
      </c>
      <c r="AG74" s="27">
        <f t="shared" si="71"/>
        <v>0</v>
      </c>
      <c r="AH74" s="27">
        <f t="shared" si="71"/>
        <v>0</v>
      </c>
      <c r="AI74" s="27">
        <f t="shared" si="71"/>
        <v>0</v>
      </c>
      <c r="AJ74" s="27">
        <f t="shared" si="71"/>
        <v>0</v>
      </c>
      <c r="AK74" s="27">
        <f t="shared" si="71"/>
        <v>0</v>
      </c>
      <c r="AL74" s="27">
        <f t="shared" si="71"/>
        <v>0</v>
      </c>
      <c r="AM74" s="27">
        <f t="shared" si="71"/>
        <v>0</v>
      </c>
    </row>
    <row r="75" spans="1:41" x14ac:dyDescent="0.35">
      <c r="A75" s="8"/>
      <c r="B75" s="33"/>
      <c r="C75" s="30"/>
      <c r="D75" s="35"/>
      <c r="E75" s="30"/>
      <c r="F75" s="35"/>
      <c r="G75" s="30"/>
      <c r="H75" s="35"/>
      <c r="I75" s="30"/>
      <c r="J75" s="35"/>
      <c r="K75" s="30"/>
      <c r="L75" s="35"/>
      <c r="M75" s="30"/>
      <c r="N75" s="35"/>
      <c r="O75" s="30"/>
      <c r="P75" s="35"/>
      <c r="Q75" s="30"/>
      <c r="R75" s="35"/>
      <c r="S75" s="30"/>
      <c r="T75" s="35"/>
      <c r="U75" s="30"/>
      <c r="V75" s="35"/>
      <c r="W75" s="30"/>
      <c r="X75" s="35"/>
      <c r="Y75" s="30"/>
      <c r="Z75" s="35"/>
      <c r="AA75" s="30"/>
      <c r="AB75" s="35"/>
      <c r="AC75" s="30"/>
      <c r="AD75" s="35"/>
      <c r="AE75" s="30"/>
      <c r="AF75" s="35"/>
      <c r="AG75" s="30"/>
      <c r="AH75" s="35"/>
      <c r="AI75" s="30"/>
      <c r="AJ75" s="35"/>
      <c r="AK75" s="30"/>
      <c r="AL75" s="35"/>
      <c r="AM75" s="30"/>
    </row>
    <row r="76" spans="1:41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93"/>
    </row>
    <row r="77" spans="1:41" ht="16" thickBot="1" x14ac:dyDescent="0.4">
      <c r="A77" s="677" t="s">
        <v>12</v>
      </c>
      <c r="B77" s="17" t="s">
        <v>12</v>
      </c>
      <c r="C77" s="146">
        <f>C$4</f>
        <v>44562</v>
      </c>
      <c r="D77" s="146">
        <f t="shared" ref="D77:AM77" si="72">D$4</f>
        <v>44593</v>
      </c>
      <c r="E77" s="146">
        <f t="shared" si="72"/>
        <v>44621</v>
      </c>
      <c r="F77" s="146">
        <f t="shared" si="72"/>
        <v>44652</v>
      </c>
      <c r="G77" s="146">
        <f t="shared" si="72"/>
        <v>44682</v>
      </c>
      <c r="H77" s="146">
        <f t="shared" si="72"/>
        <v>44713</v>
      </c>
      <c r="I77" s="146">
        <f t="shared" si="72"/>
        <v>44743</v>
      </c>
      <c r="J77" s="146">
        <f t="shared" si="72"/>
        <v>44774</v>
      </c>
      <c r="K77" s="146">
        <f t="shared" si="72"/>
        <v>44805</v>
      </c>
      <c r="L77" s="146">
        <f t="shared" si="72"/>
        <v>44835</v>
      </c>
      <c r="M77" s="146">
        <f t="shared" si="72"/>
        <v>44866</v>
      </c>
      <c r="N77" s="146">
        <f t="shared" si="72"/>
        <v>44896</v>
      </c>
      <c r="O77" s="146">
        <f t="shared" si="72"/>
        <v>44927</v>
      </c>
      <c r="P77" s="146">
        <f t="shared" si="72"/>
        <v>44958</v>
      </c>
      <c r="Q77" s="146">
        <f t="shared" si="72"/>
        <v>44986</v>
      </c>
      <c r="R77" s="146">
        <f t="shared" si="72"/>
        <v>45017</v>
      </c>
      <c r="S77" s="146">
        <f t="shared" si="72"/>
        <v>45047</v>
      </c>
      <c r="T77" s="146">
        <f t="shared" si="72"/>
        <v>45078</v>
      </c>
      <c r="U77" s="146">
        <f t="shared" si="72"/>
        <v>45108</v>
      </c>
      <c r="V77" s="146">
        <f t="shared" si="72"/>
        <v>45139</v>
      </c>
      <c r="W77" s="146">
        <f t="shared" si="72"/>
        <v>45170</v>
      </c>
      <c r="X77" s="146">
        <f t="shared" si="72"/>
        <v>45200</v>
      </c>
      <c r="Y77" s="146">
        <f t="shared" si="72"/>
        <v>45231</v>
      </c>
      <c r="Z77" s="146">
        <f t="shared" si="72"/>
        <v>45261</v>
      </c>
      <c r="AA77" s="146">
        <f t="shared" si="72"/>
        <v>45292</v>
      </c>
      <c r="AB77" s="146">
        <f t="shared" si="72"/>
        <v>45323</v>
      </c>
      <c r="AC77" s="146">
        <f t="shared" si="72"/>
        <v>45352</v>
      </c>
      <c r="AD77" s="146">
        <f t="shared" si="72"/>
        <v>45383</v>
      </c>
      <c r="AE77" s="146">
        <f t="shared" si="72"/>
        <v>45413</v>
      </c>
      <c r="AF77" s="146">
        <f t="shared" si="72"/>
        <v>45444</v>
      </c>
      <c r="AG77" s="146">
        <f t="shared" si="72"/>
        <v>45474</v>
      </c>
      <c r="AH77" s="146">
        <f t="shared" si="72"/>
        <v>45505</v>
      </c>
      <c r="AI77" s="146">
        <f t="shared" si="72"/>
        <v>45536</v>
      </c>
      <c r="AJ77" s="146">
        <f t="shared" si="72"/>
        <v>45566</v>
      </c>
      <c r="AK77" s="146">
        <f t="shared" si="72"/>
        <v>45597</v>
      </c>
      <c r="AL77" s="146">
        <f t="shared" si="72"/>
        <v>45627</v>
      </c>
      <c r="AM77" s="146">
        <f t="shared" si="72"/>
        <v>45658</v>
      </c>
      <c r="AO77" s="195" t="s">
        <v>181</v>
      </c>
    </row>
    <row r="78" spans="1:41" ht="15.75" customHeight="1" x14ac:dyDescent="0.35">
      <c r="A78" s="678"/>
      <c r="B78" s="13" t="str">
        <f>B59</f>
        <v>Air Comp</v>
      </c>
      <c r="C78" s="299">
        <f>'2M - SGS'!C78</f>
        <v>8.5109000000000004E-2</v>
      </c>
      <c r="D78" s="299">
        <f>'2M - SGS'!D78</f>
        <v>7.7715000000000006E-2</v>
      </c>
      <c r="E78" s="299">
        <f>'2M - SGS'!E78</f>
        <v>8.6136000000000004E-2</v>
      </c>
      <c r="F78" s="299">
        <f>'2M - SGS'!F78</f>
        <v>7.9796000000000006E-2</v>
      </c>
      <c r="G78" s="299">
        <f>'2M - SGS'!G78</f>
        <v>8.5334999999999994E-2</v>
      </c>
      <c r="H78" s="299">
        <f>'2M - SGS'!H78</f>
        <v>8.1994999999999998E-2</v>
      </c>
      <c r="I78" s="299">
        <f>'2M - SGS'!I78</f>
        <v>8.4098999999999993E-2</v>
      </c>
      <c r="J78" s="299">
        <f>'2M - SGS'!J78</f>
        <v>8.4198999999999996E-2</v>
      </c>
      <c r="K78" s="299">
        <f>'2M - SGS'!K78</f>
        <v>8.2512000000000002E-2</v>
      </c>
      <c r="L78" s="299">
        <f>'2M - SGS'!L78</f>
        <v>8.5277000000000006E-2</v>
      </c>
      <c r="M78" s="299">
        <f>'2M - SGS'!M78</f>
        <v>8.2588999999999996E-2</v>
      </c>
      <c r="N78" s="299">
        <f>'2M - SGS'!N78</f>
        <v>8.5237999999999994E-2</v>
      </c>
      <c r="O78" s="299">
        <f>'2M - SGS'!O78</f>
        <v>8.5109000000000004E-2</v>
      </c>
      <c r="P78" s="299">
        <f>'2M - SGS'!P78</f>
        <v>7.7715000000000006E-2</v>
      </c>
      <c r="Q78" s="299">
        <f>'2M - SGS'!Q78</f>
        <v>8.6136000000000004E-2</v>
      </c>
      <c r="R78" s="299">
        <f>'2M - SGS'!R78</f>
        <v>7.9796000000000006E-2</v>
      </c>
      <c r="S78" s="299">
        <f>'2M - SGS'!S78</f>
        <v>8.5334999999999994E-2</v>
      </c>
      <c r="T78" s="299">
        <f>'2M - SGS'!T78</f>
        <v>8.1994999999999998E-2</v>
      </c>
      <c r="U78" s="299">
        <f>'2M - SGS'!U78</f>
        <v>8.4098999999999993E-2</v>
      </c>
      <c r="V78" s="299">
        <f>'2M - SGS'!V78</f>
        <v>8.4198999999999996E-2</v>
      </c>
      <c r="W78" s="299">
        <f>'2M - SGS'!W78</f>
        <v>8.2512000000000002E-2</v>
      </c>
      <c r="X78" s="299">
        <f>'2M - SGS'!X78</f>
        <v>8.5277000000000006E-2</v>
      </c>
      <c r="Y78" s="299">
        <f>'2M - SGS'!Y78</f>
        <v>8.2588999999999996E-2</v>
      </c>
      <c r="Z78" s="299">
        <f>'2M - SGS'!Z78</f>
        <v>8.5237999999999994E-2</v>
      </c>
      <c r="AA78" s="299">
        <f>'2M - SGS'!AA78</f>
        <v>8.5109000000000004E-2</v>
      </c>
      <c r="AB78" s="299">
        <f>'2M - SGS'!AB78</f>
        <v>7.7715000000000006E-2</v>
      </c>
      <c r="AC78" s="299">
        <f>'2M - SGS'!AC78</f>
        <v>8.6136000000000004E-2</v>
      </c>
      <c r="AD78" s="299">
        <f>'2M - SGS'!AD78</f>
        <v>7.9796000000000006E-2</v>
      </c>
      <c r="AE78" s="299">
        <f>'2M - SGS'!AE78</f>
        <v>8.5334999999999994E-2</v>
      </c>
      <c r="AF78" s="299">
        <f>'2M - SGS'!AF78</f>
        <v>8.1994999999999998E-2</v>
      </c>
      <c r="AG78" s="299">
        <f>'2M - SGS'!AG78</f>
        <v>8.4098999999999993E-2</v>
      </c>
      <c r="AH78" s="299">
        <f>'2M - SGS'!AH78</f>
        <v>8.4198999999999996E-2</v>
      </c>
      <c r="AI78" s="299">
        <f>'2M - SGS'!AI78</f>
        <v>8.2512000000000002E-2</v>
      </c>
      <c r="AJ78" s="299">
        <f>'2M - SGS'!AJ78</f>
        <v>8.5277000000000006E-2</v>
      </c>
      <c r="AK78" s="299">
        <f>'2M - SGS'!AK78</f>
        <v>8.2588999999999996E-2</v>
      </c>
      <c r="AL78" s="299">
        <f>'2M - SGS'!AL78</f>
        <v>8.5237999999999994E-2</v>
      </c>
      <c r="AM78" s="299">
        <f>'2M - SGS'!AM78</f>
        <v>8.5109000000000004E-2</v>
      </c>
      <c r="AO78" s="209">
        <f t="shared" ref="AO78:AO90" si="73">SUM(C78:N78)</f>
        <v>1.0000000000000002</v>
      </c>
    </row>
    <row r="79" spans="1:41" ht="15.5" x14ac:dyDescent="0.35">
      <c r="A79" s="678"/>
      <c r="B79" s="13" t="str">
        <f t="shared" ref="B79:B90" si="74">B60</f>
        <v>Building Shell</v>
      </c>
      <c r="C79" s="299">
        <f>'2M - SGS'!C79</f>
        <v>0.107824</v>
      </c>
      <c r="D79" s="299">
        <f>'2M - SGS'!D79</f>
        <v>9.1051999999999994E-2</v>
      </c>
      <c r="E79" s="299">
        <f>'2M - SGS'!E79</f>
        <v>7.1135000000000004E-2</v>
      </c>
      <c r="F79" s="299">
        <f>'2M - SGS'!F79</f>
        <v>4.1179E-2</v>
      </c>
      <c r="G79" s="299">
        <f>'2M - SGS'!G79</f>
        <v>4.4423999999999998E-2</v>
      </c>
      <c r="H79" s="299">
        <f>'2M - SGS'!H79</f>
        <v>0.106128</v>
      </c>
      <c r="I79" s="299">
        <f>'2M - SGS'!I79</f>
        <v>0.14288100000000001</v>
      </c>
      <c r="J79" s="299">
        <f>'2M - SGS'!J79</f>
        <v>0.133494</v>
      </c>
      <c r="K79" s="299">
        <f>'2M - SGS'!K79</f>
        <v>5.781E-2</v>
      </c>
      <c r="L79" s="299">
        <f>'2M - SGS'!L79</f>
        <v>3.8018000000000003E-2</v>
      </c>
      <c r="M79" s="299">
        <f>'2M - SGS'!M79</f>
        <v>6.2103999999999999E-2</v>
      </c>
      <c r="N79" s="299">
        <f>'2M - SGS'!N79</f>
        <v>0.10395</v>
      </c>
      <c r="O79" s="299">
        <f>'2M - SGS'!O79</f>
        <v>0.107824</v>
      </c>
      <c r="P79" s="299">
        <f>'2M - SGS'!P79</f>
        <v>9.1051999999999994E-2</v>
      </c>
      <c r="Q79" s="299">
        <f>'2M - SGS'!Q79</f>
        <v>7.1135000000000004E-2</v>
      </c>
      <c r="R79" s="299">
        <f>'2M - SGS'!R79</f>
        <v>4.1179E-2</v>
      </c>
      <c r="S79" s="299">
        <f>'2M - SGS'!S79</f>
        <v>4.4423999999999998E-2</v>
      </c>
      <c r="T79" s="299">
        <f>'2M - SGS'!T79</f>
        <v>0.106128</v>
      </c>
      <c r="U79" s="299">
        <f>'2M - SGS'!U79</f>
        <v>0.14288100000000001</v>
      </c>
      <c r="V79" s="299">
        <f>'2M - SGS'!V79</f>
        <v>0.133494</v>
      </c>
      <c r="W79" s="299">
        <f>'2M - SGS'!W79</f>
        <v>5.781E-2</v>
      </c>
      <c r="X79" s="299">
        <f>'2M - SGS'!X79</f>
        <v>3.8018000000000003E-2</v>
      </c>
      <c r="Y79" s="299">
        <f>'2M - SGS'!Y79</f>
        <v>6.2103999999999999E-2</v>
      </c>
      <c r="Z79" s="299">
        <f>'2M - SGS'!Z79</f>
        <v>0.10395</v>
      </c>
      <c r="AA79" s="299">
        <f>'2M - SGS'!AA79</f>
        <v>0.107824</v>
      </c>
      <c r="AB79" s="299">
        <f>'2M - SGS'!AB79</f>
        <v>9.1051999999999994E-2</v>
      </c>
      <c r="AC79" s="299">
        <f>'2M - SGS'!AC79</f>
        <v>7.1135000000000004E-2</v>
      </c>
      <c r="AD79" s="299">
        <f>'2M - SGS'!AD79</f>
        <v>4.1179E-2</v>
      </c>
      <c r="AE79" s="299">
        <f>'2M - SGS'!AE79</f>
        <v>4.4423999999999998E-2</v>
      </c>
      <c r="AF79" s="299">
        <f>'2M - SGS'!AF79</f>
        <v>0.106128</v>
      </c>
      <c r="AG79" s="299">
        <f>'2M - SGS'!AG79</f>
        <v>0.14288100000000001</v>
      </c>
      <c r="AH79" s="299">
        <f>'2M - SGS'!AH79</f>
        <v>0.133494</v>
      </c>
      <c r="AI79" s="299">
        <f>'2M - SGS'!AI79</f>
        <v>5.781E-2</v>
      </c>
      <c r="AJ79" s="299">
        <f>'2M - SGS'!AJ79</f>
        <v>3.8018000000000003E-2</v>
      </c>
      <c r="AK79" s="299">
        <f>'2M - SGS'!AK79</f>
        <v>6.2103999999999999E-2</v>
      </c>
      <c r="AL79" s="299">
        <f>'2M - SGS'!AL79</f>
        <v>0.10395</v>
      </c>
      <c r="AM79" s="299">
        <f>'2M - SGS'!AM79</f>
        <v>0.107824</v>
      </c>
      <c r="AO79" s="209">
        <f t="shared" si="73"/>
        <v>0.99999900000000008</v>
      </c>
    </row>
    <row r="80" spans="1:41" ht="15.5" x14ac:dyDescent="0.35">
      <c r="A80" s="678"/>
      <c r="B80" s="13" t="str">
        <f t="shared" si="74"/>
        <v>Cooking</v>
      </c>
      <c r="C80" s="299">
        <f>'2M - SGS'!C80</f>
        <v>8.6096000000000006E-2</v>
      </c>
      <c r="D80" s="299">
        <f>'2M - SGS'!D80</f>
        <v>7.8608999999999998E-2</v>
      </c>
      <c r="E80" s="299">
        <f>'2M - SGS'!E80</f>
        <v>8.1547999999999995E-2</v>
      </c>
      <c r="F80" s="299">
        <f>'2M - SGS'!F80</f>
        <v>7.2947999999999999E-2</v>
      </c>
      <c r="G80" s="299">
        <f>'2M - SGS'!G80</f>
        <v>8.6277000000000006E-2</v>
      </c>
      <c r="H80" s="299">
        <f>'2M - SGS'!H80</f>
        <v>8.3294000000000007E-2</v>
      </c>
      <c r="I80" s="299">
        <f>'2M - SGS'!I80</f>
        <v>8.5859000000000005E-2</v>
      </c>
      <c r="J80" s="299">
        <f>'2M - SGS'!J80</f>
        <v>8.5885000000000003E-2</v>
      </c>
      <c r="K80" s="299">
        <f>'2M - SGS'!K80</f>
        <v>8.3474999999999994E-2</v>
      </c>
      <c r="L80" s="299">
        <f>'2M - SGS'!L80</f>
        <v>8.6262000000000005E-2</v>
      </c>
      <c r="M80" s="299">
        <f>'2M - SGS'!M80</f>
        <v>8.3496000000000001E-2</v>
      </c>
      <c r="N80" s="299">
        <f>'2M - SGS'!N80</f>
        <v>8.6250999999999994E-2</v>
      </c>
      <c r="O80" s="299">
        <f>'2M - SGS'!O80</f>
        <v>8.6096000000000006E-2</v>
      </c>
      <c r="P80" s="299">
        <f>'2M - SGS'!P80</f>
        <v>7.8608999999999998E-2</v>
      </c>
      <c r="Q80" s="299">
        <f>'2M - SGS'!Q80</f>
        <v>8.1547999999999995E-2</v>
      </c>
      <c r="R80" s="299">
        <f>'2M - SGS'!R80</f>
        <v>7.2947999999999999E-2</v>
      </c>
      <c r="S80" s="299">
        <f>'2M - SGS'!S80</f>
        <v>8.6277000000000006E-2</v>
      </c>
      <c r="T80" s="299">
        <f>'2M - SGS'!T80</f>
        <v>8.3294000000000007E-2</v>
      </c>
      <c r="U80" s="299">
        <f>'2M - SGS'!U80</f>
        <v>8.5859000000000005E-2</v>
      </c>
      <c r="V80" s="299">
        <f>'2M - SGS'!V80</f>
        <v>8.5885000000000003E-2</v>
      </c>
      <c r="W80" s="299">
        <f>'2M - SGS'!W80</f>
        <v>8.3474999999999994E-2</v>
      </c>
      <c r="X80" s="299">
        <f>'2M - SGS'!X80</f>
        <v>8.6262000000000005E-2</v>
      </c>
      <c r="Y80" s="299">
        <f>'2M - SGS'!Y80</f>
        <v>8.3496000000000001E-2</v>
      </c>
      <c r="Z80" s="299">
        <f>'2M - SGS'!Z80</f>
        <v>8.6250999999999994E-2</v>
      </c>
      <c r="AA80" s="299">
        <f>'2M - SGS'!AA80</f>
        <v>8.6096000000000006E-2</v>
      </c>
      <c r="AB80" s="299">
        <f>'2M - SGS'!AB80</f>
        <v>7.8608999999999998E-2</v>
      </c>
      <c r="AC80" s="299">
        <f>'2M - SGS'!AC80</f>
        <v>8.1547999999999995E-2</v>
      </c>
      <c r="AD80" s="299">
        <f>'2M - SGS'!AD80</f>
        <v>7.2947999999999999E-2</v>
      </c>
      <c r="AE80" s="299">
        <f>'2M - SGS'!AE80</f>
        <v>8.6277000000000006E-2</v>
      </c>
      <c r="AF80" s="299">
        <f>'2M - SGS'!AF80</f>
        <v>8.3294000000000007E-2</v>
      </c>
      <c r="AG80" s="299">
        <f>'2M - SGS'!AG80</f>
        <v>8.5859000000000005E-2</v>
      </c>
      <c r="AH80" s="299">
        <f>'2M - SGS'!AH80</f>
        <v>8.5885000000000003E-2</v>
      </c>
      <c r="AI80" s="299">
        <f>'2M - SGS'!AI80</f>
        <v>8.3474999999999994E-2</v>
      </c>
      <c r="AJ80" s="299">
        <f>'2M - SGS'!AJ80</f>
        <v>8.6262000000000005E-2</v>
      </c>
      <c r="AK80" s="299">
        <f>'2M - SGS'!AK80</f>
        <v>8.3496000000000001E-2</v>
      </c>
      <c r="AL80" s="299">
        <f>'2M - SGS'!AL80</f>
        <v>8.6250999999999994E-2</v>
      </c>
      <c r="AM80" s="299">
        <f>'2M - SGS'!AM80</f>
        <v>8.6096000000000006E-2</v>
      </c>
      <c r="AO80" s="209">
        <f t="shared" si="73"/>
        <v>0.99999999999999989</v>
      </c>
    </row>
    <row r="81" spans="1:41" ht="15.5" x14ac:dyDescent="0.35">
      <c r="A81" s="678"/>
      <c r="B81" s="13" t="str">
        <f t="shared" si="74"/>
        <v>Cooling</v>
      </c>
      <c r="C81" s="299">
        <f>'2M - SGS'!C81</f>
        <v>6.0000000000000002E-6</v>
      </c>
      <c r="D81" s="299">
        <f>'2M - SGS'!D81</f>
        <v>2.4699999999999999E-4</v>
      </c>
      <c r="E81" s="299">
        <f>'2M - SGS'!E81</f>
        <v>7.2360000000000002E-3</v>
      </c>
      <c r="F81" s="299">
        <f>'2M - SGS'!F81</f>
        <v>2.1690999999999998E-2</v>
      </c>
      <c r="G81" s="299">
        <f>'2M - SGS'!G81</f>
        <v>6.2979999999999994E-2</v>
      </c>
      <c r="H81" s="299">
        <f>'2M - SGS'!H81</f>
        <v>0.21317</v>
      </c>
      <c r="I81" s="299">
        <f>'2M - SGS'!I81</f>
        <v>0.29002899999999998</v>
      </c>
      <c r="J81" s="299">
        <f>'2M - SGS'!J81</f>
        <v>0.270206</v>
      </c>
      <c r="K81" s="299">
        <f>'2M - SGS'!K81</f>
        <v>0.108695</v>
      </c>
      <c r="L81" s="299">
        <f>'2M - SGS'!L81</f>
        <v>1.9643000000000001E-2</v>
      </c>
      <c r="M81" s="299">
        <f>'2M - SGS'!M81</f>
        <v>6.0299999999999998E-3</v>
      </c>
      <c r="N81" s="299">
        <f>'2M - SGS'!N81</f>
        <v>6.3999999999999997E-5</v>
      </c>
      <c r="O81" s="299">
        <f>'2M - SGS'!O81</f>
        <v>6.0000000000000002E-6</v>
      </c>
      <c r="P81" s="299">
        <f>'2M - SGS'!P81</f>
        <v>2.4699999999999999E-4</v>
      </c>
      <c r="Q81" s="299">
        <f>'2M - SGS'!Q81</f>
        <v>7.2360000000000002E-3</v>
      </c>
      <c r="R81" s="299">
        <f>'2M - SGS'!R81</f>
        <v>2.1690999999999998E-2</v>
      </c>
      <c r="S81" s="299">
        <f>'2M - SGS'!S81</f>
        <v>6.2979999999999994E-2</v>
      </c>
      <c r="T81" s="299">
        <f>'2M - SGS'!T81</f>
        <v>0.21317</v>
      </c>
      <c r="U81" s="299">
        <f>'2M - SGS'!U81</f>
        <v>0.29002899999999998</v>
      </c>
      <c r="V81" s="299">
        <f>'2M - SGS'!V81</f>
        <v>0.270206</v>
      </c>
      <c r="W81" s="299">
        <f>'2M - SGS'!W81</f>
        <v>0.108695</v>
      </c>
      <c r="X81" s="299">
        <f>'2M - SGS'!X81</f>
        <v>1.9643000000000001E-2</v>
      </c>
      <c r="Y81" s="299">
        <f>'2M - SGS'!Y81</f>
        <v>6.0299999999999998E-3</v>
      </c>
      <c r="Z81" s="299">
        <f>'2M - SGS'!Z81</f>
        <v>6.3999999999999997E-5</v>
      </c>
      <c r="AA81" s="299">
        <f>'2M - SGS'!AA81</f>
        <v>6.0000000000000002E-6</v>
      </c>
      <c r="AB81" s="299">
        <f>'2M - SGS'!AB81</f>
        <v>2.4699999999999999E-4</v>
      </c>
      <c r="AC81" s="299">
        <f>'2M - SGS'!AC81</f>
        <v>7.2360000000000002E-3</v>
      </c>
      <c r="AD81" s="299">
        <f>'2M - SGS'!AD81</f>
        <v>2.1690999999999998E-2</v>
      </c>
      <c r="AE81" s="299">
        <f>'2M - SGS'!AE81</f>
        <v>6.2979999999999994E-2</v>
      </c>
      <c r="AF81" s="299">
        <f>'2M - SGS'!AF81</f>
        <v>0.21317</v>
      </c>
      <c r="AG81" s="299">
        <f>'2M - SGS'!AG81</f>
        <v>0.29002899999999998</v>
      </c>
      <c r="AH81" s="299">
        <f>'2M - SGS'!AH81</f>
        <v>0.270206</v>
      </c>
      <c r="AI81" s="299">
        <f>'2M - SGS'!AI81</f>
        <v>0.108695</v>
      </c>
      <c r="AJ81" s="299">
        <f>'2M - SGS'!AJ81</f>
        <v>1.9643000000000001E-2</v>
      </c>
      <c r="AK81" s="299">
        <f>'2M - SGS'!AK81</f>
        <v>6.0299999999999998E-3</v>
      </c>
      <c r="AL81" s="299">
        <f>'2M - SGS'!AL81</f>
        <v>6.3999999999999997E-5</v>
      </c>
      <c r="AM81" s="299">
        <f>'2M - SGS'!AM81</f>
        <v>6.0000000000000002E-6</v>
      </c>
      <c r="AO81" s="209">
        <f t="shared" si="73"/>
        <v>0.9999969999999998</v>
      </c>
    </row>
    <row r="82" spans="1:41" ht="15.5" x14ac:dyDescent="0.35">
      <c r="A82" s="678"/>
      <c r="B82" s="13" t="str">
        <f t="shared" si="74"/>
        <v>Ext Lighting</v>
      </c>
      <c r="C82" s="299">
        <f>'2M - SGS'!C82</f>
        <v>0.106265</v>
      </c>
      <c r="D82" s="299">
        <f>'2M - SGS'!D82</f>
        <v>8.2161999999999999E-2</v>
      </c>
      <c r="E82" s="299">
        <f>'2M - SGS'!E82</f>
        <v>7.0887000000000006E-2</v>
      </c>
      <c r="F82" s="299">
        <f>'2M - SGS'!F82</f>
        <v>6.8145999999999998E-2</v>
      </c>
      <c r="G82" s="299">
        <f>'2M - SGS'!G82</f>
        <v>8.1852999999999995E-2</v>
      </c>
      <c r="H82" s="299">
        <f>'2M - SGS'!H82</f>
        <v>6.7163E-2</v>
      </c>
      <c r="I82" s="299">
        <f>'2M - SGS'!I82</f>
        <v>8.6751999999999996E-2</v>
      </c>
      <c r="J82" s="299">
        <f>'2M - SGS'!J82</f>
        <v>6.9401000000000004E-2</v>
      </c>
      <c r="K82" s="299">
        <f>'2M - SGS'!K82</f>
        <v>8.2907999999999996E-2</v>
      </c>
      <c r="L82" s="299">
        <f>'2M - SGS'!L82</f>
        <v>0.100507</v>
      </c>
      <c r="M82" s="299">
        <f>'2M - SGS'!M82</f>
        <v>8.7251999999999996E-2</v>
      </c>
      <c r="N82" s="299">
        <f>'2M - SGS'!N82</f>
        <v>9.6703999999999998E-2</v>
      </c>
      <c r="O82" s="299">
        <f>'2M - SGS'!O82</f>
        <v>0.106265</v>
      </c>
      <c r="P82" s="299">
        <f>'2M - SGS'!P82</f>
        <v>8.2161999999999999E-2</v>
      </c>
      <c r="Q82" s="299">
        <f>'2M - SGS'!Q82</f>
        <v>7.0887000000000006E-2</v>
      </c>
      <c r="R82" s="299">
        <f>'2M - SGS'!R82</f>
        <v>6.8145999999999998E-2</v>
      </c>
      <c r="S82" s="299">
        <f>'2M - SGS'!S82</f>
        <v>8.1852999999999995E-2</v>
      </c>
      <c r="T82" s="299">
        <f>'2M - SGS'!T82</f>
        <v>6.7163E-2</v>
      </c>
      <c r="U82" s="299">
        <f>'2M - SGS'!U82</f>
        <v>8.6751999999999996E-2</v>
      </c>
      <c r="V82" s="299">
        <f>'2M - SGS'!V82</f>
        <v>6.9401000000000004E-2</v>
      </c>
      <c r="W82" s="299">
        <f>'2M - SGS'!W82</f>
        <v>8.2907999999999996E-2</v>
      </c>
      <c r="X82" s="299">
        <f>'2M - SGS'!X82</f>
        <v>0.100507</v>
      </c>
      <c r="Y82" s="299">
        <f>'2M - SGS'!Y82</f>
        <v>8.7251999999999996E-2</v>
      </c>
      <c r="Z82" s="299">
        <f>'2M - SGS'!Z82</f>
        <v>9.6703999999999998E-2</v>
      </c>
      <c r="AA82" s="299">
        <f>'2M - SGS'!AA82</f>
        <v>0.106265</v>
      </c>
      <c r="AB82" s="299">
        <f>'2M - SGS'!AB82</f>
        <v>8.2161999999999999E-2</v>
      </c>
      <c r="AC82" s="299">
        <f>'2M - SGS'!AC82</f>
        <v>7.0887000000000006E-2</v>
      </c>
      <c r="AD82" s="299">
        <f>'2M - SGS'!AD82</f>
        <v>6.8145999999999998E-2</v>
      </c>
      <c r="AE82" s="299">
        <f>'2M - SGS'!AE82</f>
        <v>8.1852999999999995E-2</v>
      </c>
      <c r="AF82" s="299">
        <f>'2M - SGS'!AF82</f>
        <v>6.7163E-2</v>
      </c>
      <c r="AG82" s="299">
        <f>'2M - SGS'!AG82</f>
        <v>8.6751999999999996E-2</v>
      </c>
      <c r="AH82" s="299">
        <f>'2M - SGS'!AH82</f>
        <v>6.9401000000000004E-2</v>
      </c>
      <c r="AI82" s="299">
        <f>'2M - SGS'!AI82</f>
        <v>8.2907999999999996E-2</v>
      </c>
      <c r="AJ82" s="299">
        <f>'2M - SGS'!AJ82</f>
        <v>0.100507</v>
      </c>
      <c r="AK82" s="299">
        <f>'2M - SGS'!AK82</f>
        <v>8.7251999999999996E-2</v>
      </c>
      <c r="AL82" s="299">
        <f>'2M - SGS'!AL82</f>
        <v>9.6703999999999998E-2</v>
      </c>
      <c r="AM82" s="299">
        <f>'2M - SGS'!AM82</f>
        <v>0.106265</v>
      </c>
      <c r="AO82" s="209">
        <f t="shared" si="73"/>
        <v>1</v>
      </c>
    </row>
    <row r="83" spans="1:41" ht="15.5" x14ac:dyDescent="0.35">
      <c r="A83" s="678"/>
      <c r="B83" s="13" t="str">
        <f t="shared" si="74"/>
        <v>Heating</v>
      </c>
      <c r="C83" s="299">
        <f>'2M - SGS'!C83</f>
        <v>0.210397</v>
      </c>
      <c r="D83" s="299">
        <f>'2M - SGS'!D83</f>
        <v>0.17743600000000001</v>
      </c>
      <c r="E83" s="299">
        <f>'2M - SGS'!E83</f>
        <v>0.13192400000000001</v>
      </c>
      <c r="F83" s="299">
        <f>'2M - SGS'!F83</f>
        <v>5.9718E-2</v>
      </c>
      <c r="G83" s="299">
        <f>'2M - SGS'!G83</f>
        <v>2.6769000000000001E-2</v>
      </c>
      <c r="H83" s="299">
        <f>'2M - SGS'!H83</f>
        <v>4.2950000000000002E-3</v>
      </c>
      <c r="I83" s="299">
        <f>'2M - SGS'!I83</f>
        <v>2.895E-3</v>
      </c>
      <c r="J83" s="299">
        <f>'2M - SGS'!J83</f>
        <v>3.4320000000000002E-3</v>
      </c>
      <c r="K83" s="299">
        <f>'2M - SGS'!K83</f>
        <v>9.4020000000000006E-3</v>
      </c>
      <c r="L83" s="299">
        <f>'2M - SGS'!L83</f>
        <v>5.5496999999999998E-2</v>
      </c>
      <c r="M83" s="299">
        <f>'2M - SGS'!M83</f>
        <v>0.115452</v>
      </c>
      <c r="N83" s="299">
        <f>'2M - SGS'!N83</f>
        <v>0.20278099999999999</v>
      </c>
      <c r="O83" s="299">
        <f>'2M - SGS'!O83</f>
        <v>0.210397</v>
      </c>
      <c r="P83" s="299">
        <f>'2M - SGS'!P83</f>
        <v>0.17743600000000001</v>
      </c>
      <c r="Q83" s="299">
        <f>'2M - SGS'!Q83</f>
        <v>0.13192400000000001</v>
      </c>
      <c r="R83" s="299">
        <f>'2M - SGS'!R83</f>
        <v>5.9718E-2</v>
      </c>
      <c r="S83" s="299">
        <f>'2M - SGS'!S83</f>
        <v>2.6769000000000001E-2</v>
      </c>
      <c r="T83" s="299">
        <f>'2M - SGS'!T83</f>
        <v>4.2950000000000002E-3</v>
      </c>
      <c r="U83" s="299">
        <f>'2M - SGS'!U83</f>
        <v>2.895E-3</v>
      </c>
      <c r="V83" s="299">
        <f>'2M - SGS'!V83</f>
        <v>3.4320000000000002E-3</v>
      </c>
      <c r="W83" s="299">
        <f>'2M - SGS'!W83</f>
        <v>9.4020000000000006E-3</v>
      </c>
      <c r="X83" s="299">
        <f>'2M - SGS'!X83</f>
        <v>5.5496999999999998E-2</v>
      </c>
      <c r="Y83" s="299">
        <f>'2M - SGS'!Y83</f>
        <v>0.115452</v>
      </c>
      <c r="Z83" s="299">
        <f>'2M - SGS'!Z83</f>
        <v>0.20278099999999999</v>
      </c>
      <c r="AA83" s="299">
        <f>'2M - SGS'!AA83</f>
        <v>0.210397</v>
      </c>
      <c r="AB83" s="299">
        <f>'2M - SGS'!AB83</f>
        <v>0.17743600000000001</v>
      </c>
      <c r="AC83" s="299">
        <f>'2M - SGS'!AC83</f>
        <v>0.13192400000000001</v>
      </c>
      <c r="AD83" s="299">
        <f>'2M - SGS'!AD83</f>
        <v>5.9718E-2</v>
      </c>
      <c r="AE83" s="299">
        <f>'2M - SGS'!AE83</f>
        <v>2.6769000000000001E-2</v>
      </c>
      <c r="AF83" s="299">
        <f>'2M - SGS'!AF83</f>
        <v>4.2950000000000002E-3</v>
      </c>
      <c r="AG83" s="299">
        <f>'2M - SGS'!AG83</f>
        <v>2.895E-3</v>
      </c>
      <c r="AH83" s="299">
        <f>'2M - SGS'!AH83</f>
        <v>3.4320000000000002E-3</v>
      </c>
      <c r="AI83" s="299">
        <f>'2M - SGS'!AI83</f>
        <v>9.4020000000000006E-3</v>
      </c>
      <c r="AJ83" s="299">
        <f>'2M - SGS'!AJ83</f>
        <v>5.5496999999999998E-2</v>
      </c>
      <c r="AK83" s="299">
        <f>'2M - SGS'!AK83</f>
        <v>0.115452</v>
      </c>
      <c r="AL83" s="299">
        <f>'2M - SGS'!AL83</f>
        <v>0.20278099999999999</v>
      </c>
      <c r="AM83" s="299">
        <f>'2M - SGS'!AM83</f>
        <v>0.210397</v>
      </c>
      <c r="AO83" s="209">
        <f t="shared" si="73"/>
        <v>0.99999800000000016</v>
      </c>
    </row>
    <row r="84" spans="1:41" ht="15.5" x14ac:dyDescent="0.35">
      <c r="A84" s="678"/>
      <c r="B84" s="13" t="str">
        <f t="shared" si="74"/>
        <v>HVAC</v>
      </c>
      <c r="C84" s="299">
        <f>'2M - SGS'!C84</f>
        <v>0.107824</v>
      </c>
      <c r="D84" s="299">
        <f>'2M - SGS'!D84</f>
        <v>9.1051999999999994E-2</v>
      </c>
      <c r="E84" s="299">
        <f>'2M - SGS'!E84</f>
        <v>7.1135000000000004E-2</v>
      </c>
      <c r="F84" s="299">
        <f>'2M - SGS'!F84</f>
        <v>4.1179E-2</v>
      </c>
      <c r="G84" s="299">
        <f>'2M - SGS'!G84</f>
        <v>4.4423999999999998E-2</v>
      </c>
      <c r="H84" s="299">
        <f>'2M - SGS'!H84</f>
        <v>0.106128</v>
      </c>
      <c r="I84" s="299">
        <f>'2M - SGS'!I84</f>
        <v>0.14288100000000001</v>
      </c>
      <c r="J84" s="299">
        <f>'2M - SGS'!J84</f>
        <v>0.133494</v>
      </c>
      <c r="K84" s="299">
        <f>'2M - SGS'!K84</f>
        <v>5.781E-2</v>
      </c>
      <c r="L84" s="299">
        <f>'2M - SGS'!L84</f>
        <v>3.8018000000000003E-2</v>
      </c>
      <c r="M84" s="299">
        <f>'2M - SGS'!M84</f>
        <v>6.2103999999999999E-2</v>
      </c>
      <c r="N84" s="299">
        <f>'2M - SGS'!N84</f>
        <v>0.10395</v>
      </c>
      <c r="O84" s="299">
        <f>'2M - SGS'!O84</f>
        <v>0.107824</v>
      </c>
      <c r="P84" s="299">
        <f>'2M - SGS'!P84</f>
        <v>9.1051999999999994E-2</v>
      </c>
      <c r="Q84" s="299">
        <f>'2M - SGS'!Q84</f>
        <v>7.1135000000000004E-2</v>
      </c>
      <c r="R84" s="299">
        <f>'2M - SGS'!R84</f>
        <v>4.1179E-2</v>
      </c>
      <c r="S84" s="299">
        <f>'2M - SGS'!S84</f>
        <v>4.4423999999999998E-2</v>
      </c>
      <c r="T84" s="299">
        <f>'2M - SGS'!T84</f>
        <v>0.106128</v>
      </c>
      <c r="U84" s="299">
        <f>'2M - SGS'!U84</f>
        <v>0.14288100000000001</v>
      </c>
      <c r="V84" s="299">
        <f>'2M - SGS'!V84</f>
        <v>0.133494</v>
      </c>
      <c r="W84" s="299">
        <f>'2M - SGS'!W84</f>
        <v>5.781E-2</v>
      </c>
      <c r="X84" s="299">
        <f>'2M - SGS'!X84</f>
        <v>3.8018000000000003E-2</v>
      </c>
      <c r="Y84" s="299">
        <f>'2M - SGS'!Y84</f>
        <v>6.2103999999999999E-2</v>
      </c>
      <c r="Z84" s="299">
        <f>'2M - SGS'!Z84</f>
        <v>0.10395</v>
      </c>
      <c r="AA84" s="299">
        <f>'2M - SGS'!AA84</f>
        <v>0.107824</v>
      </c>
      <c r="AB84" s="299">
        <f>'2M - SGS'!AB84</f>
        <v>9.1051999999999994E-2</v>
      </c>
      <c r="AC84" s="299">
        <f>'2M - SGS'!AC84</f>
        <v>7.1135000000000004E-2</v>
      </c>
      <c r="AD84" s="299">
        <f>'2M - SGS'!AD84</f>
        <v>4.1179E-2</v>
      </c>
      <c r="AE84" s="299">
        <f>'2M - SGS'!AE84</f>
        <v>4.4423999999999998E-2</v>
      </c>
      <c r="AF84" s="299">
        <f>'2M - SGS'!AF84</f>
        <v>0.106128</v>
      </c>
      <c r="AG84" s="299">
        <f>'2M - SGS'!AG84</f>
        <v>0.14288100000000001</v>
      </c>
      <c r="AH84" s="299">
        <f>'2M - SGS'!AH84</f>
        <v>0.133494</v>
      </c>
      <c r="AI84" s="299">
        <f>'2M - SGS'!AI84</f>
        <v>5.781E-2</v>
      </c>
      <c r="AJ84" s="299">
        <f>'2M - SGS'!AJ84</f>
        <v>3.8018000000000003E-2</v>
      </c>
      <c r="AK84" s="299">
        <f>'2M - SGS'!AK84</f>
        <v>6.2103999999999999E-2</v>
      </c>
      <c r="AL84" s="299">
        <f>'2M - SGS'!AL84</f>
        <v>0.10395</v>
      </c>
      <c r="AM84" s="299">
        <f>'2M - SGS'!AM84</f>
        <v>0.107824</v>
      </c>
      <c r="AO84" s="209">
        <f t="shared" si="73"/>
        <v>0.99999900000000008</v>
      </c>
    </row>
    <row r="85" spans="1:41" ht="15.5" x14ac:dyDescent="0.35">
      <c r="A85" s="678"/>
      <c r="B85" s="13" t="str">
        <f t="shared" si="74"/>
        <v>Lighting</v>
      </c>
      <c r="C85" s="299">
        <f>'2M - SGS'!C85</f>
        <v>9.3563999999999994E-2</v>
      </c>
      <c r="D85" s="299">
        <f>'2M - SGS'!D85</f>
        <v>7.2162000000000004E-2</v>
      </c>
      <c r="E85" s="299">
        <f>'2M - SGS'!E85</f>
        <v>7.8372999999999998E-2</v>
      </c>
      <c r="F85" s="299">
        <f>'2M - SGS'!F85</f>
        <v>7.6534000000000005E-2</v>
      </c>
      <c r="G85" s="299">
        <f>'2M - SGS'!G85</f>
        <v>9.4246999999999997E-2</v>
      </c>
      <c r="H85" s="299">
        <f>'2M - SGS'!H85</f>
        <v>7.5599E-2</v>
      </c>
      <c r="I85" s="299">
        <f>'2M - SGS'!I85</f>
        <v>9.6199999999999994E-2</v>
      </c>
      <c r="J85" s="299">
        <f>'2M - SGS'!J85</f>
        <v>7.7077999999999994E-2</v>
      </c>
      <c r="K85" s="299">
        <f>'2M - SGS'!K85</f>
        <v>8.1374000000000002E-2</v>
      </c>
      <c r="L85" s="299">
        <f>'2M - SGS'!L85</f>
        <v>9.4072000000000003E-2</v>
      </c>
      <c r="M85" s="299">
        <f>'2M - SGS'!M85</f>
        <v>7.6706999999999997E-2</v>
      </c>
      <c r="N85" s="299">
        <f>'2M - SGS'!N85</f>
        <v>8.4089999999999998E-2</v>
      </c>
      <c r="O85" s="299">
        <f>'2M - SGS'!O85</f>
        <v>9.3563999999999994E-2</v>
      </c>
      <c r="P85" s="299">
        <f>'2M - SGS'!P85</f>
        <v>7.2162000000000004E-2</v>
      </c>
      <c r="Q85" s="299">
        <f>'2M - SGS'!Q85</f>
        <v>7.8372999999999998E-2</v>
      </c>
      <c r="R85" s="299">
        <f>'2M - SGS'!R85</f>
        <v>7.6534000000000005E-2</v>
      </c>
      <c r="S85" s="299">
        <f>'2M - SGS'!S85</f>
        <v>9.4246999999999997E-2</v>
      </c>
      <c r="T85" s="299">
        <f>'2M - SGS'!T85</f>
        <v>7.5599E-2</v>
      </c>
      <c r="U85" s="299">
        <f>'2M - SGS'!U85</f>
        <v>9.6199999999999994E-2</v>
      </c>
      <c r="V85" s="299">
        <f>'2M - SGS'!V85</f>
        <v>7.7077999999999994E-2</v>
      </c>
      <c r="W85" s="299">
        <f>'2M - SGS'!W85</f>
        <v>8.1374000000000002E-2</v>
      </c>
      <c r="X85" s="299">
        <f>'2M - SGS'!X85</f>
        <v>9.4072000000000003E-2</v>
      </c>
      <c r="Y85" s="299">
        <f>'2M - SGS'!Y85</f>
        <v>7.6706999999999997E-2</v>
      </c>
      <c r="Z85" s="299">
        <f>'2M - SGS'!Z85</f>
        <v>8.4089999999999998E-2</v>
      </c>
      <c r="AA85" s="299">
        <f>'2M - SGS'!AA85</f>
        <v>9.3563999999999994E-2</v>
      </c>
      <c r="AB85" s="299">
        <f>'2M - SGS'!AB85</f>
        <v>7.2162000000000004E-2</v>
      </c>
      <c r="AC85" s="299">
        <f>'2M - SGS'!AC85</f>
        <v>7.8372999999999998E-2</v>
      </c>
      <c r="AD85" s="299">
        <f>'2M - SGS'!AD85</f>
        <v>7.6534000000000005E-2</v>
      </c>
      <c r="AE85" s="299">
        <f>'2M - SGS'!AE85</f>
        <v>9.4246999999999997E-2</v>
      </c>
      <c r="AF85" s="299">
        <f>'2M - SGS'!AF85</f>
        <v>7.5599E-2</v>
      </c>
      <c r="AG85" s="299">
        <f>'2M - SGS'!AG85</f>
        <v>9.6199999999999994E-2</v>
      </c>
      <c r="AH85" s="299">
        <f>'2M - SGS'!AH85</f>
        <v>7.7077999999999994E-2</v>
      </c>
      <c r="AI85" s="299">
        <f>'2M - SGS'!AI85</f>
        <v>8.1374000000000002E-2</v>
      </c>
      <c r="AJ85" s="299">
        <f>'2M - SGS'!AJ85</f>
        <v>9.4072000000000003E-2</v>
      </c>
      <c r="AK85" s="299">
        <f>'2M - SGS'!AK85</f>
        <v>7.6706999999999997E-2</v>
      </c>
      <c r="AL85" s="299">
        <f>'2M - SGS'!AL85</f>
        <v>8.4089999999999998E-2</v>
      </c>
      <c r="AM85" s="299">
        <f>'2M - SGS'!AM85</f>
        <v>9.3563999999999994E-2</v>
      </c>
      <c r="AO85" s="209">
        <f t="shared" si="73"/>
        <v>1</v>
      </c>
    </row>
    <row r="86" spans="1:41" ht="15.5" x14ac:dyDescent="0.35">
      <c r="A86" s="678"/>
      <c r="B86" s="13" t="str">
        <f t="shared" si="74"/>
        <v>Miscellaneous</v>
      </c>
      <c r="C86" s="299">
        <f>'2M - SGS'!C86</f>
        <v>8.5109000000000004E-2</v>
      </c>
      <c r="D86" s="299">
        <f>'2M - SGS'!D86</f>
        <v>7.7715000000000006E-2</v>
      </c>
      <c r="E86" s="299">
        <f>'2M - SGS'!E86</f>
        <v>8.6136000000000004E-2</v>
      </c>
      <c r="F86" s="299">
        <f>'2M - SGS'!F86</f>
        <v>7.9796000000000006E-2</v>
      </c>
      <c r="G86" s="299">
        <f>'2M - SGS'!G86</f>
        <v>8.5334999999999994E-2</v>
      </c>
      <c r="H86" s="299">
        <f>'2M - SGS'!H86</f>
        <v>8.1994999999999998E-2</v>
      </c>
      <c r="I86" s="299">
        <f>'2M - SGS'!I86</f>
        <v>8.4098999999999993E-2</v>
      </c>
      <c r="J86" s="299">
        <f>'2M - SGS'!J86</f>
        <v>8.4198999999999996E-2</v>
      </c>
      <c r="K86" s="299">
        <f>'2M - SGS'!K86</f>
        <v>8.2512000000000002E-2</v>
      </c>
      <c r="L86" s="299">
        <f>'2M - SGS'!L86</f>
        <v>8.5277000000000006E-2</v>
      </c>
      <c r="M86" s="299">
        <f>'2M - SGS'!M86</f>
        <v>8.2588999999999996E-2</v>
      </c>
      <c r="N86" s="299">
        <f>'2M - SGS'!N86</f>
        <v>8.5237999999999994E-2</v>
      </c>
      <c r="O86" s="299">
        <f>'2M - SGS'!O86</f>
        <v>8.5109000000000004E-2</v>
      </c>
      <c r="P86" s="299">
        <f>'2M - SGS'!P86</f>
        <v>7.7715000000000006E-2</v>
      </c>
      <c r="Q86" s="299">
        <f>'2M - SGS'!Q86</f>
        <v>8.6136000000000004E-2</v>
      </c>
      <c r="R86" s="299">
        <f>'2M - SGS'!R86</f>
        <v>7.9796000000000006E-2</v>
      </c>
      <c r="S86" s="299">
        <f>'2M - SGS'!S86</f>
        <v>8.5334999999999994E-2</v>
      </c>
      <c r="T86" s="299">
        <f>'2M - SGS'!T86</f>
        <v>8.1994999999999998E-2</v>
      </c>
      <c r="U86" s="299">
        <f>'2M - SGS'!U86</f>
        <v>8.4098999999999993E-2</v>
      </c>
      <c r="V86" s="299">
        <f>'2M - SGS'!V86</f>
        <v>8.4198999999999996E-2</v>
      </c>
      <c r="W86" s="299">
        <f>'2M - SGS'!W86</f>
        <v>8.2512000000000002E-2</v>
      </c>
      <c r="X86" s="299">
        <f>'2M - SGS'!X86</f>
        <v>8.5277000000000006E-2</v>
      </c>
      <c r="Y86" s="299">
        <f>'2M - SGS'!Y86</f>
        <v>8.2588999999999996E-2</v>
      </c>
      <c r="Z86" s="299">
        <f>'2M - SGS'!Z86</f>
        <v>8.5237999999999994E-2</v>
      </c>
      <c r="AA86" s="299">
        <f>'2M - SGS'!AA86</f>
        <v>8.5109000000000004E-2</v>
      </c>
      <c r="AB86" s="299">
        <f>'2M - SGS'!AB86</f>
        <v>7.7715000000000006E-2</v>
      </c>
      <c r="AC86" s="299">
        <f>'2M - SGS'!AC86</f>
        <v>8.6136000000000004E-2</v>
      </c>
      <c r="AD86" s="299">
        <f>'2M - SGS'!AD86</f>
        <v>7.9796000000000006E-2</v>
      </c>
      <c r="AE86" s="299">
        <f>'2M - SGS'!AE86</f>
        <v>8.5334999999999994E-2</v>
      </c>
      <c r="AF86" s="299">
        <f>'2M - SGS'!AF86</f>
        <v>8.1994999999999998E-2</v>
      </c>
      <c r="AG86" s="299">
        <f>'2M - SGS'!AG86</f>
        <v>8.4098999999999993E-2</v>
      </c>
      <c r="AH86" s="299">
        <f>'2M - SGS'!AH86</f>
        <v>8.4198999999999996E-2</v>
      </c>
      <c r="AI86" s="299">
        <f>'2M - SGS'!AI86</f>
        <v>8.2512000000000002E-2</v>
      </c>
      <c r="AJ86" s="299">
        <f>'2M - SGS'!AJ86</f>
        <v>8.5277000000000006E-2</v>
      </c>
      <c r="AK86" s="299">
        <f>'2M - SGS'!AK86</f>
        <v>8.2588999999999996E-2</v>
      </c>
      <c r="AL86" s="299">
        <f>'2M - SGS'!AL86</f>
        <v>8.5237999999999994E-2</v>
      </c>
      <c r="AM86" s="299">
        <f>'2M - SGS'!AM86</f>
        <v>8.5109000000000004E-2</v>
      </c>
      <c r="AO86" s="209">
        <f t="shared" si="73"/>
        <v>1.0000000000000002</v>
      </c>
    </row>
    <row r="87" spans="1:41" ht="15.5" x14ac:dyDescent="0.35">
      <c r="A87" s="678"/>
      <c r="B87" s="13" t="str">
        <f t="shared" si="74"/>
        <v>Motors</v>
      </c>
      <c r="C87" s="299">
        <f>'2M - SGS'!C87</f>
        <v>8.5109000000000004E-2</v>
      </c>
      <c r="D87" s="299">
        <f>'2M - SGS'!D87</f>
        <v>7.7715000000000006E-2</v>
      </c>
      <c r="E87" s="299">
        <f>'2M - SGS'!E87</f>
        <v>8.6136000000000004E-2</v>
      </c>
      <c r="F87" s="299">
        <f>'2M - SGS'!F87</f>
        <v>7.9796000000000006E-2</v>
      </c>
      <c r="G87" s="299">
        <f>'2M - SGS'!G87</f>
        <v>8.5334999999999994E-2</v>
      </c>
      <c r="H87" s="299">
        <f>'2M - SGS'!H87</f>
        <v>8.1994999999999998E-2</v>
      </c>
      <c r="I87" s="299">
        <f>'2M - SGS'!I87</f>
        <v>8.4098999999999993E-2</v>
      </c>
      <c r="J87" s="299">
        <f>'2M - SGS'!J87</f>
        <v>8.4198999999999996E-2</v>
      </c>
      <c r="K87" s="299">
        <f>'2M - SGS'!K87</f>
        <v>8.2512000000000002E-2</v>
      </c>
      <c r="L87" s="299">
        <f>'2M - SGS'!L87</f>
        <v>8.5277000000000006E-2</v>
      </c>
      <c r="M87" s="299">
        <f>'2M - SGS'!M87</f>
        <v>8.2588999999999996E-2</v>
      </c>
      <c r="N87" s="299">
        <f>'2M - SGS'!N87</f>
        <v>8.5237999999999994E-2</v>
      </c>
      <c r="O87" s="299">
        <f>'2M - SGS'!O87</f>
        <v>8.5109000000000004E-2</v>
      </c>
      <c r="P87" s="299">
        <f>'2M - SGS'!P87</f>
        <v>7.7715000000000006E-2</v>
      </c>
      <c r="Q87" s="299">
        <f>'2M - SGS'!Q87</f>
        <v>8.6136000000000004E-2</v>
      </c>
      <c r="R87" s="299">
        <f>'2M - SGS'!R87</f>
        <v>7.9796000000000006E-2</v>
      </c>
      <c r="S87" s="299">
        <f>'2M - SGS'!S87</f>
        <v>8.5334999999999994E-2</v>
      </c>
      <c r="T87" s="299">
        <f>'2M - SGS'!T87</f>
        <v>8.1994999999999998E-2</v>
      </c>
      <c r="U87" s="299">
        <f>'2M - SGS'!U87</f>
        <v>8.4098999999999993E-2</v>
      </c>
      <c r="V87" s="299">
        <f>'2M - SGS'!V87</f>
        <v>8.4198999999999996E-2</v>
      </c>
      <c r="W87" s="299">
        <f>'2M - SGS'!W87</f>
        <v>8.2512000000000002E-2</v>
      </c>
      <c r="X87" s="299">
        <f>'2M - SGS'!X87</f>
        <v>8.5277000000000006E-2</v>
      </c>
      <c r="Y87" s="299">
        <f>'2M - SGS'!Y87</f>
        <v>8.2588999999999996E-2</v>
      </c>
      <c r="Z87" s="299">
        <f>'2M - SGS'!Z87</f>
        <v>8.5237999999999994E-2</v>
      </c>
      <c r="AA87" s="299">
        <f>'2M - SGS'!AA87</f>
        <v>8.5109000000000004E-2</v>
      </c>
      <c r="AB87" s="299">
        <f>'2M - SGS'!AB87</f>
        <v>7.7715000000000006E-2</v>
      </c>
      <c r="AC87" s="299">
        <f>'2M - SGS'!AC87</f>
        <v>8.6136000000000004E-2</v>
      </c>
      <c r="AD87" s="299">
        <f>'2M - SGS'!AD87</f>
        <v>7.9796000000000006E-2</v>
      </c>
      <c r="AE87" s="299">
        <f>'2M - SGS'!AE87</f>
        <v>8.5334999999999994E-2</v>
      </c>
      <c r="AF87" s="299">
        <f>'2M - SGS'!AF87</f>
        <v>8.1994999999999998E-2</v>
      </c>
      <c r="AG87" s="299">
        <f>'2M - SGS'!AG87</f>
        <v>8.4098999999999993E-2</v>
      </c>
      <c r="AH87" s="299">
        <f>'2M - SGS'!AH87</f>
        <v>8.4198999999999996E-2</v>
      </c>
      <c r="AI87" s="299">
        <f>'2M - SGS'!AI87</f>
        <v>8.2512000000000002E-2</v>
      </c>
      <c r="AJ87" s="299">
        <f>'2M - SGS'!AJ87</f>
        <v>8.5277000000000006E-2</v>
      </c>
      <c r="AK87" s="299">
        <f>'2M - SGS'!AK87</f>
        <v>8.2588999999999996E-2</v>
      </c>
      <c r="AL87" s="299">
        <f>'2M - SGS'!AL87</f>
        <v>8.5237999999999994E-2</v>
      </c>
      <c r="AM87" s="299">
        <f>'2M - SGS'!AM87</f>
        <v>8.5109000000000004E-2</v>
      </c>
      <c r="AO87" s="209">
        <f t="shared" si="73"/>
        <v>1.0000000000000002</v>
      </c>
    </row>
    <row r="88" spans="1:41" ht="15.5" x14ac:dyDescent="0.35">
      <c r="A88" s="678"/>
      <c r="B88" s="13" t="str">
        <f t="shared" si="74"/>
        <v>Process</v>
      </c>
      <c r="C88" s="299">
        <f>'2M - SGS'!C88</f>
        <v>8.5109000000000004E-2</v>
      </c>
      <c r="D88" s="299">
        <f>'2M - SGS'!D88</f>
        <v>7.7715000000000006E-2</v>
      </c>
      <c r="E88" s="299">
        <f>'2M - SGS'!E88</f>
        <v>8.6136000000000004E-2</v>
      </c>
      <c r="F88" s="299">
        <f>'2M - SGS'!F88</f>
        <v>7.9796000000000006E-2</v>
      </c>
      <c r="G88" s="299">
        <f>'2M - SGS'!G88</f>
        <v>8.5334999999999994E-2</v>
      </c>
      <c r="H88" s="299">
        <f>'2M - SGS'!H88</f>
        <v>8.1994999999999998E-2</v>
      </c>
      <c r="I88" s="299">
        <f>'2M - SGS'!I88</f>
        <v>8.4098999999999993E-2</v>
      </c>
      <c r="J88" s="299">
        <f>'2M - SGS'!J88</f>
        <v>8.4198999999999996E-2</v>
      </c>
      <c r="K88" s="299">
        <f>'2M - SGS'!K88</f>
        <v>8.2512000000000002E-2</v>
      </c>
      <c r="L88" s="299">
        <f>'2M - SGS'!L88</f>
        <v>8.5277000000000006E-2</v>
      </c>
      <c r="M88" s="299">
        <f>'2M - SGS'!M88</f>
        <v>8.2588999999999996E-2</v>
      </c>
      <c r="N88" s="299">
        <f>'2M - SGS'!N88</f>
        <v>8.5237999999999994E-2</v>
      </c>
      <c r="O88" s="299">
        <f>'2M - SGS'!O88</f>
        <v>8.5109000000000004E-2</v>
      </c>
      <c r="P88" s="299">
        <f>'2M - SGS'!P88</f>
        <v>7.7715000000000006E-2</v>
      </c>
      <c r="Q88" s="299">
        <f>'2M - SGS'!Q88</f>
        <v>8.6136000000000004E-2</v>
      </c>
      <c r="R88" s="299">
        <f>'2M - SGS'!R88</f>
        <v>7.9796000000000006E-2</v>
      </c>
      <c r="S88" s="299">
        <f>'2M - SGS'!S88</f>
        <v>8.5334999999999994E-2</v>
      </c>
      <c r="T88" s="299">
        <f>'2M - SGS'!T88</f>
        <v>8.1994999999999998E-2</v>
      </c>
      <c r="U88" s="299">
        <f>'2M - SGS'!U88</f>
        <v>8.4098999999999993E-2</v>
      </c>
      <c r="V88" s="299">
        <f>'2M - SGS'!V88</f>
        <v>8.4198999999999996E-2</v>
      </c>
      <c r="W88" s="299">
        <f>'2M - SGS'!W88</f>
        <v>8.2512000000000002E-2</v>
      </c>
      <c r="X88" s="299">
        <f>'2M - SGS'!X88</f>
        <v>8.5277000000000006E-2</v>
      </c>
      <c r="Y88" s="299">
        <f>'2M - SGS'!Y88</f>
        <v>8.2588999999999996E-2</v>
      </c>
      <c r="Z88" s="299">
        <f>'2M - SGS'!Z88</f>
        <v>8.5237999999999994E-2</v>
      </c>
      <c r="AA88" s="299">
        <f>'2M - SGS'!AA88</f>
        <v>8.5109000000000004E-2</v>
      </c>
      <c r="AB88" s="299">
        <f>'2M - SGS'!AB88</f>
        <v>7.7715000000000006E-2</v>
      </c>
      <c r="AC88" s="299">
        <f>'2M - SGS'!AC88</f>
        <v>8.6136000000000004E-2</v>
      </c>
      <c r="AD88" s="299">
        <f>'2M - SGS'!AD88</f>
        <v>7.9796000000000006E-2</v>
      </c>
      <c r="AE88" s="299">
        <f>'2M - SGS'!AE88</f>
        <v>8.5334999999999994E-2</v>
      </c>
      <c r="AF88" s="299">
        <f>'2M - SGS'!AF88</f>
        <v>8.1994999999999998E-2</v>
      </c>
      <c r="AG88" s="299">
        <f>'2M - SGS'!AG88</f>
        <v>8.4098999999999993E-2</v>
      </c>
      <c r="AH88" s="299">
        <f>'2M - SGS'!AH88</f>
        <v>8.4198999999999996E-2</v>
      </c>
      <c r="AI88" s="299">
        <f>'2M - SGS'!AI88</f>
        <v>8.2512000000000002E-2</v>
      </c>
      <c r="AJ88" s="299">
        <f>'2M - SGS'!AJ88</f>
        <v>8.5277000000000006E-2</v>
      </c>
      <c r="AK88" s="299">
        <f>'2M - SGS'!AK88</f>
        <v>8.2588999999999996E-2</v>
      </c>
      <c r="AL88" s="299">
        <f>'2M - SGS'!AL88</f>
        <v>8.5237999999999994E-2</v>
      </c>
      <c r="AM88" s="299">
        <f>'2M - SGS'!AM88</f>
        <v>8.5109000000000004E-2</v>
      </c>
      <c r="AO88" s="209">
        <f t="shared" si="73"/>
        <v>1.0000000000000002</v>
      </c>
    </row>
    <row r="89" spans="1:41" ht="15.5" x14ac:dyDescent="0.35">
      <c r="A89" s="678"/>
      <c r="B89" s="13" t="str">
        <f t="shared" si="74"/>
        <v>Refrigeration</v>
      </c>
      <c r="C89" s="299">
        <f>'2M - SGS'!C89</f>
        <v>8.3486000000000005E-2</v>
      </c>
      <c r="D89" s="299">
        <f>'2M - SGS'!D89</f>
        <v>7.6158000000000003E-2</v>
      </c>
      <c r="E89" s="299">
        <f>'2M - SGS'!E89</f>
        <v>8.3346000000000003E-2</v>
      </c>
      <c r="F89" s="299">
        <f>'2M - SGS'!F89</f>
        <v>8.0782999999999994E-2</v>
      </c>
      <c r="G89" s="299">
        <f>'2M - SGS'!G89</f>
        <v>8.5133E-2</v>
      </c>
      <c r="H89" s="299">
        <f>'2M - SGS'!H89</f>
        <v>8.4294999999999995E-2</v>
      </c>
      <c r="I89" s="299">
        <f>'2M - SGS'!I89</f>
        <v>8.7456999999999993E-2</v>
      </c>
      <c r="J89" s="299">
        <f>'2M - SGS'!J89</f>
        <v>8.7230000000000002E-2</v>
      </c>
      <c r="K89" s="299">
        <f>'2M - SGS'!K89</f>
        <v>8.3319000000000004E-2</v>
      </c>
      <c r="L89" s="299">
        <f>'2M - SGS'!L89</f>
        <v>8.4562999999999999E-2</v>
      </c>
      <c r="M89" s="299">
        <f>'2M - SGS'!M89</f>
        <v>8.1112000000000004E-2</v>
      </c>
      <c r="N89" s="299">
        <f>'2M - SGS'!N89</f>
        <v>8.3118999999999998E-2</v>
      </c>
      <c r="O89" s="299">
        <f>'2M - SGS'!O89</f>
        <v>8.3486000000000005E-2</v>
      </c>
      <c r="P89" s="299">
        <f>'2M - SGS'!P89</f>
        <v>7.6158000000000003E-2</v>
      </c>
      <c r="Q89" s="299">
        <f>'2M - SGS'!Q89</f>
        <v>8.3346000000000003E-2</v>
      </c>
      <c r="R89" s="299">
        <f>'2M - SGS'!R89</f>
        <v>8.0782999999999994E-2</v>
      </c>
      <c r="S89" s="299">
        <f>'2M - SGS'!S89</f>
        <v>8.5133E-2</v>
      </c>
      <c r="T89" s="299">
        <f>'2M - SGS'!T89</f>
        <v>8.4294999999999995E-2</v>
      </c>
      <c r="U89" s="299">
        <f>'2M - SGS'!U89</f>
        <v>8.7456999999999993E-2</v>
      </c>
      <c r="V89" s="299">
        <f>'2M - SGS'!V89</f>
        <v>8.7230000000000002E-2</v>
      </c>
      <c r="W89" s="299">
        <f>'2M - SGS'!W89</f>
        <v>8.3319000000000004E-2</v>
      </c>
      <c r="X89" s="299">
        <f>'2M - SGS'!X89</f>
        <v>8.4562999999999999E-2</v>
      </c>
      <c r="Y89" s="299">
        <f>'2M - SGS'!Y89</f>
        <v>8.1112000000000004E-2</v>
      </c>
      <c r="Z89" s="299">
        <f>'2M - SGS'!Z89</f>
        <v>8.3118999999999998E-2</v>
      </c>
      <c r="AA89" s="299">
        <f>'2M - SGS'!AA89</f>
        <v>8.3486000000000005E-2</v>
      </c>
      <c r="AB89" s="299">
        <f>'2M - SGS'!AB89</f>
        <v>7.6158000000000003E-2</v>
      </c>
      <c r="AC89" s="299">
        <f>'2M - SGS'!AC89</f>
        <v>8.3346000000000003E-2</v>
      </c>
      <c r="AD89" s="299">
        <f>'2M - SGS'!AD89</f>
        <v>8.0782999999999994E-2</v>
      </c>
      <c r="AE89" s="299">
        <f>'2M - SGS'!AE89</f>
        <v>8.5133E-2</v>
      </c>
      <c r="AF89" s="299">
        <f>'2M - SGS'!AF89</f>
        <v>8.4294999999999995E-2</v>
      </c>
      <c r="AG89" s="299">
        <f>'2M - SGS'!AG89</f>
        <v>8.7456999999999993E-2</v>
      </c>
      <c r="AH89" s="299">
        <f>'2M - SGS'!AH89</f>
        <v>8.7230000000000002E-2</v>
      </c>
      <c r="AI89" s="299">
        <f>'2M - SGS'!AI89</f>
        <v>8.3319000000000004E-2</v>
      </c>
      <c r="AJ89" s="299">
        <f>'2M - SGS'!AJ89</f>
        <v>8.4562999999999999E-2</v>
      </c>
      <c r="AK89" s="299">
        <f>'2M - SGS'!AK89</f>
        <v>8.1112000000000004E-2</v>
      </c>
      <c r="AL89" s="299">
        <f>'2M - SGS'!AL89</f>
        <v>8.3118999999999998E-2</v>
      </c>
      <c r="AM89" s="299">
        <f>'2M - SGS'!AM89</f>
        <v>8.3486000000000005E-2</v>
      </c>
      <c r="AO89" s="209">
        <f t="shared" si="73"/>
        <v>1.0000010000000001</v>
      </c>
    </row>
    <row r="90" spans="1:41" ht="16" thickBot="1" x14ac:dyDescent="0.4">
      <c r="A90" s="679"/>
      <c r="B90" s="14" t="str">
        <f t="shared" si="74"/>
        <v>Water Heating</v>
      </c>
      <c r="C90" s="304">
        <f>'2M - SGS'!C90</f>
        <v>0.108255</v>
      </c>
      <c r="D90" s="304">
        <f>'2M - SGS'!D90</f>
        <v>9.1078000000000006E-2</v>
      </c>
      <c r="E90" s="304">
        <f>'2M - SGS'!E90</f>
        <v>8.5239999999999996E-2</v>
      </c>
      <c r="F90" s="304">
        <f>'2M - SGS'!F90</f>
        <v>7.2980000000000003E-2</v>
      </c>
      <c r="G90" s="304">
        <f>'2M - SGS'!G90</f>
        <v>7.9849000000000003E-2</v>
      </c>
      <c r="H90" s="304">
        <f>'2M - SGS'!H90</f>
        <v>7.2720999999999994E-2</v>
      </c>
      <c r="I90" s="304">
        <f>'2M - SGS'!I90</f>
        <v>7.4929999999999997E-2</v>
      </c>
      <c r="J90" s="304">
        <f>'2M - SGS'!J90</f>
        <v>7.5861999999999999E-2</v>
      </c>
      <c r="K90" s="304">
        <f>'2M - SGS'!K90</f>
        <v>7.5733999999999996E-2</v>
      </c>
      <c r="L90" s="304">
        <f>'2M - SGS'!L90</f>
        <v>8.2808000000000007E-2</v>
      </c>
      <c r="M90" s="304">
        <f>'2M - SGS'!M90</f>
        <v>8.6345000000000005E-2</v>
      </c>
      <c r="N90" s="304">
        <f>'2M - SGS'!N90</f>
        <v>9.4200000000000006E-2</v>
      </c>
      <c r="O90" s="304">
        <f>'2M - SGS'!O90</f>
        <v>0.108255</v>
      </c>
      <c r="P90" s="304">
        <f>'2M - SGS'!P90</f>
        <v>9.1078000000000006E-2</v>
      </c>
      <c r="Q90" s="304">
        <f>'2M - SGS'!Q90</f>
        <v>8.5239999999999996E-2</v>
      </c>
      <c r="R90" s="304">
        <f>'2M - SGS'!R90</f>
        <v>7.2980000000000003E-2</v>
      </c>
      <c r="S90" s="304">
        <f>'2M - SGS'!S90</f>
        <v>7.9849000000000003E-2</v>
      </c>
      <c r="T90" s="304">
        <f>'2M - SGS'!T90</f>
        <v>7.2720999999999994E-2</v>
      </c>
      <c r="U90" s="304">
        <f>'2M - SGS'!U90</f>
        <v>7.4929999999999997E-2</v>
      </c>
      <c r="V90" s="304">
        <f>'2M - SGS'!V90</f>
        <v>7.5861999999999999E-2</v>
      </c>
      <c r="W90" s="304">
        <f>'2M - SGS'!W90</f>
        <v>7.5733999999999996E-2</v>
      </c>
      <c r="X90" s="304">
        <f>'2M - SGS'!X90</f>
        <v>8.2808000000000007E-2</v>
      </c>
      <c r="Y90" s="304">
        <f>'2M - SGS'!Y90</f>
        <v>8.6345000000000005E-2</v>
      </c>
      <c r="Z90" s="304">
        <f>'2M - SGS'!Z90</f>
        <v>9.4200000000000006E-2</v>
      </c>
      <c r="AA90" s="304">
        <f>'2M - SGS'!AA90</f>
        <v>0.108255</v>
      </c>
      <c r="AB90" s="304">
        <f>'2M - SGS'!AB90</f>
        <v>9.1078000000000006E-2</v>
      </c>
      <c r="AC90" s="304">
        <f>'2M - SGS'!AC90</f>
        <v>8.5239999999999996E-2</v>
      </c>
      <c r="AD90" s="304">
        <f>'2M - SGS'!AD90</f>
        <v>7.2980000000000003E-2</v>
      </c>
      <c r="AE90" s="304">
        <f>'2M - SGS'!AE90</f>
        <v>7.9849000000000003E-2</v>
      </c>
      <c r="AF90" s="304">
        <f>'2M - SGS'!AF90</f>
        <v>7.2720999999999994E-2</v>
      </c>
      <c r="AG90" s="304">
        <f>'2M - SGS'!AG90</f>
        <v>7.4929999999999997E-2</v>
      </c>
      <c r="AH90" s="304">
        <f>'2M - SGS'!AH90</f>
        <v>7.5861999999999999E-2</v>
      </c>
      <c r="AI90" s="304">
        <f>'2M - SGS'!AI90</f>
        <v>7.5733999999999996E-2</v>
      </c>
      <c r="AJ90" s="304">
        <f>'2M - SGS'!AJ90</f>
        <v>8.2808000000000007E-2</v>
      </c>
      <c r="AK90" s="304">
        <f>'2M - SGS'!AK90</f>
        <v>8.6345000000000005E-2</v>
      </c>
      <c r="AL90" s="304">
        <f>'2M - SGS'!AL90</f>
        <v>9.4200000000000006E-2</v>
      </c>
      <c r="AM90" s="304">
        <f>'2M - SGS'!AM90</f>
        <v>0.108255</v>
      </c>
      <c r="AO90" s="209">
        <f t="shared" si="73"/>
        <v>1.0000020000000001</v>
      </c>
    </row>
    <row r="91" spans="1:41" ht="15" thickBot="1" x14ac:dyDescent="0.4">
      <c r="AO91" s="195" t="s">
        <v>185</v>
      </c>
    </row>
    <row r="92" spans="1:41" ht="15" customHeight="1" thickBot="1" x14ac:dyDescent="0.4">
      <c r="A92" s="653" t="s">
        <v>28</v>
      </c>
      <c r="B92" s="260" t="s">
        <v>33</v>
      </c>
      <c r="C92" s="146">
        <f>C$4</f>
        <v>44562</v>
      </c>
      <c r="D92" s="146">
        <f t="shared" ref="D92:AM92" si="75">D$4</f>
        <v>44593</v>
      </c>
      <c r="E92" s="146">
        <f t="shared" si="75"/>
        <v>44621</v>
      </c>
      <c r="F92" s="146">
        <f t="shared" si="75"/>
        <v>44652</v>
      </c>
      <c r="G92" s="146">
        <f t="shared" si="75"/>
        <v>44682</v>
      </c>
      <c r="H92" s="146">
        <f t="shared" si="75"/>
        <v>44713</v>
      </c>
      <c r="I92" s="146">
        <f t="shared" si="75"/>
        <v>44743</v>
      </c>
      <c r="J92" s="146">
        <f t="shared" si="75"/>
        <v>44774</v>
      </c>
      <c r="K92" s="146">
        <f t="shared" si="75"/>
        <v>44805</v>
      </c>
      <c r="L92" s="146">
        <f t="shared" si="75"/>
        <v>44835</v>
      </c>
      <c r="M92" s="146">
        <f t="shared" si="75"/>
        <v>44866</v>
      </c>
      <c r="N92" s="146">
        <f t="shared" si="75"/>
        <v>44896</v>
      </c>
      <c r="O92" s="146">
        <f t="shared" si="75"/>
        <v>44927</v>
      </c>
      <c r="P92" s="146">
        <f t="shared" si="75"/>
        <v>44958</v>
      </c>
      <c r="Q92" s="146">
        <f t="shared" si="75"/>
        <v>44986</v>
      </c>
      <c r="R92" s="146">
        <f t="shared" si="75"/>
        <v>45017</v>
      </c>
      <c r="S92" s="146">
        <f t="shared" si="75"/>
        <v>45047</v>
      </c>
      <c r="T92" s="146">
        <f t="shared" si="75"/>
        <v>45078</v>
      </c>
      <c r="U92" s="146">
        <f t="shared" si="75"/>
        <v>45108</v>
      </c>
      <c r="V92" s="146">
        <f t="shared" si="75"/>
        <v>45139</v>
      </c>
      <c r="W92" s="146">
        <f t="shared" si="75"/>
        <v>45170</v>
      </c>
      <c r="X92" s="146">
        <f t="shared" si="75"/>
        <v>45200</v>
      </c>
      <c r="Y92" s="146">
        <f t="shared" si="75"/>
        <v>45231</v>
      </c>
      <c r="Z92" s="146">
        <f t="shared" si="75"/>
        <v>45261</v>
      </c>
      <c r="AA92" s="146">
        <f t="shared" si="75"/>
        <v>45292</v>
      </c>
      <c r="AB92" s="146">
        <f t="shared" si="75"/>
        <v>45323</v>
      </c>
      <c r="AC92" s="146">
        <f t="shared" si="75"/>
        <v>45352</v>
      </c>
      <c r="AD92" s="146">
        <f t="shared" si="75"/>
        <v>45383</v>
      </c>
      <c r="AE92" s="146">
        <f t="shared" si="75"/>
        <v>45413</v>
      </c>
      <c r="AF92" s="146">
        <f t="shared" si="75"/>
        <v>45444</v>
      </c>
      <c r="AG92" s="146">
        <f t="shared" si="75"/>
        <v>45474</v>
      </c>
      <c r="AH92" s="146">
        <f t="shared" si="75"/>
        <v>45505</v>
      </c>
      <c r="AI92" s="146">
        <f t="shared" si="75"/>
        <v>45536</v>
      </c>
      <c r="AJ92" s="146">
        <f t="shared" si="75"/>
        <v>45566</v>
      </c>
      <c r="AK92" s="146">
        <f t="shared" si="75"/>
        <v>45597</v>
      </c>
      <c r="AL92" s="146">
        <f t="shared" si="75"/>
        <v>45627</v>
      </c>
      <c r="AM92" s="146">
        <f t="shared" si="75"/>
        <v>45658</v>
      </c>
    </row>
    <row r="93" spans="1:41" ht="15.75" customHeight="1" x14ac:dyDescent="0.35">
      <c r="A93" s="654"/>
      <c r="B93" s="11" t="s">
        <v>20</v>
      </c>
      <c r="C93" s="290">
        <f>'11M - LPS'!C93</f>
        <v>2.6759000000000002E-2</v>
      </c>
      <c r="D93" s="290">
        <f>'11M - LPS'!D93</f>
        <v>2.7252999999999999E-2</v>
      </c>
      <c r="E93" s="360">
        <f>'11M - LPS'!E93</f>
        <v>3.0048999999999999E-2</v>
      </c>
      <c r="F93" s="360">
        <f>'11M - LPS'!F93</f>
        <v>2.9555999999999999E-2</v>
      </c>
      <c r="G93" s="360">
        <f>'11M - LPS'!G93</f>
        <v>3.1981000000000002E-2</v>
      </c>
      <c r="H93" s="360">
        <f>'11M - LPS'!H93</f>
        <v>5.3499999999999999E-2</v>
      </c>
      <c r="I93" s="360">
        <f>'11M - LPS'!I93</f>
        <v>5.3107000000000001E-2</v>
      </c>
      <c r="J93" s="360">
        <f>'11M - LPS'!J93</f>
        <v>5.4892000000000003E-2</v>
      </c>
      <c r="K93" s="360">
        <f>'11M - LPS'!K93</f>
        <v>5.5126000000000001E-2</v>
      </c>
      <c r="L93" s="360">
        <f>'11M - LPS'!L93</f>
        <v>3.5233E-2</v>
      </c>
      <c r="M93" s="360">
        <f>'11M - LPS'!M93</f>
        <v>3.3248E-2</v>
      </c>
      <c r="N93" s="360">
        <f>'11M - LPS'!N93</f>
        <v>3.1798E-2</v>
      </c>
      <c r="O93" s="360">
        <f>'11M - LPS'!O93</f>
        <v>2.9121000000000001E-2</v>
      </c>
      <c r="P93" s="360">
        <f>'11M - LPS'!P93</f>
        <v>2.8996000000000001E-2</v>
      </c>
      <c r="Q93" s="360">
        <f>'11M - LPS'!Q93</f>
        <v>3.0048999999999999E-2</v>
      </c>
      <c r="R93" s="360">
        <f>'11M - LPS'!R93</f>
        <v>2.9555999999999999E-2</v>
      </c>
      <c r="S93" s="360">
        <f>'11M - LPS'!S93</f>
        <v>3.1981000000000002E-2</v>
      </c>
      <c r="T93" s="360">
        <f>'11M - LPS'!T93</f>
        <v>5.3499999999999999E-2</v>
      </c>
      <c r="U93" s="455">
        <f>'11M - LPS'!U93</f>
        <v>5.6994999999999997E-2</v>
      </c>
      <c r="V93" s="455">
        <f>'11M - LPS'!V93</f>
        <v>5.5843999999999998E-2</v>
      </c>
      <c r="W93" s="455">
        <f>'11M - LPS'!W93</f>
        <v>5.5169000000000003E-2</v>
      </c>
      <c r="X93" s="455">
        <f>'11M - LPS'!X93</f>
        <v>3.5621E-2</v>
      </c>
      <c r="Y93" s="455">
        <f>'11M - LPS'!Y93</f>
        <v>3.0717999999999999E-2</v>
      </c>
      <c r="Z93" s="455">
        <f>'11M - LPS'!Z93</f>
        <v>2.8008000000000002E-2</v>
      </c>
      <c r="AA93" s="455">
        <f>'11M - LPS'!AA93</f>
        <v>2.7657000000000001E-2</v>
      </c>
      <c r="AB93" s="455">
        <f>'11M - LPS'!AB93</f>
        <v>2.6662000000000002E-2</v>
      </c>
      <c r="AC93" s="455">
        <f>'11M - LPS'!AC93</f>
        <v>2.7882000000000001E-2</v>
      </c>
      <c r="AD93" s="455">
        <f>'11M - LPS'!AD93</f>
        <v>3.1621999999999997E-2</v>
      </c>
      <c r="AE93" s="455">
        <f>'11M - LPS'!AE93</f>
        <v>3.5316E-2</v>
      </c>
      <c r="AF93" s="455">
        <f>'11M - LPS'!AF93</f>
        <v>5.7203999999999998E-2</v>
      </c>
      <c r="AG93" s="455">
        <f>'11M - LPS'!AG93</f>
        <v>5.6994999999999997E-2</v>
      </c>
      <c r="AH93" s="455">
        <f>'11M - LPS'!AH93</f>
        <v>5.5843999999999998E-2</v>
      </c>
      <c r="AI93" s="455">
        <f>'11M - LPS'!AI93</f>
        <v>5.5169000000000003E-2</v>
      </c>
      <c r="AJ93" s="455">
        <f>'11M - LPS'!AJ93</f>
        <v>3.5621E-2</v>
      </c>
      <c r="AK93" s="455">
        <f>'11M - LPS'!AK93</f>
        <v>3.0717999999999999E-2</v>
      </c>
      <c r="AL93" s="455">
        <f>'11M - LPS'!AL93</f>
        <v>2.8008000000000002E-2</v>
      </c>
      <c r="AM93" s="455">
        <f>'11M - LPS'!AM93</f>
        <v>2.7657000000000001E-2</v>
      </c>
      <c r="AO93" s="195" t="s">
        <v>186</v>
      </c>
    </row>
    <row r="94" spans="1:41" x14ac:dyDescent="0.35">
      <c r="A94" s="654"/>
      <c r="B94" s="11" t="s">
        <v>0</v>
      </c>
      <c r="C94" s="290">
        <f>'11M - LPS'!C94</f>
        <v>3.1730000000000001E-2</v>
      </c>
      <c r="D94" s="290">
        <f>'11M - LPS'!D94</f>
        <v>3.2064000000000002E-2</v>
      </c>
      <c r="E94" s="360">
        <f>'11M - LPS'!E94</f>
        <v>3.2818E-2</v>
      </c>
      <c r="F94" s="360">
        <f>'11M - LPS'!F94</f>
        <v>3.0006000000000001E-2</v>
      </c>
      <c r="G94" s="360">
        <f>'11M - LPS'!G94</f>
        <v>3.9079000000000003E-2</v>
      </c>
      <c r="H94" s="360">
        <f>'11M - LPS'!H94</f>
        <v>7.7214000000000005E-2</v>
      </c>
      <c r="I94" s="360">
        <f>'11M - LPS'!I94</f>
        <v>6.2258000000000001E-2</v>
      </c>
      <c r="J94" s="360">
        <f>'11M - LPS'!J94</f>
        <v>7.2376999999999997E-2</v>
      </c>
      <c r="K94" s="360">
        <f>'11M - LPS'!K94</f>
        <v>8.0799999999999997E-2</v>
      </c>
      <c r="L94" s="360">
        <f>'11M - LPS'!L94</f>
        <v>3.4236999999999997E-2</v>
      </c>
      <c r="M94" s="360">
        <f>'11M - LPS'!M94</f>
        <v>4.1384999999999998E-2</v>
      </c>
      <c r="N94" s="360">
        <f>'11M - LPS'!N94</f>
        <v>3.073E-2</v>
      </c>
      <c r="O94" s="360">
        <f>'11M - LPS'!O94</f>
        <v>3.4140999999999998E-2</v>
      </c>
      <c r="P94" s="360">
        <f>'11M - LPS'!P94</f>
        <v>3.3355000000000003E-2</v>
      </c>
      <c r="Q94" s="360">
        <f>'11M - LPS'!Q94</f>
        <v>3.2818E-2</v>
      </c>
      <c r="R94" s="360">
        <f>'11M - LPS'!R94</f>
        <v>3.0006000000000001E-2</v>
      </c>
      <c r="S94" s="360">
        <f>'11M - LPS'!S94</f>
        <v>3.9079000000000003E-2</v>
      </c>
      <c r="T94" s="360">
        <f>'11M - LPS'!T94</f>
        <v>7.7214000000000005E-2</v>
      </c>
      <c r="U94" s="455">
        <f>'11M - LPS'!U94</f>
        <v>6.7433000000000007E-2</v>
      </c>
      <c r="V94" s="455">
        <f>'11M - LPS'!V94</f>
        <v>7.4159000000000003E-2</v>
      </c>
      <c r="W94" s="455">
        <f>'11M - LPS'!W94</f>
        <v>8.1517000000000006E-2</v>
      </c>
      <c r="X94" s="455">
        <f>'11M - LPS'!X94</f>
        <v>3.4575000000000002E-2</v>
      </c>
      <c r="Y94" s="455">
        <f>'11M - LPS'!Y94</f>
        <v>3.7659999999999999E-2</v>
      </c>
      <c r="Z94" s="455">
        <f>'11M - LPS'!Z94</f>
        <v>2.7265999999999999E-2</v>
      </c>
      <c r="AA94" s="455">
        <f>'11M - LPS'!AA94</f>
        <v>3.2084000000000001E-2</v>
      </c>
      <c r="AB94" s="455">
        <f>'11M - LPS'!AB94</f>
        <v>3.0335000000000001E-2</v>
      </c>
      <c r="AC94" s="455">
        <f>'11M - LPS'!AC94</f>
        <v>3.0248000000000001E-2</v>
      </c>
      <c r="AD94" s="455">
        <f>'11M - LPS'!AD94</f>
        <v>3.2205999999999999E-2</v>
      </c>
      <c r="AE94" s="455">
        <f>'11M - LPS'!AE94</f>
        <v>4.5136000000000003E-2</v>
      </c>
      <c r="AF94" s="455">
        <f>'11M - LPS'!AF94</f>
        <v>8.3406999999999995E-2</v>
      </c>
      <c r="AG94" s="455">
        <f>'11M - LPS'!AG94</f>
        <v>6.7433000000000007E-2</v>
      </c>
      <c r="AH94" s="455">
        <f>'11M - LPS'!AH94</f>
        <v>7.4159000000000003E-2</v>
      </c>
      <c r="AI94" s="455">
        <f>'11M - LPS'!AI94</f>
        <v>8.1517000000000006E-2</v>
      </c>
      <c r="AJ94" s="455">
        <f>'11M - LPS'!AJ94</f>
        <v>3.4575000000000002E-2</v>
      </c>
      <c r="AK94" s="455">
        <f>'11M - LPS'!AK94</f>
        <v>3.7659999999999999E-2</v>
      </c>
      <c r="AL94" s="455">
        <f>'11M - LPS'!AL94</f>
        <v>2.7265999999999999E-2</v>
      </c>
      <c r="AM94" s="455">
        <f>'11M - LPS'!AM94</f>
        <v>3.2084000000000001E-2</v>
      </c>
      <c r="AO94" s="195" t="s">
        <v>193</v>
      </c>
    </row>
    <row r="95" spans="1:41" x14ac:dyDescent="0.35">
      <c r="A95" s="654"/>
      <c r="B95" s="11" t="s">
        <v>21</v>
      </c>
      <c r="C95" s="290">
        <f>'11M - LPS'!C95</f>
        <v>2.6424E-2</v>
      </c>
      <c r="D95" s="290">
        <f>'11M - LPS'!D95</f>
        <v>2.6935000000000001E-2</v>
      </c>
      <c r="E95" s="360">
        <f>'11M - LPS'!E95</f>
        <v>3.2619000000000002E-2</v>
      </c>
      <c r="F95" s="360">
        <f>'11M - LPS'!F95</f>
        <v>3.2872999999999999E-2</v>
      </c>
      <c r="G95" s="360">
        <f>'11M - LPS'!G95</f>
        <v>3.3993000000000002E-2</v>
      </c>
      <c r="H95" s="360">
        <f>'11M - LPS'!H95</f>
        <v>6.0467E-2</v>
      </c>
      <c r="I95" s="360">
        <f>'11M - LPS'!I95</f>
        <v>5.3039999999999997E-2</v>
      </c>
      <c r="J95" s="360">
        <f>'11M - LPS'!J95</f>
        <v>5.8611999999999997E-2</v>
      </c>
      <c r="K95" s="360">
        <f>'11M - LPS'!K95</f>
        <v>6.1330999999999997E-2</v>
      </c>
      <c r="L95" s="360">
        <f>'11M - LPS'!L95</f>
        <v>3.8234999999999998E-2</v>
      </c>
      <c r="M95" s="360">
        <f>'11M - LPS'!M95</f>
        <v>3.3286999999999997E-2</v>
      </c>
      <c r="N95" s="360">
        <f>'11M - LPS'!N95</f>
        <v>3.3828999999999998E-2</v>
      </c>
      <c r="O95" s="360">
        <f>'11M - LPS'!O95</f>
        <v>2.8787E-2</v>
      </c>
      <c r="P95" s="360">
        <f>'11M - LPS'!P95</f>
        <v>2.8711E-2</v>
      </c>
      <c r="Q95" s="360">
        <f>'11M - LPS'!Q95</f>
        <v>3.2619000000000002E-2</v>
      </c>
      <c r="R95" s="360">
        <f>'11M - LPS'!R95</f>
        <v>3.2872999999999999E-2</v>
      </c>
      <c r="S95" s="360">
        <f>'11M - LPS'!S95</f>
        <v>3.3993000000000002E-2</v>
      </c>
      <c r="T95" s="360">
        <f>'11M - LPS'!T95</f>
        <v>6.0467E-2</v>
      </c>
      <c r="U95" s="455">
        <f>'11M - LPS'!U95</f>
        <v>5.6918000000000003E-2</v>
      </c>
      <c r="V95" s="455">
        <f>'11M - LPS'!V95</f>
        <v>5.9726000000000001E-2</v>
      </c>
      <c r="W95" s="455">
        <f>'11M - LPS'!W95</f>
        <v>6.1537000000000001E-2</v>
      </c>
      <c r="X95" s="455">
        <f>'11M - LPS'!X95</f>
        <v>3.8774999999999997E-2</v>
      </c>
      <c r="Y95" s="455">
        <f>'11M - LPS'!Y95</f>
        <v>3.0751000000000001E-2</v>
      </c>
      <c r="Z95" s="455">
        <f>'11M - LPS'!Z95</f>
        <v>2.9420000000000002E-2</v>
      </c>
      <c r="AA95" s="455">
        <f>'11M - LPS'!AA95</f>
        <v>2.7354E-2</v>
      </c>
      <c r="AB95" s="455">
        <f>'11M - LPS'!AB95</f>
        <v>2.6422000000000001E-2</v>
      </c>
      <c r="AC95" s="455">
        <f>'11M - LPS'!AC95</f>
        <v>3.0078000000000001E-2</v>
      </c>
      <c r="AD95" s="455">
        <f>'11M - LPS'!AD95</f>
        <v>3.5929999999999997E-2</v>
      </c>
      <c r="AE95" s="455">
        <f>'11M - LPS'!AE95</f>
        <v>3.8129000000000003E-2</v>
      </c>
      <c r="AF95" s="455">
        <f>'11M - LPS'!AF95</f>
        <v>6.5105999999999997E-2</v>
      </c>
      <c r="AG95" s="455">
        <f>'11M - LPS'!AG95</f>
        <v>5.6918000000000003E-2</v>
      </c>
      <c r="AH95" s="455">
        <f>'11M - LPS'!AH95</f>
        <v>5.9726000000000001E-2</v>
      </c>
      <c r="AI95" s="455">
        <f>'11M - LPS'!AI95</f>
        <v>6.1537000000000001E-2</v>
      </c>
      <c r="AJ95" s="455">
        <f>'11M - LPS'!AJ95</f>
        <v>3.8774999999999997E-2</v>
      </c>
      <c r="AK95" s="455">
        <f>'11M - LPS'!AK95</f>
        <v>3.0751000000000001E-2</v>
      </c>
      <c r="AL95" s="455">
        <f>'11M - LPS'!AL95</f>
        <v>2.9420000000000002E-2</v>
      </c>
      <c r="AM95" s="455">
        <f>'11M - LPS'!AM95</f>
        <v>2.7354E-2</v>
      </c>
      <c r="AO95" s="195" t="s">
        <v>233</v>
      </c>
    </row>
    <row r="96" spans="1:41" x14ac:dyDescent="0.35">
      <c r="A96" s="654"/>
      <c r="B96" s="11" t="s">
        <v>1</v>
      </c>
      <c r="C96" s="290">
        <f>'11M - LPS'!C96</f>
        <v>1.8069000000000002E-2</v>
      </c>
      <c r="D96" s="290">
        <f>'11M - LPS'!D96</f>
        <v>1.8069000000000002E-2</v>
      </c>
      <c r="E96" s="360">
        <f>'11M - LPS'!E96</f>
        <v>2.0648E-2</v>
      </c>
      <c r="F96" s="360">
        <f>'11M - LPS'!F96</f>
        <v>3.0578999999999999E-2</v>
      </c>
      <c r="G96" s="360">
        <f>'11M - LPS'!G96</f>
        <v>4.6979E-2</v>
      </c>
      <c r="H96" s="360">
        <f>'11M - LPS'!H96</f>
        <v>7.8361E-2</v>
      </c>
      <c r="I96" s="360">
        <f>'11M - LPS'!I96</f>
        <v>6.2687000000000007E-2</v>
      </c>
      <c r="J96" s="360">
        <f>'11M - LPS'!J96</f>
        <v>7.3023000000000005E-2</v>
      </c>
      <c r="K96" s="360">
        <f>'11M - LPS'!K96</f>
        <v>8.6083000000000007E-2</v>
      </c>
      <c r="L96" s="360">
        <f>'11M - LPS'!L96</f>
        <v>3.4047000000000001E-2</v>
      </c>
      <c r="M96" s="360">
        <f>'11M - LPS'!M96</f>
        <v>2.0648E-2</v>
      </c>
      <c r="N96" s="360">
        <f>'11M - LPS'!N96</f>
        <v>2.0648E-2</v>
      </c>
      <c r="O96" s="360">
        <f>'11M - LPS'!O96</f>
        <v>2.0648E-2</v>
      </c>
      <c r="P96" s="360">
        <f>'11M - LPS'!P96</f>
        <v>2.0648E-2</v>
      </c>
      <c r="Q96" s="360">
        <f>'11M - LPS'!Q96</f>
        <v>2.0648E-2</v>
      </c>
      <c r="R96" s="360">
        <f>'11M - LPS'!R96</f>
        <v>3.0578999999999999E-2</v>
      </c>
      <c r="S96" s="360">
        <f>'11M - LPS'!S96</f>
        <v>4.6979E-2</v>
      </c>
      <c r="T96" s="360">
        <f>'11M - LPS'!T96</f>
        <v>7.8361E-2</v>
      </c>
      <c r="U96" s="455">
        <f>'11M - LPS'!U96</f>
        <v>6.7922999999999997E-2</v>
      </c>
      <c r="V96" s="455">
        <f>'11M - LPS'!V96</f>
        <v>7.4856000000000006E-2</v>
      </c>
      <c r="W96" s="455">
        <f>'11M - LPS'!W96</f>
        <v>8.6939000000000002E-2</v>
      </c>
      <c r="X96" s="455">
        <f>'11M - LPS'!X96</f>
        <v>3.4375000000000003E-2</v>
      </c>
      <c r="Y96" s="455">
        <f>'11M - LPS'!Y96</f>
        <v>1.9984999999999999E-2</v>
      </c>
      <c r="Z96" s="455">
        <f>'11M - LPS'!Z96</f>
        <v>1.9984999999999999E-2</v>
      </c>
      <c r="AA96" s="455">
        <f>'11M - LPS'!AA96</f>
        <v>1.9984999999999999E-2</v>
      </c>
      <c r="AB96" s="455">
        <f>'11M - LPS'!AB96</f>
        <v>1.9984999999999999E-2</v>
      </c>
      <c r="AC96" s="455">
        <f>'11M - LPS'!AC96</f>
        <v>1.9984999999999999E-2</v>
      </c>
      <c r="AD96" s="455">
        <f>'11M - LPS'!AD96</f>
        <v>3.295E-2</v>
      </c>
      <c r="AE96" s="455">
        <f>'11M - LPS'!AE96</f>
        <v>5.6022000000000002E-2</v>
      </c>
      <c r="AF96" s="455">
        <f>'11M - LPS'!AF96</f>
        <v>8.4661E-2</v>
      </c>
      <c r="AG96" s="455">
        <f>'11M - LPS'!AG96</f>
        <v>6.7922999999999997E-2</v>
      </c>
      <c r="AH96" s="455">
        <f>'11M - LPS'!AH96</f>
        <v>7.4856000000000006E-2</v>
      </c>
      <c r="AI96" s="455">
        <f>'11M - LPS'!AI96</f>
        <v>8.6939000000000002E-2</v>
      </c>
      <c r="AJ96" s="455">
        <f>'11M - LPS'!AJ96</f>
        <v>3.4375000000000003E-2</v>
      </c>
      <c r="AK96" s="455">
        <f>'11M - LPS'!AK96</f>
        <v>1.9984999999999999E-2</v>
      </c>
      <c r="AL96" s="455">
        <f>'11M - LPS'!AL96</f>
        <v>1.9984999999999999E-2</v>
      </c>
      <c r="AM96" s="455">
        <f>'11M - LPS'!AM96</f>
        <v>1.9984999999999999E-2</v>
      </c>
    </row>
    <row r="97" spans="1:39" x14ac:dyDescent="0.35">
      <c r="A97" s="654"/>
      <c r="B97" s="11" t="s">
        <v>22</v>
      </c>
      <c r="C97" s="290">
        <f>'11M - LPS'!C97</f>
        <v>1.9696999999999999E-2</v>
      </c>
      <c r="D97" s="290">
        <f>'11M - LPS'!D97</f>
        <v>1.9747000000000001E-2</v>
      </c>
      <c r="E97" s="360">
        <f>'11M - LPS'!E97</f>
        <v>2.0892999999999998E-2</v>
      </c>
      <c r="F97" s="360">
        <f>'11M - LPS'!F97</f>
        <v>2.1996999999999999E-2</v>
      </c>
      <c r="G97" s="360">
        <f>'11M - LPS'!G97</f>
        <v>2.0916000000000001E-2</v>
      </c>
      <c r="H97" s="360">
        <f>'11M - LPS'!H97</f>
        <v>2.3053000000000001E-2</v>
      </c>
      <c r="I97" s="360">
        <f>'11M - LPS'!I97</f>
        <v>2.2516000000000001E-2</v>
      </c>
      <c r="J97" s="360">
        <f>'11M - LPS'!J97</f>
        <v>2.3172000000000002E-2</v>
      </c>
      <c r="K97" s="360">
        <f>'11M - LPS'!K97</f>
        <v>2.3123999999999999E-2</v>
      </c>
      <c r="L97" s="360">
        <f>'11M - LPS'!L97</f>
        <v>2.0895E-2</v>
      </c>
      <c r="M97" s="360">
        <f>'11M - LPS'!M97</f>
        <v>2.0674999999999999E-2</v>
      </c>
      <c r="N97" s="360">
        <f>'11M - LPS'!N97</f>
        <v>2.0853E-2</v>
      </c>
      <c r="O97" s="360">
        <f>'11M - LPS'!O97</f>
        <v>2.2197000000000001E-2</v>
      </c>
      <c r="P97" s="360">
        <f>'11M - LPS'!P97</f>
        <v>2.2082999999999998E-2</v>
      </c>
      <c r="Q97" s="360">
        <f>'11M - LPS'!Q97</f>
        <v>2.0892999999999998E-2</v>
      </c>
      <c r="R97" s="360">
        <f>'11M - LPS'!R97</f>
        <v>2.1996999999999999E-2</v>
      </c>
      <c r="S97" s="360">
        <f>'11M - LPS'!S97</f>
        <v>2.0916000000000001E-2</v>
      </c>
      <c r="T97" s="360">
        <f>'11M - LPS'!T97</f>
        <v>2.3053000000000001E-2</v>
      </c>
      <c r="U97" s="455">
        <f>'11M - LPS'!U97</f>
        <v>2.2068000000000001E-2</v>
      </c>
      <c r="V97" s="455">
        <f>'11M - LPS'!V97</f>
        <v>2.2741000000000001E-2</v>
      </c>
      <c r="W97" s="455">
        <f>'11M - LPS'!W97</f>
        <v>2.2655999999999999E-2</v>
      </c>
      <c r="X97" s="455">
        <f>'11M - LPS'!X97</f>
        <v>2.0244000000000002E-2</v>
      </c>
      <c r="Y97" s="455">
        <f>'11M - LPS'!Y97</f>
        <v>2.0007E-2</v>
      </c>
      <c r="Z97" s="455">
        <f>'11M - LPS'!Z97</f>
        <v>2.0132000000000001E-2</v>
      </c>
      <c r="AA97" s="455">
        <f>'11M - LPS'!AA97</f>
        <v>2.1387E-2</v>
      </c>
      <c r="AB97" s="455">
        <f>'11M - LPS'!AB97</f>
        <v>2.1129999999999999E-2</v>
      </c>
      <c r="AC97" s="455">
        <f>'11M - LPS'!AC97</f>
        <v>2.0184000000000001E-2</v>
      </c>
      <c r="AD97" s="455">
        <f>'11M - LPS'!AD97</f>
        <v>2.1802999999999999E-2</v>
      </c>
      <c r="AE97" s="455">
        <f>'11M - LPS'!AE97</f>
        <v>2.0313000000000001E-2</v>
      </c>
      <c r="AF97" s="455">
        <f>'11M - LPS'!AF97</f>
        <v>2.2671E-2</v>
      </c>
      <c r="AG97" s="455">
        <f>'11M - LPS'!AG97</f>
        <v>2.2068000000000001E-2</v>
      </c>
      <c r="AH97" s="455">
        <f>'11M - LPS'!AH97</f>
        <v>2.2741000000000001E-2</v>
      </c>
      <c r="AI97" s="455">
        <f>'11M - LPS'!AI97</f>
        <v>2.2655999999999999E-2</v>
      </c>
      <c r="AJ97" s="455">
        <f>'11M - LPS'!AJ97</f>
        <v>2.0244000000000002E-2</v>
      </c>
      <c r="AK97" s="455">
        <f>'11M - LPS'!AK97</f>
        <v>2.0007E-2</v>
      </c>
      <c r="AL97" s="455">
        <f>'11M - LPS'!AL97</f>
        <v>2.0132000000000001E-2</v>
      </c>
      <c r="AM97" s="455">
        <f>'11M - LPS'!AM97</f>
        <v>2.1387E-2</v>
      </c>
    </row>
    <row r="98" spans="1:39" x14ac:dyDescent="0.35">
      <c r="A98" s="654"/>
      <c r="B98" s="11" t="s">
        <v>9</v>
      </c>
      <c r="C98" s="290">
        <f>'11M - LPS'!C98</f>
        <v>3.1731000000000002E-2</v>
      </c>
      <c r="D98" s="290">
        <f>'11M - LPS'!D98</f>
        <v>3.2084000000000001E-2</v>
      </c>
      <c r="E98" s="360">
        <f>'11M - LPS'!E98</f>
        <v>3.3221000000000001E-2</v>
      </c>
      <c r="F98" s="360">
        <f>'11M - LPS'!F98</f>
        <v>3.3128999999999999E-2</v>
      </c>
      <c r="G98" s="360">
        <f>'11M - LPS'!G98</f>
        <v>3.0651000000000001E-2</v>
      </c>
      <c r="H98" s="360">
        <f>'11M - LPS'!H98</f>
        <v>2.2435E-2</v>
      </c>
      <c r="I98" s="360">
        <f>'11M - LPS'!I98</f>
        <v>2.2435E-2</v>
      </c>
      <c r="J98" s="360">
        <f>'11M - LPS'!J98</f>
        <v>2.2435E-2</v>
      </c>
      <c r="K98" s="360">
        <f>'11M - LPS'!K98</f>
        <v>5.8249000000000002E-2</v>
      </c>
      <c r="L98" s="360">
        <f>'11M - LPS'!L98</f>
        <v>3.6738E-2</v>
      </c>
      <c r="M98" s="360">
        <f>'11M - LPS'!M98</f>
        <v>4.2414E-2</v>
      </c>
      <c r="N98" s="360">
        <f>'11M - LPS'!N98</f>
        <v>3.0734999999999998E-2</v>
      </c>
      <c r="O98" s="360">
        <f>'11M - LPS'!O98</f>
        <v>3.4140999999999998E-2</v>
      </c>
      <c r="P98" s="360">
        <f>'11M - LPS'!P98</f>
        <v>3.3374000000000001E-2</v>
      </c>
      <c r="Q98" s="360">
        <f>'11M - LPS'!Q98</f>
        <v>3.3221000000000001E-2</v>
      </c>
      <c r="R98" s="360">
        <f>'11M - LPS'!R98</f>
        <v>3.3128999999999999E-2</v>
      </c>
      <c r="S98" s="360">
        <f>'11M - LPS'!S98</f>
        <v>3.0651000000000001E-2</v>
      </c>
      <c r="T98" s="360">
        <f>'11M - LPS'!T98</f>
        <v>2.2435E-2</v>
      </c>
      <c r="U98" s="455">
        <f>'11M - LPS'!U98</f>
        <v>2.1971999999999998E-2</v>
      </c>
      <c r="V98" s="455">
        <f>'11M - LPS'!V98</f>
        <v>2.1971999999999998E-2</v>
      </c>
      <c r="W98" s="455">
        <f>'11M - LPS'!W98</f>
        <v>5.8374000000000002E-2</v>
      </c>
      <c r="X98" s="455">
        <f>'11M - LPS'!X98</f>
        <v>3.7201999999999999E-2</v>
      </c>
      <c r="Y98" s="455">
        <f>'11M - LPS'!Y98</f>
        <v>3.8538000000000003E-2</v>
      </c>
      <c r="Z98" s="455">
        <f>'11M - LPS'!Z98</f>
        <v>2.7269000000000002E-2</v>
      </c>
      <c r="AA98" s="455">
        <f>'11M - LPS'!AA98</f>
        <v>3.2084000000000001E-2</v>
      </c>
      <c r="AB98" s="455">
        <f>'11M - LPS'!AB98</f>
        <v>3.0349999999999999E-2</v>
      </c>
      <c r="AC98" s="455">
        <f>'11M - LPS'!AC98</f>
        <v>3.0592000000000001E-2</v>
      </c>
      <c r="AD98" s="455">
        <f>'11M - LPS'!AD98</f>
        <v>3.6262000000000003E-2</v>
      </c>
      <c r="AE98" s="455">
        <f>'11M - LPS'!AE98</f>
        <v>3.3402000000000001E-2</v>
      </c>
      <c r="AF98" s="455">
        <f>'11M - LPS'!AF98</f>
        <v>2.1971999999999998E-2</v>
      </c>
      <c r="AG98" s="455">
        <f>'11M - LPS'!AG98</f>
        <v>2.1971999999999998E-2</v>
      </c>
      <c r="AH98" s="455">
        <f>'11M - LPS'!AH98</f>
        <v>2.1971999999999998E-2</v>
      </c>
      <c r="AI98" s="455">
        <f>'11M - LPS'!AI98</f>
        <v>5.8374000000000002E-2</v>
      </c>
      <c r="AJ98" s="455">
        <f>'11M - LPS'!AJ98</f>
        <v>3.7201999999999999E-2</v>
      </c>
      <c r="AK98" s="455">
        <f>'11M - LPS'!AK98</f>
        <v>3.8538000000000003E-2</v>
      </c>
      <c r="AL98" s="455">
        <f>'11M - LPS'!AL98</f>
        <v>2.7269000000000002E-2</v>
      </c>
      <c r="AM98" s="455">
        <f>'11M - LPS'!AM98</f>
        <v>3.2084000000000001E-2</v>
      </c>
    </row>
    <row r="99" spans="1:39" x14ac:dyDescent="0.35">
      <c r="A99" s="654"/>
      <c r="B99" s="11" t="s">
        <v>3</v>
      </c>
      <c r="C99" s="290">
        <f>'11M - LPS'!C99</f>
        <v>3.1730000000000001E-2</v>
      </c>
      <c r="D99" s="290">
        <f>'11M - LPS'!D99</f>
        <v>3.2064000000000002E-2</v>
      </c>
      <c r="E99" s="360">
        <f>'11M - LPS'!E99</f>
        <v>3.2818E-2</v>
      </c>
      <c r="F99" s="360">
        <f>'11M - LPS'!F99</f>
        <v>3.0006000000000001E-2</v>
      </c>
      <c r="G99" s="360">
        <f>'11M - LPS'!G99</f>
        <v>3.9079000000000003E-2</v>
      </c>
      <c r="H99" s="360">
        <f>'11M - LPS'!H99</f>
        <v>7.7214000000000005E-2</v>
      </c>
      <c r="I99" s="360">
        <f>'11M - LPS'!I99</f>
        <v>6.2258000000000001E-2</v>
      </c>
      <c r="J99" s="360">
        <f>'11M - LPS'!J99</f>
        <v>7.2376999999999997E-2</v>
      </c>
      <c r="K99" s="360">
        <f>'11M - LPS'!K99</f>
        <v>8.0799999999999997E-2</v>
      </c>
      <c r="L99" s="360">
        <f>'11M - LPS'!L99</f>
        <v>3.4236999999999997E-2</v>
      </c>
      <c r="M99" s="360">
        <f>'11M - LPS'!M99</f>
        <v>4.1384999999999998E-2</v>
      </c>
      <c r="N99" s="360">
        <f>'11M - LPS'!N99</f>
        <v>3.073E-2</v>
      </c>
      <c r="O99" s="360">
        <f>'11M - LPS'!O99</f>
        <v>3.4140999999999998E-2</v>
      </c>
      <c r="P99" s="360">
        <f>'11M - LPS'!P99</f>
        <v>3.3355000000000003E-2</v>
      </c>
      <c r="Q99" s="360">
        <f>'11M - LPS'!Q99</f>
        <v>3.2818E-2</v>
      </c>
      <c r="R99" s="360">
        <f>'11M - LPS'!R99</f>
        <v>3.0006000000000001E-2</v>
      </c>
      <c r="S99" s="360">
        <f>'11M - LPS'!S99</f>
        <v>3.9079000000000003E-2</v>
      </c>
      <c r="T99" s="360">
        <f>'11M - LPS'!T99</f>
        <v>7.7214000000000005E-2</v>
      </c>
      <c r="U99" s="455">
        <f>'11M - LPS'!U99</f>
        <v>6.7433000000000007E-2</v>
      </c>
      <c r="V99" s="455">
        <f>'11M - LPS'!V99</f>
        <v>7.4159000000000003E-2</v>
      </c>
      <c r="W99" s="455">
        <f>'11M - LPS'!W99</f>
        <v>8.1517000000000006E-2</v>
      </c>
      <c r="X99" s="455">
        <f>'11M - LPS'!X99</f>
        <v>3.4575000000000002E-2</v>
      </c>
      <c r="Y99" s="455">
        <f>'11M - LPS'!Y99</f>
        <v>3.7659999999999999E-2</v>
      </c>
      <c r="Z99" s="455">
        <f>'11M - LPS'!Z99</f>
        <v>2.7265999999999999E-2</v>
      </c>
      <c r="AA99" s="455">
        <f>'11M - LPS'!AA99</f>
        <v>3.2084000000000001E-2</v>
      </c>
      <c r="AB99" s="455">
        <f>'11M - LPS'!AB99</f>
        <v>3.0335000000000001E-2</v>
      </c>
      <c r="AC99" s="455">
        <f>'11M - LPS'!AC99</f>
        <v>3.0248000000000001E-2</v>
      </c>
      <c r="AD99" s="455">
        <f>'11M - LPS'!AD99</f>
        <v>3.2205999999999999E-2</v>
      </c>
      <c r="AE99" s="455">
        <f>'11M - LPS'!AE99</f>
        <v>4.5136000000000003E-2</v>
      </c>
      <c r="AF99" s="455">
        <f>'11M - LPS'!AF99</f>
        <v>8.3406999999999995E-2</v>
      </c>
      <c r="AG99" s="455">
        <f>'11M - LPS'!AG99</f>
        <v>6.7433000000000007E-2</v>
      </c>
      <c r="AH99" s="455">
        <f>'11M - LPS'!AH99</f>
        <v>7.4159000000000003E-2</v>
      </c>
      <c r="AI99" s="455">
        <f>'11M - LPS'!AI99</f>
        <v>8.1517000000000006E-2</v>
      </c>
      <c r="AJ99" s="455">
        <f>'11M - LPS'!AJ99</f>
        <v>3.4575000000000002E-2</v>
      </c>
      <c r="AK99" s="455">
        <f>'11M - LPS'!AK99</f>
        <v>3.7659999999999999E-2</v>
      </c>
      <c r="AL99" s="455">
        <f>'11M - LPS'!AL99</f>
        <v>2.7265999999999999E-2</v>
      </c>
      <c r="AM99" s="455">
        <f>'11M - LPS'!AM99</f>
        <v>3.2084000000000001E-2</v>
      </c>
    </row>
    <row r="100" spans="1:39" x14ac:dyDescent="0.35">
      <c r="A100" s="654"/>
      <c r="B100" s="11" t="s">
        <v>4</v>
      </c>
      <c r="C100" s="290">
        <f>'11M - LPS'!C100</f>
        <v>2.8287E-2</v>
      </c>
      <c r="D100" s="290">
        <f>'11M - LPS'!D100</f>
        <v>2.8268999999999999E-2</v>
      </c>
      <c r="E100" s="360">
        <f>'11M - LPS'!E100</f>
        <v>3.1116999999999999E-2</v>
      </c>
      <c r="F100" s="360">
        <f>'11M - LPS'!F100</f>
        <v>3.2096E-2</v>
      </c>
      <c r="G100" s="360">
        <f>'11M - LPS'!G100</f>
        <v>3.4242000000000002E-2</v>
      </c>
      <c r="H100" s="360">
        <f>'11M - LPS'!H100</f>
        <v>5.8727000000000001E-2</v>
      </c>
      <c r="I100" s="360">
        <f>'11M - LPS'!I100</f>
        <v>5.6832000000000001E-2</v>
      </c>
      <c r="J100" s="360">
        <f>'11M - LPS'!J100</f>
        <v>5.8723999999999998E-2</v>
      </c>
      <c r="K100" s="360">
        <f>'11M - LPS'!K100</f>
        <v>5.7965000000000003E-2</v>
      </c>
      <c r="L100" s="360">
        <f>'11M - LPS'!L100</f>
        <v>3.8825999999999999E-2</v>
      </c>
      <c r="M100" s="360">
        <f>'11M - LPS'!M100</f>
        <v>3.4846000000000002E-2</v>
      </c>
      <c r="N100" s="360">
        <f>'11M - LPS'!N100</f>
        <v>3.2696999999999997E-2</v>
      </c>
      <c r="O100" s="360">
        <f>'11M - LPS'!O100</f>
        <v>3.0648000000000002E-2</v>
      </c>
      <c r="P100" s="360">
        <f>'11M - LPS'!P100</f>
        <v>2.9905999999999999E-2</v>
      </c>
      <c r="Q100" s="360">
        <f>'11M - LPS'!Q100</f>
        <v>3.1116999999999999E-2</v>
      </c>
      <c r="R100" s="360">
        <f>'11M - LPS'!R100</f>
        <v>3.2096E-2</v>
      </c>
      <c r="S100" s="360">
        <f>'11M - LPS'!S100</f>
        <v>3.4242000000000002E-2</v>
      </c>
      <c r="T100" s="360">
        <f>'11M - LPS'!T100</f>
        <v>5.8727000000000001E-2</v>
      </c>
      <c r="U100" s="455">
        <f>'11M - LPS'!U100</f>
        <v>6.1244E-2</v>
      </c>
      <c r="V100" s="455">
        <f>'11M - LPS'!V100</f>
        <v>5.9843E-2</v>
      </c>
      <c r="W100" s="455">
        <f>'11M - LPS'!W100</f>
        <v>5.8082000000000002E-2</v>
      </c>
      <c r="X100" s="455">
        <f>'11M - LPS'!X100</f>
        <v>3.9397000000000001E-2</v>
      </c>
      <c r="Y100" s="455">
        <f>'11M - LPS'!Y100</f>
        <v>3.2080999999999998E-2</v>
      </c>
      <c r="Z100" s="455">
        <f>'11M - LPS'!Z100</f>
        <v>2.8632999999999999E-2</v>
      </c>
      <c r="AA100" s="455">
        <f>'11M - LPS'!AA100</f>
        <v>2.904E-2</v>
      </c>
      <c r="AB100" s="455">
        <f>'11M - LPS'!AB100</f>
        <v>2.7428999999999999E-2</v>
      </c>
      <c r="AC100" s="455">
        <f>'11M - LPS'!AC100</f>
        <v>2.8795000000000001E-2</v>
      </c>
      <c r="AD100" s="455">
        <f>'11M - LPS'!AD100</f>
        <v>3.4922000000000002E-2</v>
      </c>
      <c r="AE100" s="455">
        <f>'11M - LPS'!AE100</f>
        <v>3.8471999999999999E-2</v>
      </c>
      <c r="AF100" s="455">
        <f>'11M - LPS'!AF100</f>
        <v>6.3131999999999994E-2</v>
      </c>
      <c r="AG100" s="455">
        <f>'11M - LPS'!AG100</f>
        <v>6.1244E-2</v>
      </c>
      <c r="AH100" s="455">
        <f>'11M - LPS'!AH100</f>
        <v>5.9843E-2</v>
      </c>
      <c r="AI100" s="455">
        <f>'11M - LPS'!AI100</f>
        <v>5.8082000000000002E-2</v>
      </c>
      <c r="AJ100" s="455">
        <f>'11M - LPS'!AJ100</f>
        <v>3.9397000000000001E-2</v>
      </c>
      <c r="AK100" s="455">
        <f>'11M - LPS'!AK100</f>
        <v>3.2080999999999998E-2</v>
      </c>
      <c r="AL100" s="455">
        <f>'11M - LPS'!AL100</f>
        <v>2.8632999999999999E-2</v>
      </c>
      <c r="AM100" s="455">
        <f>'11M - LPS'!AM100</f>
        <v>2.904E-2</v>
      </c>
    </row>
    <row r="101" spans="1:39" x14ac:dyDescent="0.35">
      <c r="A101" s="654"/>
      <c r="B101" s="11" t="s">
        <v>5</v>
      </c>
      <c r="C101" s="290">
        <f>'11M - LPS'!C101</f>
        <v>2.6759000000000002E-2</v>
      </c>
      <c r="D101" s="290">
        <f>'11M - LPS'!D101</f>
        <v>2.7252999999999999E-2</v>
      </c>
      <c r="E101" s="360">
        <f>'11M - LPS'!E101</f>
        <v>3.0048999999999999E-2</v>
      </c>
      <c r="F101" s="360">
        <f>'11M - LPS'!F101</f>
        <v>2.9555999999999999E-2</v>
      </c>
      <c r="G101" s="360">
        <f>'11M - LPS'!G101</f>
        <v>3.1981000000000002E-2</v>
      </c>
      <c r="H101" s="360">
        <f>'11M - LPS'!H101</f>
        <v>5.3499999999999999E-2</v>
      </c>
      <c r="I101" s="360">
        <f>'11M - LPS'!I101</f>
        <v>5.3107000000000001E-2</v>
      </c>
      <c r="J101" s="360">
        <f>'11M - LPS'!J101</f>
        <v>5.4892000000000003E-2</v>
      </c>
      <c r="K101" s="360">
        <f>'11M - LPS'!K101</f>
        <v>5.5126000000000001E-2</v>
      </c>
      <c r="L101" s="360">
        <f>'11M - LPS'!L101</f>
        <v>3.5233E-2</v>
      </c>
      <c r="M101" s="360">
        <f>'11M - LPS'!M101</f>
        <v>3.3248E-2</v>
      </c>
      <c r="N101" s="360">
        <f>'11M - LPS'!N101</f>
        <v>3.1798E-2</v>
      </c>
      <c r="O101" s="360">
        <f>'11M - LPS'!O101</f>
        <v>2.9121000000000001E-2</v>
      </c>
      <c r="P101" s="360">
        <f>'11M - LPS'!P101</f>
        <v>2.8996000000000001E-2</v>
      </c>
      <c r="Q101" s="360">
        <f>'11M - LPS'!Q101</f>
        <v>3.0048999999999999E-2</v>
      </c>
      <c r="R101" s="360">
        <f>'11M - LPS'!R101</f>
        <v>2.9555999999999999E-2</v>
      </c>
      <c r="S101" s="360">
        <f>'11M - LPS'!S101</f>
        <v>3.1981000000000002E-2</v>
      </c>
      <c r="T101" s="360">
        <f>'11M - LPS'!T101</f>
        <v>5.3499999999999999E-2</v>
      </c>
      <c r="U101" s="455">
        <f>'11M - LPS'!U101</f>
        <v>5.6994999999999997E-2</v>
      </c>
      <c r="V101" s="455">
        <f>'11M - LPS'!V101</f>
        <v>5.5843999999999998E-2</v>
      </c>
      <c r="W101" s="455">
        <f>'11M - LPS'!W101</f>
        <v>5.5169000000000003E-2</v>
      </c>
      <c r="X101" s="455">
        <f>'11M - LPS'!X101</f>
        <v>3.5621E-2</v>
      </c>
      <c r="Y101" s="455">
        <f>'11M - LPS'!Y101</f>
        <v>3.0717999999999999E-2</v>
      </c>
      <c r="Z101" s="455">
        <f>'11M - LPS'!Z101</f>
        <v>2.8008000000000002E-2</v>
      </c>
      <c r="AA101" s="455">
        <f>'11M - LPS'!AA101</f>
        <v>2.7657000000000001E-2</v>
      </c>
      <c r="AB101" s="455">
        <f>'11M - LPS'!AB101</f>
        <v>2.6662000000000002E-2</v>
      </c>
      <c r="AC101" s="455">
        <f>'11M - LPS'!AC101</f>
        <v>2.7882000000000001E-2</v>
      </c>
      <c r="AD101" s="455">
        <f>'11M - LPS'!AD101</f>
        <v>3.1621999999999997E-2</v>
      </c>
      <c r="AE101" s="455">
        <f>'11M - LPS'!AE101</f>
        <v>3.5316E-2</v>
      </c>
      <c r="AF101" s="455">
        <f>'11M - LPS'!AF101</f>
        <v>5.7203999999999998E-2</v>
      </c>
      <c r="AG101" s="455">
        <f>'11M - LPS'!AG101</f>
        <v>5.6994999999999997E-2</v>
      </c>
      <c r="AH101" s="455">
        <f>'11M - LPS'!AH101</f>
        <v>5.5843999999999998E-2</v>
      </c>
      <c r="AI101" s="455">
        <f>'11M - LPS'!AI101</f>
        <v>5.5169000000000003E-2</v>
      </c>
      <c r="AJ101" s="455">
        <f>'11M - LPS'!AJ101</f>
        <v>3.5621E-2</v>
      </c>
      <c r="AK101" s="455">
        <f>'11M - LPS'!AK101</f>
        <v>3.0717999999999999E-2</v>
      </c>
      <c r="AL101" s="455">
        <f>'11M - LPS'!AL101</f>
        <v>2.8008000000000002E-2</v>
      </c>
      <c r="AM101" s="455">
        <f>'11M - LPS'!AM101</f>
        <v>2.7657000000000001E-2</v>
      </c>
    </row>
    <row r="102" spans="1:39" x14ac:dyDescent="0.35">
      <c r="A102" s="654"/>
      <c r="B102" s="11" t="s">
        <v>23</v>
      </c>
      <c r="C102" s="290">
        <f>'11M - LPS'!C102</f>
        <v>2.6759000000000002E-2</v>
      </c>
      <c r="D102" s="290">
        <f>'11M - LPS'!D102</f>
        <v>2.7252999999999999E-2</v>
      </c>
      <c r="E102" s="360">
        <f>'11M - LPS'!E102</f>
        <v>3.0048999999999999E-2</v>
      </c>
      <c r="F102" s="360">
        <f>'11M - LPS'!F102</f>
        <v>2.9555999999999999E-2</v>
      </c>
      <c r="G102" s="360">
        <f>'11M - LPS'!G102</f>
        <v>3.1981000000000002E-2</v>
      </c>
      <c r="H102" s="360">
        <f>'11M - LPS'!H102</f>
        <v>5.3499999999999999E-2</v>
      </c>
      <c r="I102" s="360">
        <f>'11M - LPS'!I102</f>
        <v>5.3107000000000001E-2</v>
      </c>
      <c r="J102" s="360">
        <f>'11M - LPS'!J102</f>
        <v>5.4892000000000003E-2</v>
      </c>
      <c r="K102" s="360">
        <f>'11M - LPS'!K102</f>
        <v>5.5126000000000001E-2</v>
      </c>
      <c r="L102" s="360">
        <f>'11M - LPS'!L102</f>
        <v>3.5233E-2</v>
      </c>
      <c r="M102" s="360">
        <f>'11M - LPS'!M102</f>
        <v>3.3248E-2</v>
      </c>
      <c r="N102" s="360">
        <f>'11M - LPS'!N102</f>
        <v>3.1798E-2</v>
      </c>
      <c r="O102" s="360">
        <f>'11M - LPS'!O102</f>
        <v>2.9121000000000001E-2</v>
      </c>
      <c r="P102" s="360">
        <f>'11M - LPS'!P102</f>
        <v>2.8996000000000001E-2</v>
      </c>
      <c r="Q102" s="360">
        <f>'11M - LPS'!Q102</f>
        <v>3.0048999999999999E-2</v>
      </c>
      <c r="R102" s="360">
        <f>'11M - LPS'!R102</f>
        <v>2.9555999999999999E-2</v>
      </c>
      <c r="S102" s="360">
        <f>'11M - LPS'!S102</f>
        <v>3.1981000000000002E-2</v>
      </c>
      <c r="T102" s="360">
        <f>'11M - LPS'!T102</f>
        <v>5.3499999999999999E-2</v>
      </c>
      <c r="U102" s="455">
        <f>'11M - LPS'!U102</f>
        <v>5.6994999999999997E-2</v>
      </c>
      <c r="V102" s="455">
        <f>'11M - LPS'!V102</f>
        <v>5.5843999999999998E-2</v>
      </c>
      <c r="W102" s="455">
        <f>'11M - LPS'!W102</f>
        <v>5.5169000000000003E-2</v>
      </c>
      <c r="X102" s="455">
        <f>'11M - LPS'!X102</f>
        <v>3.5621E-2</v>
      </c>
      <c r="Y102" s="455">
        <f>'11M - LPS'!Y102</f>
        <v>3.0717999999999999E-2</v>
      </c>
      <c r="Z102" s="455">
        <f>'11M - LPS'!Z102</f>
        <v>2.8008000000000002E-2</v>
      </c>
      <c r="AA102" s="455">
        <f>'11M - LPS'!AA102</f>
        <v>2.7657000000000001E-2</v>
      </c>
      <c r="AB102" s="455">
        <f>'11M - LPS'!AB102</f>
        <v>2.6662000000000002E-2</v>
      </c>
      <c r="AC102" s="455">
        <f>'11M - LPS'!AC102</f>
        <v>2.7882000000000001E-2</v>
      </c>
      <c r="AD102" s="455">
        <f>'11M - LPS'!AD102</f>
        <v>3.1621999999999997E-2</v>
      </c>
      <c r="AE102" s="455">
        <f>'11M - LPS'!AE102</f>
        <v>3.5316E-2</v>
      </c>
      <c r="AF102" s="455">
        <f>'11M - LPS'!AF102</f>
        <v>5.7203999999999998E-2</v>
      </c>
      <c r="AG102" s="455">
        <f>'11M - LPS'!AG102</f>
        <v>5.6994999999999997E-2</v>
      </c>
      <c r="AH102" s="455">
        <f>'11M - LPS'!AH102</f>
        <v>5.5843999999999998E-2</v>
      </c>
      <c r="AI102" s="455">
        <f>'11M - LPS'!AI102</f>
        <v>5.5169000000000003E-2</v>
      </c>
      <c r="AJ102" s="455">
        <f>'11M - LPS'!AJ102</f>
        <v>3.5621E-2</v>
      </c>
      <c r="AK102" s="455">
        <f>'11M - LPS'!AK102</f>
        <v>3.0717999999999999E-2</v>
      </c>
      <c r="AL102" s="455">
        <f>'11M - LPS'!AL102</f>
        <v>2.8008000000000002E-2</v>
      </c>
      <c r="AM102" s="455">
        <f>'11M - LPS'!AM102</f>
        <v>2.7657000000000001E-2</v>
      </c>
    </row>
    <row r="103" spans="1:39" x14ac:dyDescent="0.35">
      <c r="A103" s="654"/>
      <c r="B103" s="11" t="s">
        <v>24</v>
      </c>
      <c r="C103" s="290">
        <f>'11M - LPS'!C103</f>
        <v>2.6759000000000002E-2</v>
      </c>
      <c r="D103" s="290">
        <f>'11M - LPS'!D103</f>
        <v>2.7252999999999999E-2</v>
      </c>
      <c r="E103" s="360">
        <f>'11M - LPS'!E103</f>
        <v>3.0048999999999999E-2</v>
      </c>
      <c r="F103" s="360">
        <f>'11M - LPS'!F103</f>
        <v>2.9555999999999999E-2</v>
      </c>
      <c r="G103" s="360">
        <f>'11M - LPS'!G103</f>
        <v>3.1981000000000002E-2</v>
      </c>
      <c r="H103" s="360">
        <f>'11M - LPS'!H103</f>
        <v>5.3499999999999999E-2</v>
      </c>
      <c r="I103" s="360">
        <f>'11M - LPS'!I103</f>
        <v>5.3107000000000001E-2</v>
      </c>
      <c r="J103" s="360">
        <f>'11M - LPS'!J103</f>
        <v>5.4892000000000003E-2</v>
      </c>
      <c r="K103" s="360">
        <f>'11M - LPS'!K103</f>
        <v>5.5126000000000001E-2</v>
      </c>
      <c r="L103" s="360">
        <f>'11M - LPS'!L103</f>
        <v>3.5233E-2</v>
      </c>
      <c r="M103" s="360">
        <f>'11M - LPS'!M103</f>
        <v>3.3248E-2</v>
      </c>
      <c r="N103" s="360">
        <f>'11M - LPS'!N103</f>
        <v>3.1798E-2</v>
      </c>
      <c r="O103" s="360">
        <f>'11M - LPS'!O103</f>
        <v>2.9121000000000001E-2</v>
      </c>
      <c r="P103" s="360">
        <f>'11M - LPS'!P103</f>
        <v>2.8996000000000001E-2</v>
      </c>
      <c r="Q103" s="360">
        <f>'11M - LPS'!Q103</f>
        <v>3.0048999999999999E-2</v>
      </c>
      <c r="R103" s="360">
        <f>'11M - LPS'!R103</f>
        <v>2.9555999999999999E-2</v>
      </c>
      <c r="S103" s="360">
        <f>'11M - LPS'!S103</f>
        <v>3.1981000000000002E-2</v>
      </c>
      <c r="T103" s="360">
        <f>'11M - LPS'!T103</f>
        <v>5.3499999999999999E-2</v>
      </c>
      <c r="U103" s="455">
        <f>'11M - LPS'!U103</f>
        <v>5.6994999999999997E-2</v>
      </c>
      <c r="V103" s="455">
        <f>'11M - LPS'!V103</f>
        <v>5.5843999999999998E-2</v>
      </c>
      <c r="W103" s="455">
        <f>'11M - LPS'!W103</f>
        <v>5.5169000000000003E-2</v>
      </c>
      <c r="X103" s="455">
        <f>'11M - LPS'!X103</f>
        <v>3.5621E-2</v>
      </c>
      <c r="Y103" s="455">
        <f>'11M - LPS'!Y103</f>
        <v>3.0717999999999999E-2</v>
      </c>
      <c r="Z103" s="455">
        <f>'11M - LPS'!Z103</f>
        <v>2.8008000000000002E-2</v>
      </c>
      <c r="AA103" s="455">
        <f>'11M - LPS'!AA103</f>
        <v>2.7657000000000001E-2</v>
      </c>
      <c r="AB103" s="455">
        <f>'11M - LPS'!AB103</f>
        <v>2.6662000000000002E-2</v>
      </c>
      <c r="AC103" s="455">
        <f>'11M - LPS'!AC103</f>
        <v>2.7882000000000001E-2</v>
      </c>
      <c r="AD103" s="455">
        <f>'11M - LPS'!AD103</f>
        <v>3.1621999999999997E-2</v>
      </c>
      <c r="AE103" s="455">
        <f>'11M - LPS'!AE103</f>
        <v>3.5316E-2</v>
      </c>
      <c r="AF103" s="455">
        <f>'11M - LPS'!AF103</f>
        <v>5.7203999999999998E-2</v>
      </c>
      <c r="AG103" s="455">
        <f>'11M - LPS'!AG103</f>
        <v>5.6994999999999997E-2</v>
      </c>
      <c r="AH103" s="455">
        <f>'11M - LPS'!AH103</f>
        <v>5.5843999999999998E-2</v>
      </c>
      <c r="AI103" s="455">
        <f>'11M - LPS'!AI103</f>
        <v>5.5169000000000003E-2</v>
      </c>
      <c r="AJ103" s="455">
        <f>'11M - LPS'!AJ103</f>
        <v>3.5621E-2</v>
      </c>
      <c r="AK103" s="455">
        <f>'11M - LPS'!AK103</f>
        <v>3.0717999999999999E-2</v>
      </c>
      <c r="AL103" s="455">
        <f>'11M - LPS'!AL103</f>
        <v>2.8008000000000002E-2</v>
      </c>
      <c r="AM103" s="455">
        <f>'11M - LPS'!AM103</f>
        <v>2.7657000000000001E-2</v>
      </c>
    </row>
    <row r="104" spans="1:39" x14ac:dyDescent="0.35">
      <c r="A104" s="654"/>
      <c r="B104" s="11" t="s">
        <v>7</v>
      </c>
      <c r="C104" s="290">
        <f>'11M - LPS'!C104</f>
        <v>2.5267999999999999E-2</v>
      </c>
      <c r="D104" s="290">
        <f>'11M - LPS'!D104</f>
        <v>2.5718999999999999E-2</v>
      </c>
      <c r="E104" s="360">
        <f>'11M - LPS'!E104</f>
        <v>2.9700000000000001E-2</v>
      </c>
      <c r="F104" s="360">
        <f>'11M - LPS'!F104</f>
        <v>2.9179E-2</v>
      </c>
      <c r="G104" s="360">
        <f>'11M - LPS'!G104</f>
        <v>3.0497E-2</v>
      </c>
      <c r="H104" s="360">
        <f>'11M - LPS'!H104</f>
        <v>5.0507000000000003E-2</v>
      </c>
      <c r="I104" s="360">
        <f>'11M - LPS'!I104</f>
        <v>4.7402E-2</v>
      </c>
      <c r="J104" s="360">
        <f>'11M - LPS'!J104</f>
        <v>5.0279999999999998E-2</v>
      </c>
      <c r="K104" s="360">
        <f>'11M - LPS'!K104</f>
        <v>5.0914000000000001E-2</v>
      </c>
      <c r="L104" s="360">
        <f>'11M - LPS'!L104</f>
        <v>3.3203000000000003E-2</v>
      </c>
      <c r="M104" s="360">
        <f>'11M - LPS'!M104</f>
        <v>3.0950999999999999E-2</v>
      </c>
      <c r="N104" s="360">
        <f>'11M - LPS'!N104</f>
        <v>3.0261E-2</v>
      </c>
      <c r="O104" s="360">
        <f>'11M - LPS'!O104</f>
        <v>2.7629999999999998E-2</v>
      </c>
      <c r="P104" s="360">
        <f>'11M - LPS'!P104</f>
        <v>2.7564000000000002E-2</v>
      </c>
      <c r="Q104" s="360">
        <f>'11M - LPS'!Q104</f>
        <v>2.9700000000000001E-2</v>
      </c>
      <c r="R104" s="360">
        <f>'11M - LPS'!R104</f>
        <v>2.9179E-2</v>
      </c>
      <c r="S104" s="360">
        <f>'11M - LPS'!S104</f>
        <v>3.0497E-2</v>
      </c>
      <c r="T104" s="360">
        <f>'11M - LPS'!T104</f>
        <v>5.0507000000000003E-2</v>
      </c>
      <c r="U104" s="455">
        <f>'11M - LPS'!U104</f>
        <v>5.0487999999999998E-2</v>
      </c>
      <c r="V104" s="455">
        <f>'11M - LPS'!V104</f>
        <v>5.1031E-2</v>
      </c>
      <c r="W104" s="455">
        <f>'11M - LPS'!W104</f>
        <v>5.0847000000000003E-2</v>
      </c>
      <c r="X104" s="455">
        <f>'11M - LPS'!X104</f>
        <v>3.3487999999999997E-2</v>
      </c>
      <c r="Y104" s="455">
        <f>'11M - LPS'!Y104</f>
        <v>2.8757000000000001E-2</v>
      </c>
      <c r="Z104" s="455">
        <f>'11M - LPS'!Z104</f>
        <v>2.6939999999999999E-2</v>
      </c>
      <c r="AA104" s="455">
        <f>'11M - LPS'!AA104</f>
        <v>2.6307000000000001E-2</v>
      </c>
      <c r="AB104" s="455">
        <f>'11M - LPS'!AB104</f>
        <v>2.5505E-2</v>
      </c>
      <c r="AC104" s="455">
        <f>'11M - LPS'!AC104</f>
        <v>2.7584000000000001E-2</v>
      </c>
      <c r="AD104" s="455">
        <f>'11M - LPS'!AD104</f>
        <v>3.1132E-2</v>
      </c>
      <c r="AE104" s="455">
        <f>'11M - LPS'!AE104</f>
        <v>3.3181000000000002E-2</v>
      </c>
      <c r="AF104" s="455">
        <f>'11M - LPS'!AF104</f>
        <v>5.3809999999999997E-2</v>
      </c>
      <c r="AG104" s="455">
        <f>'11M - LPS'!AG104</f>
        <v>5.0487999999999998E-2</v>
      </c>
      <c r="AH104" s="455">
        <f>'11M - LPS'!AH104</f>
        <v>5.1031E-2</v>
      </c>
      <c r="AI104" s="455">
        <f>'11M - LPS'!AI104</f>
        <v>5.0847000000000003E-2</v>
      </c>
      <c r="AJ104" s="455">
        <f>'11M - LPS'!AJ104</f>
        <v>3.3487999999999997E-2</v>
      </c>
      <c r="AK104" s="455">
        <f>'11M - LPS'!AK104</f>
        <v>2.8757000000000001E-2</v>
      </c>
      <c r="AL104" s="455">
        <f>'11M - LPS'!AL104</f>
        <v>2.6939999999999999E-2</v>
      </c>
      <c r="AM104" s="455">
        <f>'11M - LPS'!AM104</f>
        <v>2.6307000000000001E-2</v>
      </c>
    </row>
    <row r="105" spans="1:39" ht="15" thickBot="1" x14ac:dyDescent="0.4">
      <c r="A105" s="655"/>
      <c r="B105" s="15" t="s">
        <v>8</v>
      </c>
      <c r="C105" s="289">
        <f>'11M - LPS'!C105</f>
        <v>2.5222999999999999E-2</v>
      </c>
      <c r="D105" s="289">
        <f>'11M - LPS'!D105</f>
        <v>2.5690999999999999E-2</v>
      </c>
      <c r="E105" s="359">
        <f>'11M - LPS'!E105</f>
        <v>3.1767999999999998E-2</v>
      </c>
      <c r="F105" s="359">
        <f>'11M - LPS'!F105</f>
        <v>3.2106000000000003E-2</v>
      </c>
      <c r="G105" s="359">
        <f>'11M - LPS'!G105</f>
        <v>3.3544999999999998E-2</v>
      </c>
      <c r="H105" s="359">
        <f>'11M - LPS'!H105</f>
        <v>6.2475999999999997E-2</v>
      </c>
      <c r="I105" s="359">
        <f>'11M - LPS'!I105</f>
        <v>5.0458000000000003E-2</v>
      </c>
      <c r="J105" s="359">
        <f>'11M - LPS'!J105</f>
        <v>5.7805000000000002E-2</v>
      </c>
      <c r="K105" s="359">
        <f>'11M - LPS'!K105</f>
        <v>5.994E-2</v>
      </c>
      <c r="L105" s="359">
        <f>'11M - LPS'!L105</f>
        <v>3.8202E-2</v>
      </c>
      <c r="M105" s="359">
        <f>'11M - LPS'!M105</f>
        <v>3.2143999999999999E-2</v>
      </c>
      <c r="N105" s="359">
        <f>'11M - LPS'!N105</f>
        <v>3.3376999999999997E-2</v>
      </c>
      <c r="O105" s="359">
        <f>'11M - LPS'!O105</f>
        <v>2.7585999999999999E-2</v>
      </c>
      <c r="P105" s="359">
        <f>'11M - LPS'!P105</f>
        <v>2.7536999999999999E-2</v>
      </c>
      <c r="Q105" s="359">
        <f>'11M - LPS'!Q105</f>
        <v>3.1767999999999998E-2</v>
      </c>
      <c r="R105" s="359">
        <f>'11M - LPS'!R105</f>
        <v>3.2106000000000003E-2</v>
      </c>
      <c r="S105" s="359">
        <f>'11M - LPS'!S105</f>
        <v>3.3544999999999998E-2</v>
      </c>
      <c r="T105" s="359">
        <f>'11M - LPS'!T105</f>
        <v>6.2475999999999997E-2</v>
      </c>
      <c r="U105" s="454">
        <f>'11M - LPS'!U105</f>
        <v>5.3973E-2</v>
      </c>
      <c r="V105" s="454">
        <f>'11M - LPS'!V105</f>
        <v>5.8883999999999999E-2</v>
      </c>
      <c r="W105" s="454">
        <f>'11M - LPS'!W105</f>
        <v>6.0109999999999997E-2</v>
      </c>
      <c r="X105" s="454">
        <f>'11M - LPS'!X105</f>
        <v>3.8740999999999998E-2</v>
      </c>
      <c r="Y105" s="454">
        <f>'11M - LPS'!Y105</f>
        <v>2.9776E-2</v>
      </c>
      <c r="Z105" s="454">
        <f>'11M - LPS'!Z105</f>
        <v>2.9106E-2</v>
      </c>
      <c r="AA105" s="454">
        <f>'11M - LPS'!AA105</f>
        <v>2.6266999999999999E-2</v>
      </c>
      <c r="AB105" s="454">
        <f>'11M - LPS'!AB105</f>
        <v>2.5484E-2</v>
      </c>
      <c r="AC105" s="454">
        <f>'11M - LPS'!AC105</f>
        <v>2.9350999999999999E-2</v>
      </c>
      <c r="AD105" s="454">
        <f>'11M - LPS'!AD105</f>
        <v>3.4934E-2</v>
      </c>
      <c r="AE105" s="454">
        <f>'11M - LPS'!AE105</f>
        <v>3.7511999999999997E-2</v>
      </c>
      <c r="AF105" s="454">
        <f>'11M - LPS'!AF105</f>
        <v>6.7308999999999994E-2</v>
      </c>
      <c r="AG105" s="454">
        <f>'11M - LPS'!AG105</f>
        <v>5.3973E-2</v>
      </c>
      <c r="AH105" s="454">
        <f>'11M - LPS'!AH105</f>
        <v>5.8883999999999999E-2</v>
      </c>
      <c r="AI105" s="454">
        <f>'11M - LPS'!AI105</f>
        <v>6.0109999999999997E-2</v>
      </c>
      <c r="AJ105" s="454">
        <f>'11M - LPS'!AJ105</f>
        <v>3.8740999999999998E-2</v>
      </c>
      <c r="AK105" s="454">
        <f>'11M - LPS'!AK105</f>
        <v>2.9776E-2</v>
      </c>
      <c r="AL105" s="454">
        <f>'11M - LPS'!AL105</f>
        <v>2.9106E-2</v>
      </c>
      <c r="AM105" s="454">
        <f>'11M - LPS'!AM105</f>
        <v>2.6266999999999999E-2</v>
      </c>
    </row>
    <row r="106" spans="1:39" x14ac:dyDescent="0.35">
      <c r="E106" s="358" t="s">
        <v>232</v>
      </c>
      <c r="U106" s="453" t="s">
        <v>255</v>
      </c>
    </row>
    <row r="107" spans="1:39" hidden="1" x14ac:dyDescent="0.35">
      <c r="A107" s="656" t="s">
        <v>120</v>
      </c>
      <c r="B107" s="660" t="s">
        <v>121</v>
      </c>
      <c r="C107" s="661"/>
      <c r="D107" s="661"/>
      <c r="E107" s="661"/>
      <c r="F107" s="661"/>
      <c r="G107" s="661"/>
      <c r="H107" s="661"/>
      <c r="I107" s="661"/>
      <c r="J107" s="661"/>
      <c r="K107" s="661"/>
      <c r="L107" s="661"/>
      <c r="M107" s="661"/>
      <c r="N107" s="675"/>
      <c r="O107" s="660" t="s">
        <v>121</v>
      </c>
      <c r="P107" s="661"/>
      <c r="Q107" s="661"/>
      <c r="R107" s="661"/>
      <c r="S107" s="661"/>
      <c r="T107" s="661"/>
      <c r="U107" s="661"/>
      <c r="V107" s="661"/>
      <c r="W107" s="661"/>
      <c r="X107" s="661"/>
      <c r="Y107" s="661"/>
      <c r="Z107" s="661"/>
      <c r="AA107" s="660" t="s">
        <v>121</v>
      </c>
      <c r="AB107" s="661"/>
      <c r="AC107" s="661"/>
      <c r="AD107" s="661"/>
      <c r="AE107" s="661"/>
      <c r="AF107" s="661"/>
      <c r="AG107" s="661"/>
      <c r="AH107" s="661"/>
      <c r="AI107" s="661"/>
      <c r="AJ107" s="661"/>
      <c r="AK107" s="661"/>
      <c r="AL107" s="661"/>
      <c r="AM107" s="124" t="s">
        <v>121</v>
      </c>
    </row>
    <row r="108" spans="1:39" ht="15" hidden="1" thickBot="1" x14ac:dyDescent="0.4">
      <c r="A108" s="657"/>
      <c r="B108" s="662" t="s">
        <v>234</v>
      </c>
      <c r="C108" s="663"/>
      <c r="D108" s="663"/>
      <c r="E108" s="663"/>
      <c r="F108" s="663"/>
      <c r="G108" s="663"/>
      <c r="H108" s="663"/>
      <c r="I108" s="663"/>
      <c r="J108" s="663"/>
      <c r="K108" s="663"/>
      <c r="L108" s="663"/>
      <c r="M108" s="663"/>
      <c r="N108" s="676"/>
      <c r="O108" s="662" t="s">
        <v>234</v>
      </c>
      <c r="P108" s="663"/>
      <c r="Q108" s="663"/>
      <c r="R108" s="663"/>
      <c r="S108" s="663"/>
      <c r="T108" s="663"/>
      <c r="U108" s="663"/>
      <c r="V108" s="663"/>
      <c r="W108" s="663"/>
      <c r="X108" s="663"/>
      <c r="Y108" s="663"/>
      <c r="Z108" s="663"/>
      <c r="AA108" s="662" t="s">
        <v>234</v>
      </c>
      <c r="AB108" s="663"/>
      <c r="AC108" s="663"/>
      <c r="AD108" s="663"/>
      <c r="AE108" s="663"/>
      <c r="AF108" s="663"/>
      <c r="AG108" s="663"/>
      <c r="AH108" s="663"/>
      <c r="AI108" s="663"/>
      <c r="AJ108" s="663"/>
      <c r="AK108" s="663"/>
      <c r="AL108" s="663"/>
      <c r="AM108" s="533" t="s">
        <v>122</v>
      </c>
    </row>
    <row r="109" spans="1:39" ht="15" hidden="1" thickBot="1" x14ac:dyDescent="0.4">
      <c r="A109" s="658"/>
      <c r="B109" s="261" t="s">
        <v>143</v>
      </c>
      <c r="C109" s="146">
        <f>C$4</f>
        <v>44562</v>
      </c>
      <c r="D109" s="146">
        <f t="shared" ref="D109:AM109" si="76">D$4</f>
        <v>44593</v>
      </c>
      <c r="E109" s="146">
        <f t="shared" si="76"/>
        <v>44621</v>
      </c>
      <c r="F109" s="146">
        <f t="shared" si="76"/>
        <v>44652</v>
      </c>
      <c r="G109" s="146">
        <f t="shared" si="76"/>
        <v>44682</v>
      </c>
      <c r="H109" s="146">
        <f t="shared" si="76"/>
        <v>44713</v>
      </c>
      <c r="I109" s="146">
        <f t="shared" si="76"/>
        <v>44743</v>
      </c>
      <c r="J109" s="146">
        <f t="shared" si="76"/>
        <v>44774</v>
      </c>
      <c r="K109" s="146">
        <f t="shared" si="76"/>
        <v>44805</v>
      </c>
      <c r="L109" s="146">
        <f t="shared" si="76"/>
        <v>44835</v>
      </c>
      <c r="M109" s="146">
        <f t="shared" si="76"/>
        <v>44866</v>
      </c>
      <c r="N109" s="146">
        <f t="shared" si="76"/>
        <v>44896</v>
      </c>
      <c r="O109" s="146">
        <f t="shared" si="76"/>
        <v>44927</v>
      </c>
      <c r="P109" s="146">
        <f t="shared" si="76"/>
        <v>44958</v>
      </c>
      <c r="Q109" s="146">
        <f t="shared" si="76"/>
        <v>44986</v>
      </c>
      <c r="R109" s="146">
        <f t="shared" si="76"/>
        <v>45017</v>
      </c>
      <c r="S109" s="146">
        <f t="shared" si="76"/>
        <v>45047</v>
      </c>
      <c r="T109" s="146">
        <f t="shared" si="76"/>
        <v>45078</v>
      </c>
      <c r="U109" s="146">
        <f t="shared" si="76"/>
        <v>45108</v>
      </c>
      <c r="V109" s="146">
        <f t="shared" si="76"/>
        <v>45139</v>
      </c>
      <c r="W109" s="146">
        <f t="shared" si="76"/>
        <v>45170</v>
      </c>
      <c r="X109" s="146">
        <f t="shared" si="76"/>
        <v>45200</v>
      </c>
      <c r="Y109" s="146">
        <f t="shared" si="76"/>
        <v>45231</v>
      </c>
      <c r="Z109" s="146">
        <f t="shared" si="76"/>
        <v>45261</v>
      </c>
      <c r="AA109" s="146">
        <f t="shared" si="76"/>
        <v>45292</v>
      </c>
      <c r="AB109" s="146">
        <f t="shared" si="76"/>
        <v>45323</v>
      </c>
      <c r="AC109" s="146">
        <f t="shared" si="76"/>
        <v>45352</v>
      </c>
      <c r="AD109" s="146">
        <f t="shared" si="76"/>
        <v>45383</v>
      </c>
      <c r="AE109" s="146">
        <f t="shared" si="76"/>
        <v>45413</v>
      </c>
      <c r="AF109" s="146">
        <f t="shared" si="76"/>
        <v>45444</v>
      </c>
      <c r="AG109" s="146">
        <f t="shared" si="76"/>
        <v>45474</v>
      </c>
      <c r="AH109" s="146">
        <f t="shared" si="76"/>
        <v>45505</v>
      </c>
      <c r="AI109" s="146">
        <f t="shared" si="76"/>
        <v>45536</v>
      </c>
      <c r="AJ109" s="146">
        <f t="shared" si="76"/>
        <v>45566</v>
      </c>
      <c r="AK109" s="146">
        <f t="shared" si="76"/>
        <v>45597</v>
      </c>
      <c r="AL109" s="146">
        <f t="shared" si="76"/>
        <v>45627</v>
      </c>
      <c r="AM109" s="146">
        <f t="shared" si="76"/>
        <v>45658</v>
      </c>
    </row>
    <row r="110" spans="1:39" hidden="1" x14ac:dyDescent="0.35">
      <c r="A110" s="658"/>
      <c r="B110" s="240" t="s">
        <v>20</v>
      </c>
      <c r="C110" s="292">
        <f>'11M - LPS'!C110</f>
        <v>1.8068591999999987E-2</v>
      </c>
      <c r="D110" s="292">
        <f>'11M - LPS'!D110</f>
        <v>1.8068592000000085E-2</v>
      </c>
      <c r="E110" s="361">
        <f>'11M - LPS'!E110</f>
        <v>2.3323293010974844E-2</v>
      </c>
      <c r="F110" s="361">
        <f>'11M - LPS'!F110</f>
        <v>2.321311884647274E-2</v>
      </c>
      <c r="G110" s="361">
        <f>'11M - LPS'!G110</f>
        <v>2.3731198013184747E-2</v>
      </c>
      <c r="H110" s="361">
        <f>'11M - LPS'!H110</f>
        <v>2.8606933470298294E-2</v>
      </c>
      <c r="I110" s="361">
        <f>'11M - LPS'!I110</f>
        <v>2.8564986216861803E-2</v>
      </c>
      <c r="J110" s="361">
        <f>'11M - LPS'!J110</f>
        <v>2.8751866812939862E-2</v>
      </c>
      <c r="K110" s="361">
        <f>'11M - LPS'!K110</f>
        <v>2.8775609433120838E-2</v>
      </c>
      <c r="L110" s="361">
        <f>'11M - LPS'!L110</f>
        <v>2.4342465668949754E-2</v>
      </c>
      <c r="M110" s="361">
        <f>'11M - LPS'!M110</f>
        <v>2.3979947761775908E-2</v>
      </c>
      <c r="N110" s="361">
        <f>'11M - LPS'!N110</f>
        <v>2.3694199590883661E-2</v>
      </c>
      <c r="O110" s="361">
        <f>'11M - LPS'!O110</f>
        <v>2.3113770630064437E-2</v>
      </c>
      <c r="P110" s="361">
        <f>'11M - LPS'!P110</f>
        <v>2.308480619226886E-2</v>
      </c>
      <c r="Q110" s="361">
        <f>'11M - LPS'!Q110</f>
        <v>2.3323293010974844E-2</v>
      </c>
      <c r="R110" s="361">
        <f>'11M - LPS'!R110</f>
        <v>2.321311884647274E-2</v>
      </c>
      <c r="S110" s="361">
        <f>'11M - LPS'!S110</f>
        <v>2.3731198013184747E-2</v>
      </c>
      <c r="T110" s="361">
        <f>'11M - LPS'!T110</f>
        <v>2.8606933470298294E-2</v>
      </c>
      <c r="U110" s="456">
        <f>'11M - LPS'!U110</f>
        <v>2.9046768289494204E-2</v>
      </c>
      <c r="V110" s="456">
        <f>'11M - LPS'!V110</f>
        <v>2.8926223071207881E-2</v>
      </c>
      <c r="W110" s="456">
        <f>'11M - LPS'!W110</f>
        <v>2.8853811928619136E-2</v>
      </c>
      <c r="X110" s="456">
        <f>'11M - LPS'!X110</f>
        <v>2.423934325833732E-2</v>
      </c>
      <c r="Y110" s="456">
        <f>'11M - LPS'!Y110</f>
        <v>2.3230451301046742E-2</v>
      </c>
      <c r="Z110" s="456">
        <f>'11M - LPS'!Z110</f>
        <v>2.2569877249855298E-2</v>
      </c>
      <c r="AA110" s="456">
        <f>'11M - LPS'!AA110</f>
        <v>2.2477983548236508E-2</v>
      </c>
      <c r="AB110" s="456">
        <f>'11M - LPS'!AB110</f>
        <v>2.2208460096153619E-2</v>
      </c>
      <c r="AC110" s="456">
        <f>'11M - LPS'!AC110</f>
        <v>2.2537126025125254E-2</v>
      </c>
      <c r="AD110" s="456">
        <f>'11M - LPS'!AD110</f>
        <v>2.3433158350103633E-2</v>
      </c>
      <c r="AE110" s="456">
        <f>'11M - LPS'!AE110</f>
        <v>2.4182497583924868E-2</v>
      </c>
      <c r="AF110" s="456">
        <f>'11M - LPS'!AF110</f>
        <v>2.9068192865801402E-2</v>
      </c>
      <c r="AG110" s="456">
        <f>'11M - LPS'!AG110</f>
        <v>2.9046768289494204E-2</v>
      </c>
      <c r="AH110" s="456">
        <f>'11M - LPS'!AH110</f>
        <v>2.8926223071207881E-2</v>
      </c>
      <c r="AI110" s="456">
        <f>'11M - LPS'!AI110</f>
        <v>2.8853811928619136E-2</v>
      </c>
      <c r="AJ110" s="456">
        <f>'11M - LPS'!AJ110</f>
        <v>2.423934325833732E-2</v>
      </c>
      <c r="AK110" s="456">
        <f>'11M - LPS'!AK110</f>
        <v>2.3230451301046742E-2</v>
      </c>
      <c r="AL110" s="456">
        <f>'11M - LPS'!AL110</f>
        <v>2.2569877249855298E-2</v>
      </c>
      <c r="AM110" s="456">
        <f>'11M - LPS'!AM110</f>
        <v>2.2477983548236508E-2</v>
      </c>
    </row>
    <row r="111" spans="1:39" hidden="1" x14ac:dyDescent="0.35">
      <c r="A111" s="658"/>
      <c r="B111" s="240" t="s">
        <v>0</v>
      </c>
      <c r="C111" s="292">
        <f>'11M - LPS'!C111</f>
        <v>1.8068591999999987E-2</v>
      </c>
      <c r="D111" s="292">
        <f>'11M - LPS'!D111</f>
        <v>1.8068592000000085E-2</v>
      </c>
      <c r="E111" s="361">
        <f>'11M - LPS'!E111</f>
        <v>2.3897068756414595E-2</v>
      </c>
      <c r="F111" s="361">
        <f>'11M - LPS'!F111</f>
        <v>2.3313829526834466E-2</v>
      </c>
      <c r="G111" s="361">
        <f>'11M - LPS'!G111</f>
        <v>2.4964802170357413E-2</v>
      </c>
      <c r="H111" s="361">
        <f>'11M - LPS'!H111</f>
        <v>3.0465985850291009E-2</v>
      </c>
      <c r="I111" s="361">
        <f>'11M - LPS'!I111</f>
        <v>2.9429483128265644E-2</v>
      </c>
      <c r="J111" s="361">
        <f>'11M - LPS'!J111</f>
        <v>3.0170369015297571E-2</v>
      </c>
      <c r="K111" s="361">
        <f>'11M - LPS'!K111</f>
        <v>3.0665536551498451E-2</v>
      </c>
      <c r="L111" s="361">
        <f>'11M - LPS'!L111</f>
        <v>2.4164472689335421E-2</v>
      </c>
      <c r="M111" s="361">
        <f>'11M - LPS'!M111</f>
        <v>2.5294903153218563E-2</v>
      </c>
      <c r="N111" s="361">
        <f>'11M - LPS'!N111</f>
        <v>2.3471402778603406E-2</v>
      </c>
      <c r="O111" s="361">
        <f>'11M - LPS'!O111</f>
        <v>2.4146888775834336E-2</v>
      </c>
      <c r="P111" s="361">
        <f>'11M - LPS'!P111</f>
        <v>2.4000297678319994E-2</v>
      </c>
      <c r="Q111" s="361">
        <f>'11M - LPS'!Q111</f>
        <v>2.3897068756414595E-2</v>
      </c>
      <c r="R111" s="361">
        <f>'11M - LPS'!R111</f>
        <v>2.3313829526834466E-2</v>
      </c>
      <c r="S111" s="361">
        <f>'11M - LPS'!S111</f>
        <v>2.4964802170357413E-2</v>
      </c>
      <c r="T111" s="361">
        <f>'11M - LPS'!T111</f>
        <v>3.0465985850291009E-2</v>
      </c>
      <c r="U111" s="456">
        <f>'11M - LPS'!U111</f>
        <v>2.9984441915357631E-2</v>
      </c>
      <c r="V111" s="456">
        <f>'11M - LPS'!V111</f>
        <v>3.0471574424974959E-2</v>
      </c>
      <c r="W111" s="456">
        <f>'11M - LPS'!W111</f>
        <v>3.0926088288011609E-2</v>
      </c>
      <c r="X111" s="456">
        <f>'11M - LPS'!X111</f>
        <v>2.404149729437715E-2</v>
      </c>
      <c r="Y111" s="456">
        <f>'11M - LPS'!Y111</f>
        <v>2.4601707313038429E-2</v>
      </c>
      <c r="Z111" s="456">
        <f>'11M - LPS'!Z111</f>
        <v>2.2373843244386227E-2</v>
      </c>
      <c r="AA111" s="456">
        <f>'11M - LPS'!AA111</f>
        <v>2.3533320380090969E-2</v>
      </c>
      <c r="AB111" s="456">
        <f>'11M - LPS'!AB111</f>
        <v>2.3142017932499443E-2</v>
      </c>
      <c r="AC111" s="456">
        <f>'11M - LPS'!AC111</f>
        <v>2.3121579475972376E-2</v>
      </c>
      <c r="AD111" s="456">
        <f>'11M - LPS'!AD111</f>
        <v>2.3559368865515361E-2</v>
      </c>
      <c r="AE111" s="456">
        <f>'11M - LPS'!AE111</f>
        <v>2.571424077420149E-2</v>
      </c>
      <c r="AF111" s="456">
        <f>'11M - LPS'!AF111</f>
        <v>3.103180920060215E-2</v>
      </c>
      <c r="AG111" s="456">
        <f>'11M - LPS'!AG111</f>
        <v>2.9984441915357631E-2</v>
      </c>
      <c r="AH111" s="456">
        <f>'11M - LPS'!AH111</f>
        <v>3.0471574424974959E-2</v>
      </c>
      <c r="AI111" s="456">
        <f>'11M - LPS'!AI111</f>
        <v>3.0926088288011609E-2</v>
      </c>
      <c r="AJ111" s="456">
        <f>'11M - LPS'!AJ111</f>
        <v>2.404149729437715E-2</v>
      </c>
      <c r="AK111" s="456">
        <f>'11M - LPS'!AK111</f>
        <v>2.4601707313038429E-2</v>
      </c>
      <c r="AL111" s="456">
        <f>'11M - LPS'!AL111</f>
        <v>2.2373843244386227E-2</v>
      </c>
      <c r="AM111" s="456">
        <f>'11M - LPS'!AM111</f>
        <v>2.3533320380090969E-2</v>
      </c>
    </row>
    <row r="112" spans="1:39" hidden="1" x14ac:dyDescent="0.35">
      <c r="A112" s="658"/>
      <c r="B112" s="240" t="s">
        <v>21</v>
      </c>
      <c r="C112" s="292">
        <f>'11M - LPS'!C112</f>
        <v>1.8068591999999987E-2</v>
      </c>
      <c r="D112" s="292">
        <f>'11M - LPS'!D112</f>
        <v>1.8068592000000085E-2</v>
      </c>
      <c r="E112" s="361">
        <f>'11M - LPS'!E112</f>
        <v>2.3858274435910272E-2</v>
      </c>
      <c r="F112" s="361">
        <f>'11M - LPS'!F112</f>
        <v>2.39077296305596E-2</v>
      </c>
      <c r="G112" s="361">
        <f>'11M - LPS'!G112</f>
        <v>2.4119712018997624E-2</v>
      </c>
      <c r="H112" s="361">
        <f>'11M - LPS'!H112</f>
        <v>2.9277192076420381E-2</v>
      </c>
      <c r="I112" s="361">
        <f>'11M - LPS'!I112</f>
        <v>2.8557701019953176E-2</v>
      </c>
      <c r="J112" s="361">
        <f>'11M - LPS'!J112</f>
        <v>2.9111380293825227E-2</v>
      </c>
      <c r="K112" s="361">
        <f>'11M - LPS'!K112</f>
        <v>2.9351548036595759E-2</v>
      </c>
      <c r="L112" s="361">
        <f>'11M - LPS'!L112</f>
        <v>2.483647013594974E-2</v>
      </c>
      <c r="M112" s="361">
        <f>'11M - LPS'!M112</f>
        <v>2.3987366067580219E-2</v>
      </c>
      <c r="N112" s="361">
        <f>'11M - LPS'!N112</f>
        <v>2.4089378913695021E-2</v>
      </c>
      <c r="O112" s="361">
        <f>'11M - LPS'!O112</f>
        <v>2.3035856275064787E-2</v>
      </c>
      <c r="P112" s="361">
        <f>'11M - LPS'!P112</f>
        <v>2.3018097097034521E-2</v>
      </c>
      <c r="Q112" s="361">
        <f>'11M - LPS'!Q112</f>
        <v>2.3858274435910272E-2</v>
      </c>
      <c r="R112" s="361">
        <f>'11M - LPS'!R112</f>
        <v>2.39077296305596E-2</v>
      </c>
      <c r="S112" s="361">
        <f>'11M - LPS'!S112</f>
        <v>2.4119712018997624E-2</v>
      </c>
      <c r="T112" s="361">
        <f>'11M - LPS'!T112</f>
        <v>2.9277192076420381E-2</v>
      </c>
      <c r="U112" s="456">
        <f>'11M - LPS'!U112</f>
        <v>2.9038923506189716E-2</v>
      </c>
      <c r="V112" s="456">
        <f>'11M - LPS'!V112</f>
        <v>2.9317788800827208E-2</v>
      </c>
      <c r="W112" s="456">
        <f>'11M - LPS'!W112</f>
        <v>2.9486607713799903E-2</v>
      </c>
      <c r="X112" s="456">
        <f>'11M - LPS'!X112</f>
        <v>2.4787625849823691E-2</v>
      </c>
      <c r="Y112" s="456">
        <f>'11M - LPS'!Y112</f>
        <v>2.3237877136096732E-2</v>
      </c>
      <c r="Z112" s="456">
        <f>'11M - LPS'!Z112</f>
        <v>2.2924292710072274E-2</v>
      </c>
      <c r="AA112" s="456">
        <f>'11M - LPS'!AA112</f>
        <v>2.2397351370130866E-2</v>
      </c>
      <c r="AB112" s="456">
        <f>'11M - LPS'!AB112</f>
        <v>2.2141568526452406E-2</v>
      </c>
      <c r="AC112" s="456">
        <f>'11M - LPS'!AC112</f>
        <v>2.3081583856841188E-2</v>
      </c>
      <c r="AD112" s="456">
        <f>'11M - LPS'!AD112</f>
        <v>2.4296108227819302E-2</v>
      </c>
      <c r="AE112" s="456">
        <f>'11M - LPS'!AE112</f>
        <v>2.4680979039981447E-2</v>
      </c>
      <c r="AF112" s="456">
        <f>'11M - LPS'!AF112</f>
        <v>2.9796764292535211E-2</v>
      </c>
      <c r="AG112" s="456">
        <f>'11M - LPS'!AG112</f>
        <v>2.9038923506189716E-2</v>
      </c>
      <c r="AH112" s="456">
        <f>'11M - LPS'!AH112</f>
        <v>2.9317788800827208E-2</v>
      </c>
      <c r="AI112" s="456">
        <f>'11M - LPS'!AI112</f>
        <v>2.9486607713799903E-2</v>
      </c>
      <c r="AJ112" s="456">
        <f>'11M - LPS'!AJ112</f>
        <v>2.4787625849823691E-2</v>
      </c>
      <c r="AK112" s="456">
        <f>'11M - LPS'!AK112</f>
        <v>2.3237877136096732E-2</v>
      </c>
      <c r="AL112" s="456">
        <f>'11M - LPS'!AL112</f>
        <v>2.2924292710072274E-2</v>
      </c>
      <c r="AM112" s="456">
        <f>'11M - LPS'!AM112</f>
        <v>2.2397351370130866E-2</v>
      </c>
    </row>
    <row r="113" spans="1:39" hidden="1" x14ac:dyDescent="0.35">
      <c r="A113" s="658"/>
      <c r="B113" s="240" t="s">
        <v>1</v>
      </c>
      <c r="C113" s="292">
        <f>'11M - LPS'!C113</f>
        <v>1.8068591999999987E-2</v>
      </c>
      <c r="D113" s="292">
        <f>'11M - LPS'!D113</f>
        <v>1.8068592000000085E-2</v>
      </c>
      <c r="E113" s="361">
        <f>'11M - LPS'!E113</f>
        <v>2.0648262403999099E-2</v>
      </c>
      <c r="F113" s="361">
        <f>'11M - LPS'!F113</f>
        <v>2.3438898061895055E-2</v>
      </c>
      <c r="G113" s="361">
        <f>'11M - LPS'!G113</f>
        <v>2.5988402964995303E-2</v>
      </c>
      <c r="H113" s="361">
        <f>'11M - LPS'!H113</f>
        <v>3.053153206925488E-2</v>
      </c>
      <c r="I113" s="361">
        <f>'11M - LPS'!I113</f>
        <v>2.9464928594527161E-2</v>
      </c>
      <c r="J113" s="361">
        <f>'11M - LPS'!J113</f>
        <v>3.0211763272592014E-2</v>
      </c>
      <c r="K113" s="361">
        <f>'11M - LPS'!K113</f>
        <v>3.0933268689587849E-2</v>
      </c>
      <c r="L113" s="361">
        <f>'11M - LPS'!L113</f>
        <v>2.4129610294570381E-2</v>
      </c>
      <c r="M113" s="361">
        <f>'11M - LPS'!M113</f>
        <v>2.0648262403999099E-2</v>
      </c>
      <c r="N113" s="361">
        <f>'11M - LPS'!N113</f>
        <v>2.0648262403999799E-2</v>
      </c>
      <c r="O113" s="361">
        <f>'11M - LPS'!O113</f>
        <v>2.0648262404000001E-2</v>
      </c>
      <c r="P113" s="361">
        <f>'11M - LPS'!P113</f>
        <v>2.0648262404000101E-2</v>
      </c>
      <c r="Q113" s="361">
        <f>'11M - LPS'!Q113</f>
        <v>2.0648262403999099E-2</v>
      </c>
      <c r="R113" s="361">
        <f>'11M - LPS'!R113</f>
        <v>2.3438898061895055E-2</v>
      </c>
      <c r="S113" s="361">
        <f>'11M - LPS'!S113</f>
        <v>2.5988402964995303E-2</v>
      </c>
      <c r="T113" s="361">
        <f>'11M - LPS'!T113</f>
        <v>3.053153206925488E-2</v>
      </c>
      <c r="U113" s="456">
        <f>'11M - LPS'!U113</f>
        <v>3.0022712846707791E-2</v>
      </c>
      <c r="V113" s="456">
        <f>'11M - LPS'!V113</f>
        <v>3.0517888109185608E-2</v>
      </c>
      <c r="W113" s="456">
        <f>'11M - LPS'!W113</f>
        <v>3.1218860173408587E-2</v>
      </c>
      <c r="X113" s="456">
        <f>'11M - LPS'!X113</f>
        <v>2.4002541515172393E-2</v>
      </c>
      <c r="Y113" s="456">
        <f>'11M - LPS'!Y113</f>
        <v>1.9984999999999999E-2</v>
      </c>
      <c r="Z113" s="456">
        <f>'11M - LPS'!Z113</f>
        <v>1.9984999999999999E-2</v>
      </c>
      <c r="AA113" s="456">
        <f>'11M - LPS'!AA113</f>
        <v>1.9984999999999999E-2</v>
      </c>
      <c r="AB113" s="456">
        <f>'11M - LPS'!AB113</f>
        <v>1.9984999999999999E-2</v>
      </c>
      <c r="AC113" s="456">
        <f>'11M - LPS'!AC113</f>
        <v>1.9984999999999999E-2</v>
      </c>
      <c r="AD113" s="456">
        <f>'11M - LPS'!AD113</f>
        <v>2.3715988314436956E-2</v>
      </c>
      <c r="AE113" s="456">
        <f>'11M - LPS'!AE113</f>
        <v>2.6905301223005631E-2</v>
      </c>
      <c r="AF113" s="456">
        <f>'11M - LPS'!AF113</f>
        <v>3.109993094783918E-2</v>
      </c>
      <c r="AG113" s="456">
        <f>'11M - LPS'!AG113</f>
        <v>3.0022712846707791E-2</v>
      </c>
      <c r="AH113" s="456">
        <f>'11M - LPS'!AH113</f>
        <v>3.0517888109185608E-2</v>
      </c>
      <c r="AI113" s="456">
        <f>'11M - LPS'!AI113</f>
        <v>3.1218860173408587E-2</v>
      </c>
      <c r="AJ113" s="456">
        <f>'11M - LPS'!AJ113</f>
        <v>2.4002541515172393E-2</v>
      </c>
      <c r="AK113" s="456">
        <f>'11M - LPS'!AK113</f>
        <v>1.9984999999999999E-2</v>
      </c>
      <c r="AL113" s="456">
        <f>'11M - LPS'!AL113</f>
        <v>1.9984999999999999E-2</v>
      </c>
      <c r="AM113" s="456">
        <f>'11M - LPS'!AM113</f>
        <v>1.9984999999999999E-2</v>
      </c>
    </row>
    <row r="114" spans="1:39" hidden="1" x14ac:dyDescent="0.35">
      <c r="A114" s="658"/>
      <c r="B114" s="240" t="s">
        <v>22</v>
      </c>
      <c r="C114" s="292">
        <f>'11M - LPS'!C114</f>
        <v>1.8068591999999987E-2</v>
      </c>
      <c r="D114" s="292">
        <f>'11M - LPS'!D114</f>
        <v>1.8068592000000085E-2</v>
      </c>
      <c r="E114" s="361">
        <f>'11M - LPS'!E114</f>
        <v>2.0737176729359496E-2</v>
      </c>
      <c r="F114" s="361">
        <f>'11M - LPS'!F114</f>
        <v>2.1123166806762524E-2</v>
      </c>
      <c r="G114" s="361">
        <f>'11M - LPS'!G114</f>
        <v>2.0745647548548931E-2</v>
      </c>
      <c r="H114" s="361">
        <f>'11M - LPS'!H114</f>
        <v>2.2660656295062944E-2</v>
      </c>
      <c r="I114" s="361">
        <f>'11M - LPS'!I114</f>
        <v>2.2465007168238151E-2</v>
      </c>
      <c r="J114" s="361">
        <f>'11M - LPS'!J114</f>
        <v>2.2703118412978698E-2</v>
      </c>
      <c r="K114" s="361">
        <f>'11M - LPS'!K114</f>
        <v>2.2685874534225599E-2</v>
      </c>
      <c r="L114" s="361">
        <f>'11M - LPS'!L114</f>
        <v>2.0737970520331724E-2</v>
      </c>
      <c r="M114" s="361">
        <f>'11M - LPS'!M114</f>
        <v>2.0658111937576471E-2</v>
      </c>
      <c r="N114" s="361">
        <f>'11M - LPS'!N114</f>
        <v>2.0722868298511984E-2</v>
      </c>
      <c r="O114" s="361">
        <f>'11M - LPS'!O114</f>
        <v>2.1190254124629451E-2</v>
      </c>
      <c r="P114" s="361">
        <f>'11M - LPS'!P114</f>
        <v>2.1152137229698852E-2</v>
      </c>
      <c r="Q114" s="361">
        <f>'11M - LPS'!Q114</f>
        <v>2.0737176729359496E-2</v>
      </c>
      <c r="R114" s="361">
        <f>'11M - LPS'!R114</f>
        <v>2.1123166806762524E-2</v>
      </c>
      <c r="S114" s="361">
        <f>'11M - LPS'!S114</f>
        <v>2.0745647548548931E-2</v>
      </c>
      <c r="T114" s="361">
        <f>'11M - LPS'!T114</f>
        <v>2.2660656295062944E-2</v>
      </c>
      <c r="U114" s="456">
        <f>'11M - LPS'!U114</f>
        <v>2.2009841467541771E-2</v>
      </c>
      <c r="V114" s="456">
        <f>'11M - LPS'!V114</f>
        <v>2.2270371252704167E-2</v>
      </c>
      <c r="W114" s="456">
        <f>'11M - LPS'!W114</f>
        <v>2.2238193320867791E-2</v>
      </c>
      <c r="X114" s="456">
        <f>'11M - LPS'!X114</f>
        <v>2.0087685574775006E-2</v>
      </c>
      <c r="Y114" s="456">
        <f>'11M - LPS'!Y114</f>
        <v>1.999378187698049E-2</v>
      </c>
      <c r="Z114" s="456">
        <f>'11M - LPS'!Z114</f>
        <v>2.0043592355983408E-2</v>
      </c>
      <c r="AA114" s="456">
        <f>'11M - LPS'!AA114</f>
        <v>2.0522769194661113E-2</v>
      </c>
      <c r="AB114" s="456">
        <f>'11M - LPS'!AB114</f>
        <v>2.0427354099479291E-2</v>
      </c>
      <c r="AC114" s="456">
        <f>'11M - LPS'!AC114</f>
        <v>2.0063649613109358E-2</v>
      </c>
      <c r="AD114" s="456">
        <f>'11M - LPS'!AD114</f>
        <v>2.0673817345237166E-2</v>
      </c>
      <c r="AE114" s="456">
        <f>'11M - LPS'!AE114</f>
        <v>2.0114657236084896E-2</v>
      </c>
      <c r="AF114" s="456">
        <f>'11M - LPS'!AF114</f>
        <v>2.2243673567773445E-2</v>
      </c>
      <c r="AG114" s="456">
        <f>'11M - LPS'!AG114</f>
        <v>2.2009841467541771E-2</v>
      </c>
      <c r="AH114" s="456">
        <f>'11M - LPS'!AH114</f>
        <v>2.2270371252704167E-2</v>
      </c>
      <c r="AI114" s="456">
        <f>'11M - LPS'!AI114</f>
        <v>2.2238193320867791E-2</v>
      </c>
      <c r="AJ114" s="456">
        <f>'11M - LPS'!AJ114</f>
        <v>2.0087685574775006E-2</v>
      </c>
      <c r="AK114" s="456">
        <f>'11M - LPS'!AK114</f>
        <v>1.999378187698049E-2</v>
      </c>
      <c r="AL114" s="456">
        <f>'11M - LPS'!AL114</f>
        <v>2.0043592355983408E-2</v>
      </c>
      <c r="AM114" s="456">
        <f>'11M - LPS'!AM114</f>
        <v>2.0522769194661113E-2</v>
      </c>
    </row>
    <row r="115" spans="1:39" hidden="1" x14ac:dyDescent="0.35">
      <c r="A115" s="658"/>
      <c r="B115" s="77" t="s">
        <v>9</v>
      </c>
      <c r="C115" s="292">
        <f>'11M - LPS'!C115</f>
        <v>1.8068591999999987E-2</v>
      </c>
      <c r="D115" s="292">
        <f>'11M - LPS'!D115</f>
        <v>1.8068592000000085E-2</v>
      </c>
      <c r="E115" s="361">
        <f>'11M - LPS'!E115</f>
        <v>2.397468672158775E-2</v>
      </c>
      <c r="F115" s="361">
        <f>'11M - LPS'!F115</f>
        <v>2.3957072804052647E-2</v>
      </c>
      <c r="G115" s="361">
        <f>'11M - LPS'!G115</f>
        <v>2.3454344374147309E-2</v>
      </c>
      <c r="H115" s="361">
        <f>'11M - LPS'!H115</f>
        <v>2.2434774463499899E-2</v>
      </c>
      <c r="I115" s="361">
        <f>'11M - LPS'!I115</f>
        <v>2.24347744634995E-2</v>
      </c>
      <c r="J115" s="361">
        <f>'11M - LPS'!J115</f>
        <v>2.2434774463500201E-2</v>
      </c>
      <c r="K115" s="361">
        <f>'11M - LPS'!K115</f>
        <v>2.9077950833408788E-2</v>
      </c>
      <c r="L115" s="361">
        <f>'11M - LPS'!L115</f>
        <v>2.4597716891969112E-2</v>
      </c>
      <c r="M115" s="361">
        <f>'11M - LPS'!M115</f>
        <v>2.5433229765780715E-2</v>
      </c>
      <c r="N115" s="361">
        <f>'11M - LPS'!N115</f>
        <v>2.3472394813581491E-2</v>
      </c>
      <c r="O115" s="361">
        <f>'11M - LPS'!O115</f>
        <v>2.4146971028530511E-2</v>
      </c>
      <c r="P115" s="361">
        <f>'11M - LPS'!P115</f>
        <v>2.4003786443699406E-2</v>
      </c>
      <c r="Q115" s="361">
        <f>'11M - LPS'!Q115</f>
        <v>2.397468672158775E-2</v>
      </c>
      <c r="R115" s="361">
        <f>'11M - LPS'!R115</f>
        <v>2.3957072804052647E-2</v>
      </c>
      <c r="S115" s="361">
        <f>'11M - LPS'!S115</f>
        <v>2.3454344374147309E-2</v>
      </c>
      <c r="T115" s="361">
        <f>'11M - LPS'!T115</f>
        <v>2.2434774463499899E-2</v>
      </c>
      <c r="U115" s="456">
        <f>'11M - LPS'!U115</f>
        <v>2.1971999999999998E-2</v>
      </c>
      <c r="V115" s="456">
        <f>'11M - LPS'!V115</f>
        <v>2.1971999999999998E-2</v>
      </c>
      <c r="W115" s="456">
        <f>'11M - LPS'!W115</f>
        <v>2.9186215545457354E-2</v>
      </c>
      <c r="X115" s="456">
        <f>'11M - LPS'!X115</f>
        <v>2.4522718184811772E-2</v>
      </c>
      <c r="Y115" s="456">
        <f>'11M - LPS'!Y115</f>
        <v>2.474881803232094E-2</v>
      </c>
      <c r="Z115" s="456">
        <f>'11M - LPS'!Z115</f>
        <v>2.2374526940173813E-2</v>
      </c>
      <c r="AA115" s="456">
        <f>'11M - LPS'!AA115</f>
        <v>2.3533125104223951E-2</v>
      </c>
      <c r="AB115" s="456">
        <f>'11M - LPS'!AB115</f>
        <v>2.3145246955055283E-2</v>
      </c>
      <c r="AC115" s="456">
        <f>'11M - LPS'!AC115</f>
        <v>2.3201186158131569E-2</v>
      </c>
      <c r="AD115" s="456">
        <f>'11M - LPS'!AD115</f>
        <v>2.4356205675658375E-2</v>
      </c>
      <c r="AE115" s="456">
        <f>'11M - LPS'!AE115</f>
        <v>2.380876785601347E-2</v>
      </c>
      <c r="AF115" s="456">
        <f>'11M - LPS'!AF115</f>
        <v>2.1971999999999998E-2</v>
      </c>
      <c r="AG115" s="456">
        <f>'11M - LPS'!AG115</f>
        <v>2.1971999999999998E-2</v>
      </c>
      <c r="AH115" s="456">
        <f>'11M - LPS'!AH115</f>
        <v>2.1971999999999998E-2</v>
      </c>
      <c r="AI115" s="456">
        <f>'11M - LPS'!AI115</f>
        <v>2.9186215545457354E-2</v>
      </c>
      <c r="AJ115" s="456">
        <f>'11M - LPS'!AJ115</f>
        <v>2.4522718184811772E-2</v>
      </c>
      <c r="AK115" s="456">
        <f>'11M - LPS'!AK115</f>
        <v>2.474881803232094E-2</v>
      </c>
      <c r="AL115" s="456">
        <f>'11M - LPS'!AL115</f>
        <v>2.2374526940173813E-2</v>
      </c>
      <c r="AM115" s="456">
        <f>'11M - LPS'!AM115</f>
        <v>2.3533125104223951E-2</v>
      </c>
    </row>
    <row r="116" spans="1:39" hidden="1" x14ac:dyDescent="0.35">
      <c r="A116" s="658"/>
      <c r="B116" s="77" t="s">
        <v>3</v>
      </c>
      <c r="C116" s="292">
        <f>'11M - LPS'!C116</f>
        <v>1.8068591999999987E-2</v>
      </c>
      <c r="D116" s="292">
        <f>'11M - LPS'!D116</f>
        <v>1.8068592000000085E-2</v>
      </c>
      <c r="E116" s="361">
        <f>'11M - LPS'!E116</f>
        <v>2.3897068756414595E-2</v>
      </c>
      <c r="F116" s="361">
        <f>'11M - LPS'!F116</f>
        <v>2.3313829526834466E-2</v>
      </c>
      <c r="G116" s="361">
        <f>'11M - LPS'!G116</f>
        <v>2.4964802170357413E-2</v>
      </c>
      <c r="H116" s="361">
        <f>'11M - LPS'!H116</f>
        <v>3.0465985850291009E-2</v>
      </c>
      <c r="I116" s="361">
        <f>'11M - LPS'!I116</f>
        <v>2.9429483128265644E-2</v>
      </c>
      <c r="J116" s="361">
        <f>'11M - LPS'!J116</f>
        <v>3.0170369015297571E-2</v>
      </c>
      <c r="K116" s="361">
        <f>'11M - LPS'!K116</f>
        <v>3.0665536551498451E-2</v>
      </c>
      <c r="L116" s="361">
        <f>'11M - LPS'!L116</f>
        <v>2.4164472689335421E-2</v>
      </c>
      <c r="M116" s="361">
        <f>'11M - LPS'!M116</f>
        <v>2.5294903153218563E-2</v>
      </c>
      <c r="N116" s="361">
        <f>'11M - LPS'!N116</f>
        <v>2.3471402778603406E-2</v>
      </c>
      <c r="O116" s="361">
        <f>'11M - LPS'!O116</f>
        <v>2.4146888775834336E-2</v>
      </c>
      <c r="P116" s="361">
        <f>'11M - LPS'!P116</f>
        <v>2.4000297678319994E-2</v>
      </c>
      <c r="Q116" s="361">
        <f>'11M - LPS'!Q116</f>
        <v>2.3897068756414595E-2</v>
      </c>
      <c r="R116" s="361">
        <f>'11M - LPS'!R116</f>
        <v>2.3313829526834466E-2</v>
      </c>
      <c r="S116" s="361">
        <f>'11M - LPS'!S116</f>
        <v>2.4964802170357413E-2</v>
      </c>
      <c r="T116" s="361">
        <f>'11M - LPS'!T116</f>
        <v>3.0465985850291009E-2</v>
      </c>
      <c r="U116" s="456">
        <f>'11M - LPS'!U116</f>
        <v>2.9984441915357631E-2</v>
      </c>
      <c r="V116" s="456">
        <f>'11M - LPS'!V116</f>
        <v>3.0471574424974959E-2</v>
      </c>
      <c r="W116" s="456">
        <f>'11M - LPS'!W116</f>
        <v>3.0926088288011609E-2</v>
      </c>
      <c r="X116" s="456">
        <f>'11M - LPS'!X116</f>
        <v>2.404149729437715E-2</v>
      </c>
      <c r="Y116" s="456">
        <f>'11M - LPS'!Y116</f>
        <v>2.4601707313038429E-2</v>
      </c>
      <c r="Z116" s="456">
        <f>'11M - LPS'!Z116</f>
        <v>2.2373843244386227E-2</v>
      </c>
      <c r="AA116" s="456">
        <f>'11M - LPS'!AA116</f>
        <v>2.3533320380090969E-2</v>
      </c>
      <c r="AB116" s="456">
        <f>'11M - LPS'!AB116</f>
        <v>2.3142017932499443E-2</v>
      </c>
      <c r="AC116" s="456">
        <f>'11M - LPS'!AC116</f>
        <v>2.3121579475972376E-2</v>
      </c>
      <c r="AD116" s="456">
        <f>'11M - LPS'!AD116</f>
        <v>2.3559368865515361E-2</v>
      </c>
      <c r="AE116" s="456">
        <f>'11M - LPS'!AE116</f>
        <v>2.571424077420149E-2</v>
      </c>
      <c r="AF116" s="456">
        <f>'11M - LPS'!AF116</f>
        <v>3.103180920060215E-2</v>
      </c>
      <c r="AG116" s="456">
        <f>'11M - LPS'!AG116</f>
        <v>2.9984441915357631E-2</v>
      </c>
      <c r="AH116" s="456">
        <f>'11M - LPS'!AH116</f>
        <v>3.0471574424974959E-2</v>
      </c>
      <c r="AI116" s="456">
        <f>'11M - LPS'!AI116</f>
        <v>3.0926088288011609E-2</v>
      </c>
      <c r="AJ116" s="456">
        <f>'11M - LPS'!AJ116</f>
        <v>2.404149729437715E-2</v>
      </c>
      <c r="AK116" s="456">
        <f>'11M - LPS'!AK116</f>
        <v>2.4601707313038429E-2</v>
      </c>
      <c r="AL116" s="456">
        <f>'11M - LPS'!AL116</f>
        <v>2.2373843244386227E-2</v>
      </c>
      <c r="AM116" s="456">
        <f>'11M - LPS'!AM116</f>
        <v>2.3533320380090969E-2</v>
      </c>
    </row>
    <row r="117" spans="1:39" hidden="1" x14ac:dyDescent="0.35">
      <c r="A117" s="658"/>
      <c r="B117" s="77" t="s">
        <v>4</v>
      </c>
      <c r="C117" s="292">
        <f>'11M - LPS'!C117</f>
        <v>1.8068591999999987E-2</v>
      </c>
      <c r="D117" s="292">
        <f>'11M - LPS'!D117</f>
        <v>1.8068592000000085E-2</v>
      </c>
      <c r="E117" s="361">
        <f>'11M - LPS'!E117</f>
        <v>2.3553415133076006E-2</v>
      </c>
      <c r="F117" s="361">
        <f>'11M - LPS'!F117</f>
        <v>2.3754535894260277E-2</v>
      </c>
      <c r="G117" s="361">
        <f>'11M - LPS'!G117</f>
        <v>2.4165371279916782E-2</v>
      </c>
      <c r="H117" s="361">
        <f>'11M - LPS'!H117</f>
        <v>2.9121912626013276E-2</v>
      </c>
      <c r="I117" s="361">
        <f>'11M - LPS'!I117</f>
        <v>2.8944110599542203E-2</v>
      </c>
      <c r="J117" s="361">
        <f>'11M - LPS'!J117</f>
        <v>2.9121680220686882E-2</v>
      </c>
      <c r="K117" s="361">
        <f>'11M - LPS'!K117</f>
        <v>2.9051576371753238E-2</v>
      </c>
      <c r="L117" s="361">
        <f>'11M - LPS'!L117</f>
        <v>2.4926874373975675E-2</v>
      </c>
      <c r="M117" s="361">
        <f>'11M - LPS'!M117</f>
        <v>2.4274277566719897E-2</v>
      </c>
      <c r="N117" s="361">
        <f>'11M - LPS'!N117</f>
        <v>2.3873520393900585E-2</v>
      </c>
      <c r="O117" s="361">
        <f>'11M - LPS'!O117</f>
        <v>2.3453850881604333E-2</v>
      </c>
      <c r="P117" s="361">
        <f>'11M - LPS'!P117</f>
        <v>2.3291688777670631E-2</v>
      </c>
      <c r="Q117" s="361">
        <f>'11M - LPS'!Q117</f>
        <v>2.3553415133076006E-2</v>
      </c>
      <c r="R117" s="361">
        <f>'11M - LPS'!R117</f>
        <v>2.3754535894260277E-2</v>
      </c>
      <c r="S117" s="361">
        <f>'11M - LPS'!S117</f>
        <v>2.4165371279916782E-2</v>
      </c>
      <c r="T117" s="361">
        <f>'11M - LPS'!T117</f>
        <v>2.9121912626013276E-2</v>
      </c>
      <c r="U117" s="456">
        <f>'11M - LPS'!U117</f>
        <v>2.9459800521413247E-2</v>
      </c>
      <c r="V117" s="456">
        <f>'11M - LPS'!V117</f>
        <v>2.9328769096592003E-2</v>
      </c>
      <c r="W117" s="456">
        <f>'11M - LPS'!W117</f>
        <v>2.9156822006933342E-2</v>
      </c>
      <c r="X117" s="456">
        <f>'11M - LPS'!X117</f>
        <v>2.4888406070414815E-2</v>
      </c>
      <c r="Y117" s="456">
        <f>'11M - LPS'!Y117</f>
        <v>2.3532584809416203E-2</v>
      </c>
      <c r="Z117" s="456">
        <f>'11M - LPS'!Z117</f>
        <v>2.2729764967588894E-2</v>
      </c>
      <c r="AA117" s="456">
        <f>'11M - LPS'!AA117</f>
        <v>2.2831381354378639E-2</v>
      </c>
      <c r="AB117" s="456">
        <f>'11M - LPS'!AB117</f>
        <v>2.241739854927732E-2</v>
      </c>
      <c r="AC117" s="456">
        <f>'11M - LPS'!AC117</f>
        <v>2.2770506315008758E-2</v>
      </c>
      <c r="AD117" s="456">
        <f>'11M - LPS'!AD117</f>
        <v>2.4108141034085314E-2</v>
      </c>
      <c r="AE117" s="456">
        <f>'11M - LPS'!AE117</f>
        <v>2.4738210731892432E-2</v>
      </c>
      <c r="AF117" s="456">
        <f>'11M - LPS'!AF117</f>
        <v>2.9628662744045547E-2</v>
      </c>
      <c r="AG117" s="456">
        <f>'11M - LPS'!AG117</f>
        <v>2.9459800521413247E-2</v>
      </c>
      <c r="AH117" s="456">
        <f>'11M - LPS'!AH117</f>
        <v>2.9328769096592003E-2</v>
      </c>
      <c r="AI117" s="456">
        <f>'11M - LPS'!AI117</f>
        <v>2.9156822006933342E-2</v>
      </c>
      <c r="AJ117" s="456">
        <f>'11M - LPS'!AJ117</f>
        <v>2.4888406070414815E-2</v>
      </c>
      <c r="AK117" s="456">
        <f>'11M - LPS'!AK117</f>
        <v>2.3532584809416203E-2</v>
      </c>
      <c r="AL117" s="456">
        <f>'11M - LPS'!AL117</f>
        <v>2.2729764967588894E-2</v>
      </c>
      <c r="AM117" s="456">
        <f>'11M - LPS'!AM117</f>
        <v>2.2831381354378639E-2</v>
      </c>
    </row>
    <row r="118" spans="1:39" hidden="1" x14ac:dyDescent="0.35">
      <c r="A118" s="658"/>
      <c r="B118" s="77" t="s">
        <v>5</v>
      </c>
      <c r="C118" s="292">
        <f>'11M - LPS'!C118</f>
        <v>1.8068591999999987E-2</v>
      </c>
      <c r="D118" s="292">
        <f>'11M - LPS'!D118</f>
        <v>1.8068592000000085E-2</v>
      </c>
      <c r="E118" s="361">
        <f>'11M - LPS'!E118</f>
        <v>2.3323293010974844E-2</v>
      </c>
      <c r="F118" s="361">
        <f>'11M - LPS'!F118</f>
        <v>2.321311884647274E-2</v>
      </c>
      <c r="G118" s="361">
        <f>'11M - LPS'!G118</f>
        <v>2.3731198013184747E-2</v>
      </c>
      <c r="H118" s="361">
        <f>'11M - LPS'!H118</f>
        <v>2.8606933470298294E-2</v>
      </c>
      <c r="I118" s="361">
        <f>'11M - LPS'!I118</f>
        <v>2.8564986216861803E-2</v>
      </c>
      <c r="J118" s="361">
        <f>'11M - LPS'!J118</f>
        <v>2.8751866812939862E-2</v>
      </c>
      <c r="K118" s="361">
        <f>'11M - LPS'!K118</f>
        <v>2.8775609433120838E-2</v>
      </c>
      <c r="L118" s="361">
        <f>'11M - LPS'!L118</f>
        <v>2.4342465668949754E-2</v>
      </c>
      <c r="M118" s="361">
        <f>'11M - LPS'!M118</f>
        <v>2.3979947761775908E-2</v>
      </c>
      <c r="N118" s="361">
        <f>'11M - LPS'!N118</f>
        <v>2.3694199590883661E-2</v>
      </c>
      <c r="O118" s="361">
        <f>'11M - LPS'!O118</f>
        <v>2.3113770630064437E-2</v>
      </c>
      <c r="P118" s="361">
        <f>'11M - LPS'!P118</f>
        <v>2.308480619226886E-2</v>
      </c>
      <c r="Q118" s="361">
        <f>'11M - LPS'!Q118</f>
        <v>2.3323293010974844E-2</v>
      </c>
      <c r="R118" s="361">
        <f>'11M - LPS'!R118</f>
        <v>2.321311884647274E-2</v>
      </c>
      <c r="S118" s="361">
        <f>'11M - LPS'!S118</f>
        <v>2.3731198013184747E-2</v>
      </c>
      <c r="T118" s="361">
        <f>'11M - LPS'!T118</f>
        <v>2.8606933470298294E-2</v>
      </c>
      <c r="U118" s="456">
        <f>'11M - LPS'!U118</f>
        <v>2.9046768289494204E-2</v>
      </c>
      <c r="V118" s="456">
        <f>'11M - LPS'!V118</f>
        <v>2.8926223071207881E-2</v>
      </c>
      <c r="W118" s="456">
        <f>'11M - LPS'!W118</f>
        <v>2.8853811928619136E-2</v>
      </c>
      <c r="X118" s="456">
        <f>'11M - LPS'!X118</f>
        <v>2.423934325833732E-2</v>
      </c>
      <c r="Y118" s="456">
        <f>'11M - LPS'!Y118</f>
        <v>2.3230451301046742E-2</v>
      </c>
      <c r="Z118" s="456">
        <f>'11M - LPS'!Z118</f>
        <v>2.2569877249855298E-2</v>
      </c>
      <c r="AA118" s="456">
        <f>'11M - LPS'!AA118</f>
        <v>2.2477983548236508E-2</v>
      </c>
      <c r="AB118" s="456">
        <f>'11M - LPS'!AB118</f>
        <v>2.2208460096153619E-2</v>
      </c>
      <c r="AC118" s="456">
        <f>'11M - LPS'!AC118</f>
        <v>2.2537126025125254E-2</v>
      </c>
      <c r="AD118" s="456">
        <f>'11M - LPS'!AD118</f>
        <v>2.3433158350103633E-2</v>
      </c>
      <c r="AE118" s="456">
        <f>'11M - LPS'!AE118</f>
        <v>2.4182497583924868E-2</v>
      </c>
      <c r="AF118" s="456">
        <f>'11M - LPS'!AF118</f>
        <v>2.9068192865801402E-2</v>
      </c>
      <c r="AG118" s="456">
        <f>'11M - LPS'!AG118</f>
        <v>2.9046768289494204E-2</v>
      </c>
      <c r="AH118" s="456">
        <f>'11M - LPS'!AH118</f>
        <v>2.8926223071207881E-2</v>
      </c>
      <c r="AI118" s="456">
        <f>'11M - LPS'!AI118</f>
        <v>2.8853811928619136E-2</v>
      </c>
      <c r="AJ118" s="456">
        <f>'11M - LPS'!AJ118</f>
        <v>2.423934325833732E-2</v>
      </c>
      <c r="AK118" s="456">
        <f>'11M - LPS'!AK118</f>
        <v>2.3230451301046742E-2</v>
      </c>
      <c r="AL118" s="456">
        <f>'11M - LPS'!AL118</f>
        <v>2.2569877249855298E-2</v>
      </c>
      <c r="AM118" s="456">
        <f>'11M - LPS'!AM118</f>
        <v>2.2477983548236508E-2</v>
      </c>
    </row>
    <row r="119" spans="1:39" hidden="1" x14ac:dyDescent="0.35">
      <c r="A119" s="658"/>
      <c r="B119" s="77" t="s">
        <v>23</v>
      </c>
      <c r="C119" s="292">
        <f>'11M - LPS'!C119</f>
        <v>1.8068591999999987E-2</v>
      </c>
      <c r="D119" s="292">
        <f>'11M - LPS'!D119</f>
        <v>1.8068592000000085E-2</v>
      </c>
      <c r="E119" s="361">
        <f>'11M - LPS'!E119</f>
        <v>2.3323293010974844E-2</v>
      </c>
      <c r="F119" s="361">
        <f>'11M - LPS'!F119</f>
        <v>2.321311884647274E-2</v>
      </c>
      <c r="G119" s="361">
        <f>'11M - LPS'!G119</f>
        <v>2.3731198013184747E-2</v>
      </c>
      <c r="H119" s="361">
        <f>'11M - LPS'!H119</f>
        <v>2.8606933470298294E-2</v>
      </c>
      <c r="I119" s="361">
        <f>'11M - LPS'!I119</f>
        <v>2.8564986216861803E-2</v>
      </c>
      <c r="J119" s="361">
        <f>'11M - LPS'!J119</f>
        <v>2.8751866812939862E-2</v>
      </c>
      <c r="K119" s="361">
        <f>'11M - LPS'!K119</f>
        <v>2.8775609433120838E-2</v>
      </c>
      <c r="L119" s="361">
        <f>'11M - LPS'!L119</f>
        <v>2.4342465668949754E-2</v>
      </c>
      <c r="M119" s="361">
        <f>'11M - LPS'!M119</f>
        <v>2.3979947761775908E-2</v>
      </c>
      <c r="N119" s="361">
        <f>'11M - LPS'!N119</f>
        <v>2.3694199590883661E-2</v>
      </c>
      <c r="O119" s="361">
        <f>'11M - LPS'!O119</f>
        <v>2.3113770630064437E-2</v>
      </c>
      <c r="P119" s="361">
        <f>'11M - LPS'!P119</f>
        <v>2.308480619226886E-2</v>
      </c>
      <c r="Q119" s="361">
        <f>'11M - LPS'!Q119</f>
        <v>2.3323293010974844E-2</v>
      </c>
      <c r="R119" s="361">
        <f>'11M - LPS'!R119</f>
        <v>2.321311884647274E-2</v>
      </c>
      <c r="S119" s="361">
        <f>'11M - LPS'!S119</f>
        <v>2.3731198013184747E-2</v>
      </c>
      <c r="T119" s="361">
        <f>'11M - LPS'!T119</f>
        <v>2.8606933470298294E-2</v>
      </c>
      <c r="U119" s="456">
        <f>'11M - LPS'!U119</f>
        <v>2.9046768289494204E-2</v>
      </c>
      <c r="V119" s="456">
        <f>'11M - LPS'!V119</f>
        <v>2.8926223071207881E-2</v>
      </c>
      <c r="W119" s="456">
        <f>'11M - LPS'!W119</f>
        <v>2.8853811928619136E-2</v>
      </c>
      <c r="X119" s="456">
        <f>'11M - LPS'!X119</f>
        <v>2.423934325833732E-2</v>
      </c>
      <c r="Y119" s="456">
        <f>'11M - LPS'!Y119</f>
        <v>2.3230451301046742E-2</v>
      </c>
      <c r="Z119" s="456">
        <f>'11M - LPS'!Z119</f>
        <v>2.2569877249855298E-2</v>
      </c>
      <c r="AA119" s="456">
        <f>'11M - LPS'!AA119</f>
        <v>2.2477983548236508E-2</v>
      </c>
      <c r="AB119" s="456">
        <f>'11M - LPS'!AB119</f>
        <v>2.2208460096153619E-2</v>
      </c>
      <c r="AC119" s="456">
        <f>'11M - LPS'!AC119</f>
        <v>2.2537126025125254E-2</v>
      </c>
      <c r="AD119" s="456">
        <f>'11M - LPS'!AD119</f>
        <v>2.3433158350103633E-2</v>
      </c>
      <c r="AE119" s="456">
        <f>'11M - LPS'!AE119</f>
        <v>2.4182497583924868E-2</v>
      </c>
      <c r="AF119" s="456">
        <f>'11M - LPS'!AF119</f>
        <v>2.9068192865801402E-2</v>
      </c>
      <c r="AG119" s="456">
        <f>'11M - LPS'!AG119</f>
        <v>2.9046768289494204E-2</v>
      </c>
      <c r="AH119" s="456">
        <f>'11M - LPS'!AH119</f>
        <v>2.8926223071207881E-2</v>
      </c>
      <c r="AI119" s="456">
        <f>'11M - LPS'!AI119</f>
        <v>2.8853811928619136E-2</v>
      </c>
      <c r="AJ119" s="456">
        <f>'11M - LPS'!AJ119</f>
        <v>2.423934325833732E-2</v>
      </c>
      <c r="AK119" s="456">
        <f>'11M - LPS'!AK119</f>
        <v>2.3230451301046742E-2</v>
      </c>
      <c r="AL119" s="456">
        <f>'11M - LPS'!AL119</f>
        <v>2.2569877249855298E-2</v>
      </c>
      <c r="AM119" s="456">
        <f>'11M - LPS'!AM119</f>
        <v>2.2477983548236508E-2</v>
      </c>
    </row>
    <row r="120" spans="1:39" hidden="1" x14ac:dyDescent="0.35">
      <c r="A120" s="658"/>
      <c r="B120" s="77" t="s">
        <v>24</v>
      </c>
      <c r="C120" s="292">
        <f>'11M - LPS'!C120</f>
        <v>1.8068591999999987E-2</v>
      </c>
      <c r="D120" s="292">
        <f>'11M - LPS'!D120</f>
        <v>1.8068592000000085E-2</v>
      </c>
      <c r="E120" s="361">
        <f>'11M - LPS'!E120</f>
        <v>2.3323293010974844E-2</v>
      </c>
      <c r="F120" s="361">
        <f>'11M - LPS'!F120</f>
        <v>2.321311884647274E-2</v>
      </c>
      <c r="G120" s="361">
        <f>'11M - LPS'!G120</f>
        <v>2.3731198013184747E-2</v>
      </c>
      <c r="H120" s="361">
        <f>'11M - LPS'!H120</f>
        <v>2.8606933470298294E-2</v>
      </c>
      <c r="I120" s="361">
        <f>'11M - LPS'!I120</f>
        <v>2.8564986216861803E-2</v>
      </c>
      <c r="J120" s="361">
        <f>'11M - LPS'!J120</f>
        <v>2.8751866812939862E-2</v>
      </c>
      <c r="K120" s="361">
        <f>'11M - LPS'!K120</f>
        <v>2.8775609433120838E-2</v>
      </c>
      <c r="L120" s="361">
        <f>'11M - LPS'!L120</f>
        <v>2.4342465668949754E-2</v>
      </c>
      <c r="M120" s="361">
        <f>'11M - LPS'!M120</f>
        <v>2.3979947761775908E-2</v>
      </c>
      <c r="N120" s="361">
        <f>'11M - LPS'!N120</f>
        <v>2.3694199590883661E-2</v>
      </c>
      <c r="O120" s="361">
        <f>'11M - LPS'!O120</f>
        <v>2.3113770630064437E-2</v>
      </c>
      <c r="P120" s="361">
        <f>'11M - LPS'!P120</f>
        <v>2.308480619226886E-2</v>
      </c>
      <c r="Q120" s="361">
        <f>'11M - LPS'!Q120</f>
        <v>2.3323293010974844E-2</v>
      </c>
      <c r="R120" s="361">
        <f>'11M - LPS'!R120</f>
        <v>2.321311884647274E-2</v>
      </c>
      <c r="S120" s="361">
        <f>'11M - LPS'!S120</f>
        <v>2.3731198013184747E-2</v>
      </c>
      <c r="T120" s="361">
        <f>'11M - LPS'!T120</f>
        <v>2.8606933470298294E-2</v>
      </c>
      <c r="U120" s="456">
        <f>'11M - LPS'!U120</f>
        <v>2.9046768289494204E-2</v>
      </c>
      <c r="V120" s="456">
        <f>'11M - LPS'!V120</f>
        <v>2.8926223071207881E-2</v>
      </c>
      <c r="W120" s="456">
        <f>'11M - LPS'!W120</f>
        <v>2.8853811928619136E-2</v>
      </c>
      <c r="X120" s="456">
        <f>'11M - LPS'!X120</f>
        <v>2.423934325833732E-2</v>
      </c>
      <c r="Y120" s="456">
        <f>'11M - LPS'!Y120</f>
        <v>2.3230451301046742E-2</v>
      </c>
      <c r="Z120" s="456">
        <f>'11M - LPS'!Z120</f>
        <v>2.2569877249855298E-2</v>
      </c>
      <c r="AA120" s="456">
        <f>'11M - LPS'!AA120</f>
        <v>2.2477983548236508E-2</v>
      </c>
      <c r="AB120" s="456">
        <f>'11M - LPS'!AB120</f>
        <v>2.2208460096153619E-2</v>
      </c>
      <c r="AC120" s="456">
        <f>'11M - LPS'!AC120</f>
        <v>2.2537126025125254E-2</v>
      </c>
      <c r="AD120" s="456">
        <f>'11M - LPS'!AD120</f>
        <v>2.3433158350103633E-2</v>
      </c>
      <c r="AE120" s="456">
        <f>'11M - LPS'!AE120</f>
        <v>2.4182497583924868E-2</v>
      </c>
      <c r="AF120" s="456">
        <f>'11M - LPS'!AF120</f>
        <v>2.9068192865801402E-2</v>
      </c>
      <c r="AG120" s="456">
        <f>'11M - LPS'!AG120</f>
        <v>2.9046768289494204E-2</v>
      </c>
      <c r="AH120" s="456">
        <f>'11M - LPS'!AH120</f>
        <v>2.8926223071207881E-2</v>
      </c>
      <c r="AI120" s="456">
        <f>'11M - LPS'!AI120</f>
        <v>2.8853811928619136E-2</v>
      </c>
      <c r="AJ120" s="456">
        <f>'11M - LPS'!AJ120</f>
        <v>2.423934325833732E-2</v>
      </c>
      <c r="AK120" s="456">
        <f>'11M - LPS'!AK120</f>
        <v>2.3230451301046742E-2</v>
      </c>
      <c r="AL120" s="456">
        <f>'11M - LPS'!AL120</f>
        <v>2.2569877249855298E-2</v>
      </c>
      <c r="AM120" s="456">
        <f>'11M - LPS'!AM120</f>
        <v>2.2477983548236508E-2</v>
      </c>
    </row>
    <row r="121" spans="1:39" hidden="1" x14ac:dyDescent="0.35">
      <c r="A121" s="658"/>
      <c r="B121" s="77" t="s">
        <v>7</v>
      </c>
      <c r="C121" s="292">
        <f>'11M - LPS'!C121</f>
        <v>1.8068591999999987E-2</v>
      </c>
      <c r="D121" s="292">
        <f>'11M - LPS'!D121</f>
        <v>1.8068592000000085E-2</v>
      </c>
      <c r="E121" s="361">
        <f>'11M - LPS'!E121</f>
        <v>2.3245601221352157E-2</v>
      </c>
      <c r="F121" s="361">
        <f>'11M - LPS'!F121</f>
        <v>2.3127027336541043E-2</v>
      </c>
      <c r="G121" s="361">
        <f>'11M - LPS'!G121</f>
        <v>2.3421168850018034E-2</v>
      </c>
      <c r="H121" s="361">
        <f>'11M - LPS'!H121</f>
        <v>2.8274064522205176E-2</v>
      </c>
      <c r="I121" s="361">
        <f>'11M - LPS'!I121</f>
        <v>2.7894054503184957E-2</v>
      </c>
      <c r="J121" s="361">
        <f>'11M - LPS'!J121</f>
        <v>2.8247518313558765E-2</v>
      </c>
      <c r="K121" s="361">
        <f>'11M - LPS'!K121</f>
        <v>2.8321210128337788E-2</v>
      </c>
      <c r="L121" s="361">
        <f>'11M - LPS'!L121</f>
        <v>2.3971269067429666E-2</v>
      </c>
      <c r="M121" s="361">
        <f>'11M - LPS'!M121</f>
        <v>2.3518317911700115E-2</v>
      </c>
      <c r="N121" s="361">
        <f>'11M - LPS'!N121</f>
        <v>2.3369939774339158E-2</v>
      </c>
      <c r="O121" s="361">
        <f>'11M - LPS'!O121</f>
        <v>2.2756510058789724E-2</v>
      </c>
      <c r="P121" s="361">
        <f>'11M - LPS'!P121</f>
        <v>2.2739855778448167E-2</v>
      </c>
      <c r="Q121" s="361">
        <f>'11M - LPS'!Q121</f>
        <v>2.3245601221352157E-2</v>
      </c>
      <c r="R121" s="361">
        <f>'11M - LPS'!R121</f>
        <v>2.3127027336541043E-2</v>
      </c>
      <c r="S121" s="361">
        <f>'11M - LPS'!S121</f>
        <v>2.3421168850018034E-2</v>
      </c>
      <c r="T121" s="361">
        <f>'11M - LPS'!T121</f>
        <v>2.8274064522205176E-2</v>
      </c>
      <c r="U121" s="456">
        <f>'11M - LPS'!U121</f>
        <v>2.8309839289235212E-2</v>
      </c>
      <c r="V121" s="456">
        <f>'11M - LPS'!V121</f>
        <v>2.8376993609927615E-2</v>
      </c>
      <c r="W121" s="456">
        <f>'11M - LPS'!W121</f>
        <v>2.8354270870694132E-2</v>
      </c>
      <c r="X121" s="456">
        <f>'11M - LPS'!X121</f>
        <v>2.3826293524526761E-2</v>
      </c>
      <c r="Y121" s="456">
        <f>'11M - LPS'!Y121</f>
        <v>2.276075561584168E-2</v>
      </c>
      <c r="Z121" s="456">
        <f>'11M - LPS'!Z121</f>
        <v>2.2285451390559173E-2</v>
      </c>
      <c r="AA121" s="456">
        <f>'11M - LPS'!AA121</f>
        <v>2.2109192578663586E-2</v>
      </c>
      <c r="AB121" s="456">
        <f>'11M - LPS'!AB121</f>
        <v>2.1878141721193581E-2</v>
      </c>
      <c r="AC121" s="456">
        <f>'11M - LPS'!AC121</f>
        <v>2.2458748993281256E-2</v>
      </c>
      <c r="AD121" s="456">
        <f>'11M - LPS'!AD121</f>
        <v>2.3324375797169238E-2</v>
      </c>
      <c r="AE121" s="456">
        <f>'11M - LPS'!AE121</f>
        <v>2.3763945148409186E-2</v>
      </c>
      <c r="AF121" s="456">
        <f>'11M - LPS'!AF121</f>
        <v>2.870356213721911E-2</v>
      </c>
      <c r="AG121" s="456">
        <f>'11M - LPS'!AG121</f>
        <v>2.8309839289235212E-2</v>
      </c>
      <c r="AH121" s="456">
        <f>'11M - LPS'!AH121</f>
        <v>2.8376993609927615E-2</v>
      </c>
      <c r="AI121" s="456">
        <f>'11M - LPS'!AI121</f>
        <v>2.8354270870694132E-2</v>
      </c>
      <c r="AJ121" s="456">
        <f>'11M - LPS'!AJ121</f>
        <v>2.3826293524526761E-2</v>
      </c>
      <c r="AK121" s="456">
        <f>'11M - LPS'!AK121</f>
        <v>2.276075561584168E-2</v>
      </c>
      <c r="AL121" s="456">
        <f>'11M - LPS'!AL121</f>
        <v>2.2285451390559173E-2</v>
      </c>
      <c r="AM121" s="456">
        <f>'11M - LPS'!AM121</f>
        <v>2.2109192578663586E-2</v>
      </c>
    </row>
    <row r="122" spans="1:39" ht="15" hidden="1" thickBot="1" x14ac:dyDescent="0.4">
      <c r="A122" s="659"/>
      <c r="B122" s="79" t="s">
        <v>8</v>
      </c>
      <c r="C122" s="292">
        <f>'11M - LPS'!C122</f>
        <v>1.8068591999999987E-2</v>
      </c>
      <c r="D122" s="292">
        <f>'11M - LPS'!D122</f>
        <v>1.8068592000000085E-2</v>
      </c>
      <c r="E122" s="361">
        <f>'11M - LPS'!E122</f>
        <v>2.3688133572165281E-2</v>
      </c>
      <c r="F122" s="361">
        <f>'11M - LPS'!F122</f>
        <v>2.3756476729642553E-2</v>
      </c>
      <c r="G122" s="361">
        <f>'11M - LPS'!G122</f>
        <v>2.4036187263574003E-2</v>
      </c>
      <c r="H122" s="361">
        <f>'11M - LPS'!H122</f>
        <v>2.9447556712061913E-2</v>
      </c>
      <c r="I122" s="361">
        <f>'11M - LPS'!I122</f>
        <v>2.826837068067041E-2</v>
      </c>
      <c r="J122" s="361">
        <f>'11M - LPS'!J122</f>
        <v>2.9036597152152885E-2</v>
      </c>
      <c r="K122" s="361">
        <f>'11M - LPS'!K122</f>
        <v>2.9230985896088468E-2</v>
      </c>
      <c r="L122" s="361">
        <f>'11M - LPS'!L122</f>
        <v>2.4831343761390907E-2</v>
      </c>
      <c r="M122" s="361">
        <f>'11M - LPS'!M122</f>
        <v>2.3764124840567877E-2</v>
      </c>
      <c r="N122" s="361">
        <f>'11M - LPS'!N122</f>
        <v>2.4004460695574052E-2</v>
      </c>
      <c r="O122" s="361">
        <f>'11M - LPS'!O122</f>
        <v>2.2745359810713212E-2</v>
      </c>
      <c r="P122" s="361">
        <f>'11M - LPS'!P122</f>
        <v>2.2733204229844931E-2</v>
      </c>
      <c r="Q122" s="361">
        <f>'11M - LPS'!Q122</f>
        <v>2.3688133572165281E-2</v>
      </c>
      <c r="R122" s="361">
        <f>'11M - LPS'!R122</f>
        <v>2.3756476729642553E-2</v>
      </c>
      <c r="S122" s="361">
        <f>'11M - LPS'!S122</f>
        <v>2.4036187263574003E-2</v>
      </c>
      <c r="T122" s="361">
        <f>'11M - LPS'!T122</f>
        <v>2.9447556712061913E-2</v>
      </c>
      <c r="U122" s="456">
        <f>'11M - LPS'!U122</f>
        <v>2.8721794360525577E-2</v>
      </c>
      <c r="V122" s="456">
        <f>'11M - LPS'!V122</f>
        <v>2.923638292655938E-2</v>
      </c>
      <c r="W122" s="456">
        <f>'11M - LPS'!W122</f>
        <v>2.9354148766877561E-2</v>
      </c>
      <c r="X122" s="456">
        <f>'11M - LPS'!X122</f>
        <v>2.4782445602694218E-2</v>
      </c>
      <c r="Y122" s="456">
        <f>'11M - LPS'!Y122</f>
        <v>2.3010329043897968E-2</v>
      </c>
      <c r="Z122" s="456">
        <f>'11M - LPS'!Z122</f>
        <v>2.2847717498970476E-2</v>
      </c>
      <c r="AA122" s="456">
        <f>'11M - LPS'!AA122</f>
        <v>2.2098193731108311E-2</v>
      </c>
      <c r="AB122" s="456">
        <f>'11M - LPS'!AB122</f>
        <v>2.1872109080085231E-2</v>
      </c>
      <c r="AC122" s="456">
        <f>'11M - LPS'!AC122</f>
        <v>2.2907538242953603E-2</v>
      </c>
      <c r="AD122" s="456">
        <f>'11M - LPS'!AD122</f>
        <v>2.4110148891352295E-2</v>
      </c>
      <c r="AE122" s="456">
        <f>'11M - LPS'!AE122</f>
        <v>2.4576562726269117E-2</v>
      </c>
      <c r="AF122" s="456">
        <f>'11M - LPS'!AF122</f>
        <v>2.9974761791179142E-2</v>
      </c>
      <c r="AG122" s="456">
        <f>'11M - LPS'!AG122</f>
        <v>2.8721794360525577E-2</v>
      </c>
      <c r="AH122" s="456">
        <f>'11M - LPS'!AH122</f>
        <v>2.923638292655938E-2</v>
      </c>
      <c r="AI122" s="456">
        <f>'11M - LPS'!AI122</f>
        <v>2.9354148766877561E-2</v>
      </c>
      <c r="AJ122" s="456">
        <f>'11M - LPS'!AJ122</f>
        <v>2.4782445602694218E-2</v>
      </c>
      <c r="AK122" s="456">
        <f>'11M - LPS'!AK122</f>
        <v>2.3010329043897968E-2</v>
      </c>
      <c r="AL122" s="456">
        <f>'11M - LPS'!AL122</f>
        <v>2.2847717498970476E-2</v>
      </c>
      <c r="AM122" s="456">
        <f>'11M - LPS'!AM122</f>
        <v>2.2098193731108311E-2</v>
      </c>
    </row>
    <row r="123" spans="1:39" hidden="1" x14ac:dyDescent="0.35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</row>
    <row r="124" spans="1:39" ht="15" hidden="1" thickBot="1" x14ac:dyDescent="0.4"/>
    <row r="125" spans="1:39" ht="15" hidden="1" thickBot="1" x14ac:dyDescent="0.4">
      <c r="C125" s="691" t="s">
        <v>124</v>
      </c>
      <c r="D125" s="689"/>
      <c r="E125" s="689"/>
      <c r="F125" s="689"/>
      <c r="G125" s="689"/>
      <c r="H125" s="689"/>
      <c r="I125" s="689"/>
      <c r="J125" s="689"/>
      <c r="K125" s="689"/>
      <c r="L125" s="689"/>
      <c r="M125" s="689"/>
      <c r="N125" s="690"/>
      <c r="O125" s="670" t="s">
        <v>124</v>
      </c>
      <c r="P125" s="671"/>
      <c r="Q125" s="671"/>
      <c r="R125" s="671"/>
      <c r="S125" s="671"/>
      <c r="T125" s="671"/>
      <c r="U125" s="671"/>
      <c r="V125" s="671"/>
      <c r="W125" s="671"/>
      <c r="X125" s="671"/>
      <c r="Y125" s="671"/>
      <c r="Z125" s="672"/>
      <c r="AA125" s="670" t="s">
        <v>124</v>
      </c>
      <c r="AB125" s="671"/>
      <c r="AC125" s="671"/>
      <c r="AD125" s="671"/>
      <c r="AE125" s="671"/>
      <c r="AF125" s="671"/>
      <c r="AG125" s="671"/>
      <c r="AH125" s="671"/>
      <c r="AI125" s="671"/>
      <c r="AJ125" s="671"/>
      <c r="AK125" s="671"/>
      <c r="AL125" s="672"/>
      <c r="AM125" s="535" t="s">
        <v>124</v>
      </c>
    </row>
    <row r="126" spans="1:39" ht="15" hidden="1" thickBot="1" x14ac:dyDescent="0.4">
      <c r="A126" s="673" t="s">
        <v>125</v>
      </c>
      <c r="B126" s="261" t="s">
        <v>143</v>
      </c>
      <c r="C126" s="146">
        <f>C$4</f>
        <v>44562</v>
      </c>
      <c r="D126" s="146">
        <f t="shared" ref="D126:AM126" si="77">D$4</f>
        <v>44593</v>
      </c>
      <c r="E126" s="146">
        <f t="shared" si="77"/>
        <v>44621</v>
      </c>
      <c r="F126" s="146">
        <f t="shared" si="77"/>
        <v>44652</v>
      </c>
      <c r="G126" s="146">
        <f t="shared" si="77"/>
        <v>44682</v>
      </c>
      <c r="H126" s="146">
        <f t="shared" si="77"/>
        <v>44713</v>
      </c>
      <c r="I126" s="146">
        <f t="shared" si="77"/>
        <v>44743</v>
      </c>
      <c r="J126" s="146">
        <f t="shared" si="77"/>
        <v>44774</v>
      </c>
      <c r="K126" s="146">
        <f t="shared" si="77"/>
        <v>44805</v>
      </c>
      <c r="L126" s="146">
        <f t="shared" si="77"/>
        <v>44835</v>
      </c>
      <c r="M126" s="146">
        <f t="shared" si="77"/>
        <v>44866</v>
      </c>
      <c r="N126" s="146">
        <f t="shared" si="77"/>
        <v>44896</v>
      </c>
      <c r="O126" s="146">
        <f t="shared" si="77"/>
        <v>44927</v>
      </c>
      <c r="P126" s="146">
        <f t="shared" si="77"/>
        <v>44958</v>
      </c>
      <c r="Q126" s="146">
        <f t="shared" si="77"/>
        <v>44986</v>
      </c>
      <c r="R126" s="146">
        <f t="shared" si="77"/>
        <v>45017</v>
      </c>
      <c r="S126" s="146">
        <f t="shared" si="77"/>
        <v>45047</v>
      </c>
      <c r="T126" s="146">
        <f t="shared" si="77"/>
        <v>45078</v>
      </c>
      <c r="U126" s="146">
        <f t="shared" si="77"/>
        <v>45108</v>
      </c>
      <c r="V126" s="146">
        <f t="shared" si="77"/>
        <v>45139</v>
      </c>
      <c r="W126" s="146">
        <f t="shared" si="77"/>
        <v>45170</v>
      </c>
      <c r="X126" s="146">
        <f t="shared" si="77"/>
        <v>45200</v>
      </c>
      <c r="Y126" s="146">
        <f t="shared" si="77"/>
        <v>45231</v>
      </c>
      <c r="Z126" s="146">
        <f t="shared" si="77"/>
        <v>45261</v>
      </c>
      <c r="AA126" s="146">
        <f t="shared" si="77"/>
        <v>45292</v>
      </c>
      <c r="AB126" s="146">
        <f t="shared" si="77"/>
        <v>45323</v>
      </c>
      <c r="AC126" s="146">
        <f t="shared" si="77"/>
        <v>45352</v>
      </c>
      <c r="AD126" s="146">
        <f t="shared" si="77"/>
        <v>45383</v>
      </c>
      <c r="AE126" s="146">
        <f t="shared" si="77"/>
        <v>45413</v>
      </c>
      <c r="AF126" s="146">
        <f t="shared" si="77"/>
        <v>45444</v>
      </c>
      <c r="AG126" s="146">
        <f t="shared" si="77"/>
        <v>45474</v>
      </c>
      <c r="AH126" s="146">
        <f t="shared" si="77"/>
        <v>45505</v>
      </c>
      <c r="AI126" s="146">
        <f t="shared" si="77"/>
        <v>45536</v>
      </c>
      <c r="AJ126" s="146">
        <f t="shared" si="77"/>
        <v>45566</v>
      </c>
      <c r="AK126" s="146">
        <f t="shared" si="77"/>
        <v>45597</v>
      </c>
      <c r="AL126" s="146">
        <f t="shared" si="77"/>
        <v>45627</v>
      </c>
      <c r="AM126" s="146">
        <f t="shared" si="77"/>
        <v>45658</v>
      </c>
    </row>
    <row r="127" spans="1:39" hidden="1" x14ac:dyDescent="0.35">
      <c r="A127" s="658"/>
      <c r="B127" s="240" t="s">
        <v>20</v>
      </c>
      <c r="C127" s="296">
        <f>'11M - LPS'!C127</f>
        <v>8.6905396105985688E-3</v>
      </c>
      <c r="D127" s="296">
        <f>'11M - LPS'!D127</f>
        <v>9.1843635285924711E-3</v>
      </c>
      <c r="E127" s="365">
        <f>'11M - LPS'!E127</f>
        <v>6.725503249182755E-3</v>
      </c>
      <c r="F127" s="365">
        <f>'11M - LPS'!F127</f>
        <v>6.3427155477634566E-3</v>
      </c>
      <c r="G127" s="365">
        <f>'11M - LPS'!G127</f>
        <v>8.249339219814052E-3</v>
      </c>
      <c r="H127" s="365">
        <f>'11M - LPS'!H127</f>
        <v>2.4892836088167204E-2</v>
      </c>
      <c r="I127" s="365">
        <f>'11M - LPS'!I127</f>
        <v>2.4542267263744099E-2</v>
      </c>
      <c r="J127" s="365">
        <f>'11M - LPS'!J127</f>
        <v>2.6140575162194236E-2</v>
      </c>
      <c r="K127" s="365">
        <f>'11M - LPS'!K127</f>
        <v>2.6350534085168655E-2</v>
      </c>
      <c r="L127" s="365">
        <f>'11M - LPS'!L127</f>
        <v>1.0890177759764945E-2</v>
      </c>
      <c r="M127" s="365">
        <f>'11M - LPS'!M127</f>
        <v>9.2683477106960972E-3</v>
      </c>
      <c r="N127" s="365">
        <f>'11M - LPS'!N127</f>
        <v>8.1038244635910361E-3</v>
      </c>
      <c r="O127" s="365">
        <f>'11M - LPS'!O127</f>
        <v>6.0073596766950631E-3</v>
      </c>
      <c r="P127" s="365">
        <f>'11M - LPS'!P127</f>
        <v>5.9112974915953411E-3</v>
      </c>
      <c r="Q127" s="365">
        <f>'11M - LPS'!Q127</f>
        <v>6.725503249182755E-3</v>
      </c>
      <c r="R127" s="365">
        <f>'11M - LPS'!R127</f>
        <v>6.3427155477634566E-3</v>
      </c>
      <c r="S127" s="365">
        <f>'11M - LPS'!S127</f>
        <v>8.249339219814052E-3</v>
      </c>
      <c r="T127" s="365">
        <f>'11M - LPS'!T127</f>
        <v>2.4892836088167204E-2</v>
      </c>
      <c r="U127" s="459">
        <f>'11M - LPS'!U127</f>
        <v>2.7948231710505797E-2</v>
      </c>
      <c r="V127" s="459">
        <f>'11M - LPS'!V127</f>
        <v>2.6917776928792127E-2</v>
      </c>
      <c r="W127" s="459">
        <f>'11M - LPS'!W127</f>
        <v>2.6315188071380863E-2</v>
      </c>
      <c r="X127" s="459">
        <f>'11M - LPS'!X127</f>
        <v>1.1381656741662681E-2</v>
      </c>
      <c r="Y127" s="459">
        <f>'11M - LPS'!Y127</f>
        <v>7.4875486989532539E-3</v>
      </c>
      <c r="Z127" s="459">
        <f>'11M - LPS'!Z127</f>
        <v>5.4381227501447017E-3</v>
      </c>
      <c r="AA127" s="459">
        <f>'11M - LPS'!AA127</f>
        <v>5.1790164517634936E-3</v>
      </c>
      <c r="AB127" s="459">
        <f>'11M - LPS'!AB127</f>
        <v>4.4535399038463826E-3</v>
      </c>
      <c r="AC127" s="459">
        <f>'11M - LPS'!AC127</f>
        <v>5.3448739748747443E-3</v>
      </c>
      <c r="AD127" s="459">
        <f>'11M - LPS'!AD127</f>
        <v>8.1888416498963629E-3</v>
      </c>
      <c r="AE127" s="459">
        <f>'11M - LPS'!AE127</f>
        <v>1.1133502416075134E-2</v>
      </c>
      <c r="AF127" s="459">
        <f>'11M - LPS'!AF127</f>
        <v>2.8135807134198595E-2</v>
      </c>
      <c r="AG127" s="459">
        <f>'11M - LPS'!AG127</f>
        <v>2.7948231710505797E-2</v>
      </c>
      <c r="AH127" s="459">
        <f>'11M - LPS'!AH127</f>
        <v>2.6917776928792127E-2</v>
      </c>
      <c r="AI127" s="459">
        <f>'11M - LPS'!AI127</f>
        <v>2.6315188071380863E-2</v>
      </c>
      <c r="AJ127" s="459">
        <f>'11M - LPS'!AJ127</f>
        <v>1.1381656741662681E-2</v>
      </c>
      <c r="AK127" s="459">
        <f>'11M - LPS'!AK127</f>
        <v>7.4875486989532539E-3</v>
      </c>
      <c r="AL127" s="459">
        <f>'11M - LPS'!AL127</f>
        <v>5.4381227501447017E-3</v>
      </c>
      <c r="AM127" s="459">
        <f>'11M - LPS'!AM127</f>
        <v>5.1790164517634936E-3</v>
      </c>
    </row>
    <row r="128" spans="1:39" hidden="1" x14ac:dyDescent="0.35">
      <c r="A128" s="658"/>
      <c r="B128" s="240" t="s">
        <v>0</v>
      </c>
      <c r="C128" s="296">
        <f>'11M - LPS'!C128</f>
        <v>1.3661557336104716E-2</v>
      </c>
      <c r="D128" s="296">
        <f>'11M - LPS'!D128</f>
        <v>1.3995891437648279E-2</v>
      </c>
      <c r="E128" s="365">
        <f>'11M - LPS'!E128</f>
        <v>8.9207815764972033E-3</v>
      </c>
      <c r="F128" s="365">
        <f>'11M - LPS'!F128</f>
        <v>6.6921641567437313E-3</v>
      </c>
      <c r="G128" s="365">
        <f>'11M - LPS'!G128</f>
        <v>1.4113787740406187E-2</v>
      </c>
      <c r="H128" s="365">
        <f>'11M - LPS'!H128</f>
        <v>4.6747823558508782E-2</v>
      </c>
      <c r="I128" s="365">
        <f>'11M - LPS'!I128</f>
        <v>3.2828340164245157E-2</v>
      </c>
      <c r="J128" s="365">
        <f>'11M - LPS'!J128</f>
        <v>4.2206385974313532E-2</v>
      </c>
      <c r="K128" s="365">
        <f>'11M - LPS'!K128</f>
        <v>5.0134585699459742E-2</v>
      </c>
      <c r="L128" s="365">
        <f>'11M - LPS'!L128</f>
        <v>1.0072561566764783E-2</v>
      </c>
      <c r="M128" s="365">
        <f>'11M - LPS'!M128</f>
        <v>1.6089633144682137E-2</v>
      </c>
      <c r="N128" s="365">
        <f>'11M - LPS'!N128</f>
        <v>7.2588441434502937E-3</v>
      </c>
      <c r="O128" s="365">
        <f>'11M - LPS'!O128</f>
        <v>9.9940648226680678E-3</v>
      </c>
      <c r="P128" s="365">
        <f>'11M - LPS'!P128</f>
        <v>9.3549568895570073E-3</v>
      </c>
      <c r="Q128" s="365">
        <f>'11M - LPS'!Q128</f>
        <v>8.9207815764972033E-3</v>
      </c>
      <c r="R128" s="365">
        <f>'11M - LPS'!R128</f>
        <v>6.6921641567437313E-3</v>
      </c>
      <c r="S128" s="365">
        <f>'11M - LPS'!S128</f>
        <v>1.4113787740406187E-2</v>
      </c>
      <c r="T128" s="365">
        <f>'11M - LPS'!T128</f>
        <v>4.6747823558508782E-2</v>
      </c>
      <c r="U128" s="459">
        <f>'11M - LPS'!U128</f>
        <v>3.7448558084642369E-2</v>
      </c>
      <c r="V128" s="459">
        <f>'11M - LPS'!V128</f>
        <v>4.3687425575025043E-2</v>
      </c>
      <c r="W128" s="459">
        <f>'11M - LPS'!W128</f>
        <v>5.0590911711988394E-2</v>
      </c>
      <c r="X128" s="459">
        <f>'11M - LPS'!X128</f>
        <v>1.0533502705622855E-2</v>
      </c>
      <c r="Y128" s="459">
        <f>'11M - LPS'!Y128</f>
        <v>1.3058292686961574E-2</v>
      </c>
      <c r="Z128" s="459">
        <f>'11M - LPS'!Z128</f>
        <v>4.8921567556137703E-3</v>
      </c>
      <c r="AA128" s="459">
        <f>'11M - LPS'!AA128</f>
        <v>8.5506796199090324E-3</v>
      </c>
      <c r="AB128" s="459">
        <f>'11M - LPS'!AB128</f>
        <v>7.1929820675005586E-3</v>
      </c>
      <c r="AC128" s="459">
        <f>'11M - LPS'!AC128</f>
        <v>7.1264205240276282E-3</v>
      </c>
      <c r="AD128" s="459">
        <f>'11M - LPS'!AD128</f>
        <v>8.6466311344846336E-3</v>
      </c>
      <c r="AE128" s="459">
        <f>'11M - LPS'!AE128</f>
        <v>1.9421759225798512E-2</v>
      </c>
      <c r="AF128" s="459">
        <f>'11M - LPS'!AF128</f>
        <v>5.2375190799397835E-2</v>
      </c>
      <c r="AG128" s="459">
        <f>'11M - LPS'!AG128</f>
        <v>3.7448558084642369E-2</v>
      </c>
      <c r="AH128" s="459">
        <f>'11M - LPS'!AH128</f>
        <v>4.3687425575025043E-2</v>
      </c>
      <c r="AI128" s="459">
        <f>'11M - LPS'!AI128</f>
        <v>5.0590911711988394E-2</v>
      </c>
      <c r="AJ128" s="459">
        <f>'11M - LPS'!AJ128</f>
        <v>1.0533502705622855E-2</v>
      </c>
      <c r="AK128" s="459">
        <f>'11M - LPS'!AK128</f>
        <v>1.3058292686961574E-2</v>
      </c>
      <c r="AL128" s="459">
        <f>'11M - LPS'!AL128</f>
        <v>4.8921567556137703E-3</v>
      </c>
      <c r="AM128" s="459">
        <f>'11M - LPS'!AM128</f>
        <v>8.5506796199090324E-3</v>
      </c>
    </row>
    <row r="129" spans="1:39" hidden="1" x14ac:dyDescent="0.35">
      <c r="A129" s="658"/>
      <c r="B129" s="240" t="s">
        <v>21</v>
      </c>
      <c r="C129" s="296">
        <f>'11M - LPS'!C129</f>
        <v>8.3557771746031375E-3</v>
      </c>
      <c r="D129" s="296">
        <f>'11M - LPS'!D129</f>
        <v>8.8661221561538248E-3</v>
      </c>
      <c r="E129" s="365">
        <f>'11M - LPS'!E129</f>
        <v>8.7608959161647251E-3</v>
      </c>
      <c r="F129" s="365">
        <f>'11M - LPS'!F129</f>
        <v>8.9650295202292011E-3</v>
      </c>
      <c r="G129" s="365">
        <f>'11M - LPS'!G129</f>
        <v>9.873528402218076E-3</v>
      </c>
      <c r="H129" s="365">
        <f>'11M - LPS'!H129</f>
        <v>3.1189905695127716E-2</v>
      </c>
      <c r="I129" s="365">
        <f>'11M - LPS'!I129</f>
        <v>2.4481852059304126E-2</v>
      </c>
      <c r="J129" s="365">
        <f>'11M - LPS'!J129</f>
        <v>2.9500140901625175E-2</v>
      </c>
      <c r="K129" s="365">
        <f>'11M - LPS'!K129</f>
        <v>3.1979136339412441E-2</v>
      </c>
      <c r="L129" s="365">
        <f>'11M - LPS'!L129</f>
        <v>1.3398582643288165E-2</v>
      </c>
      <c r="M129" s="365">
        <f>'11M - LPS'!M129</f>
        <v>9.2998613606202814E-3</v>
      </c>
      <c r="N129" s="365">
        <f>'11M - LPS'!N129</f>
        <v>9.740106855194882E-3</v>
      </c>
      <c r="O129" s="365">
        <f>'11M - LPS'!O129</f>
        <v>5.7506736920683119E-3</v>
      </c>
      <c r="P129" s="365">
        <f>'11M - LPS'!P129</f>
        <v>5.6929282147751802E-3</v>
      </c>
      <c r="Q129" s="365">
        <f>'11M - LPS'!Q129</f>
        <v>8.7608959161647251E-3</v>
      </c>
      <c r="R129" s="365">
        <f>'11M - LPS'!R129</f>
        <v>8.9650295202292011E-3</v>
      </c>
      <c r="S129" s="365">
        <f>'11M - LPS'!S129</f>
        <v>9.873528402218076E-3</v>
      </c>
      <c r="T129" s="365">
        <f>'11M - LPS'!T129</f>
        <v>3.1189905695127716E-2</v>
      </c>
      <c r="U129" s="459">
        <f>'11M - LPS'!U129</f>
        <v>2.7879076493810287E-2</v>
      </c>
      <c r="V129" s="459">
        <f>'11M - LPS'!V129</f>
        <v>3.040821119917279E-2</v>
      </c>
      <c r="W129" s="459">
        <f>'11M - LPS'!W129</f>
        <v>3.2050392286200109E-2</v>
      </c>
      <c r="X129" s="459">
        <f>'11M - LPS'!X129</f>
        <v>1.3987374150176306E-2</v>
      </c>
      <c r="Y129" s="459">
        <f>'11M - LPS'!Y129</f>
        <v>7.5131228639032715E-3</v>
      </c>
      <c r="Z129" s="459">
        <f>'11M - LPS'!Z129</f>
        <v>6.4957072899277293E-3</v>
      </c>
      <c r="AA129" s="459">
        <f>'11M - LPS'!AA129</f>
        <v>4.9566486298691318E-3</v>
      </c>
      <c r="AB129" s="459">
        <f>'11M - LPS'!AB129</f>
        <v>4.2804314735475947E-3</v>
      </c>
      <c r="AC129" s="459">
        <f>'11M - LPS'!AC129</f>
        <v>6.996416143158813E-3</v>
      </c>
      <c r="AD129" s="459">
        <f>'11M - LPS'!AD129</f>
        <v>1.1633891772180691E-2</v>
      </c>
      <c r="AE129" s="459">
        <f>'11M - LPS'!AE129</f>
        <v>1.3448020960018561E-2</v>
      </c>
      <c r="AF129" s="459">
        <f>'11M - LPS'!AF129</f>
        <v>3.5309235707464783E-2</v>
      </c>
      <c r="AG129" s="459">
        <f>'11M - LPS'!AG129</f>
        <v>2.7879076493810287E-2</v>
      </c>
      <c r="AH129" s="459">
        <f>'11M - LPS'!AH129</f>
        <v>3.040821119917279E-2</v>
      </c>
      <c r="AI129" s="459">
        <f>'11M - LPS'!AI129</f>
        <v>3.2050392286200109E-2</v>
      </c>
      <c r="AJ129" s="459">
        <f>'11M - LPS'!AJ129</f>
        <v>1.3987374150176306E-2</v>
      </c>
      <c r="AK129" s="459">
        <f>'11M - LPS'!AK129</f>
        <v>7.5131228639032715E-3</v>
      </c>
      <c r="AL129" s="459">
        <f>'11M - LPS'!AL129</f>
        <v>6.4957072899277293E-3</v>
      </c>
      <c r="AM129" s="459">
        <f>'11M - LPS'!AM129</f>
        <v>4.9566486298691318E-3</v>
      </c>
    </row>
    <row r="130" spans="1:39" hidden="1" x14ac:dyDescent="0.35">
      <c r="A130" s="658"/>
      <c r="B130" s="240" t="s">
        <v>1</v>
      </c>
      <c r="C130" s="296">
        <f>'11M - LPS'!C130</f>
        <v>0</v>
      </c>
      <c r="D130" s="296">
        <f>'11M - LPS'!D130</f>
        <v>0</v>
      </c>
      <c r="E130" s="365">
        <f>'11M - LPS'!E130</f>
        <v>0</v>
      </c>
      <c r="F130" s="365">
        <f>'11M - LPS'!F130</f>
        <v>7.1399079890791467E-3</v>
      </c>
      <c r="G130" s="365">
        <f>'11M - LPS'!G130</f>
        <v>2.0990651028723394E-2</v>
      </c>
      <c r="H130" s="365">
        <f>'11M - LPS'!H130</f>
        <v>4.782972845478143E-2</v>
      </c>
      <c r="I130" s="365">
        <f>'11M - LPS'!I130</f>
        <v>3.3222231741727629E-2</v>
      </c>
      <c r="J130" s="365">
        <f>'11M - LPS'!J130</f>
        <v>4.2810935047595082E-2</v>
      </c>
      <c r="K130" s="365">
        <f>'11M - LPS'!K130</f>
        <v>5.515020339474265E-2</v>
      </c>
      <c r="L130" s="365">
        <f>'11M - LPS'!L130</f>
        <v>9.917320361139622E-3</v>
      </c>
      <c r="M130" s="365">
        <f>'11M - LPS'!M130</f>
        <v>0</v>
      </c>
      <c r="N130" s="365">
        <f>'11M - LPS'!N130</f>
        <v>0</v>
      </c>
      <c r="O130" s="365">
        <f>'11M - LPS'!O130</f>
        <v>0</v>
      </c>
      <c r="P130" s="365">
        <f>'11M - LPS'!P130</f>
        <v>0</v>
      </c>
      <c r="Q130" s="365">
        <f>'11M - LPS'!Q130</f>
        <v>0</v>
      </c>
      <c r="R130" s="365">
        <f>'11M - LPS'!R130</f>
        <v>7.1399079890791467E-3</v>
      </c>
      <c r="S130" s="365">
        <f>'11M - LPS'!S130</f>
        <v>2.0990651028723394E-2</v>
      </c>
      <c r="T130" s="365">
        <f>'11M - LPS'!T130</f>
        <v>4.782972845478143E-2</v>
      </c>
      <c r="U130" s="459">
        <f>'11M - LPS'!U130</f>
        <v>3.790028715329221E-2</v>
      </c>
      <c r="V130" s="459">
        <f>'11M - LPS'!V130</f>
        <v>4.4338111890814394E-2</v>
      </c>
      <c r="W130" s="459">
        <f>'11M - LPS'!W130</f>
        <v>5.5720139826591415E-2</v>
      </c>
      <c r="X130" s="459">
        <f>'11M - LPS'!X130</f>
        <v>1.0372458484827611E-2</v>
      </c>
      <c r="Y130" s="459">
        <f>'11M - LPS'!Y130</f>
        <v>0</v>
      </c>
      <c r="Z130" s="459">
        <f>'11M - LPS'!Z130</f>
        <v>0</v>
      </c>
      <c r="AA130" s="459">
        <f>'11M - LPS'!AA130</f>
        <v>0</v>
      </c>
      <c r="AB130" s="459">
        <f>'11M - LPS'!AB130</f>
        <v>0</v>
      </c>
      <c r="AC130" s="459">
        <f>'11M - LPS'!AC130</f>
        <v>0</v>
      </c>
      <c r="AD130" s="459">
        <f>'11M - LPS'!AD130</f>
        <v>9.2340116855630441E-3</v>
      </c>
      <c r="AE130" s="459">
        <f>'11M - LPS'!AE130</f>
        <v>2.9116698776994372E-2</v>
      </c>
      <c r="AF130" s="459">
        <f>'11M - LPS'!AF130</f>
        <v>5.356106905216082E-2</v>
      </c>
      <c r="AG130" s="459">
        <f>'11M - LPS'!AG130</f>
        <v>3.790028715329221E-2</v>
      </c>
      <c r="AH130" s="459">
        <f>'11M - LPS'!AH130</f>
        <v>4.4338111890814394E-2</v>
      </c>
      <c r="AI130" s="459">
        <f>'11M - LPS'!AI130</f>
        <v>5.5720139826591415E-2</v>
      </c>
      <c r="AJ130" s="459">
        <f>'11M - LPS'!AJ130</f>
        <v>1.0372458484827611E-2</v>
      </c>
      <c r="AK130" s="459">
        <f>'11M - LPS'!AK130</f>
        <v>0</v>
      </c>
      <c r="AL130" s="459">
        <f>'11M - LPS'!AL130</f>
        <v>0</v>
      </c>
      <c r="AM130" s="459">
        <f>'11M - LPS'!AM130</f>
        <v>0</v>
      </c>
    </row>
    <row r="131" spans="1:39" hidden="1" x14ac:dyDescent="0.35">
      <c r="A131" s="658"/>
      <c r="B131" s="240" t="s">
        <v>22</v>
      </c>
      <c r="C131" s="296">
        <f>'11M - LPS'!C131</f>
        <v>1.6281637189139251E-3</v>
      </c>
      <c r="D131" s="296">
        <f>'11M - LPS'!D131</f>
        <v>1.6786293240557046E-3</v>
      </c>
      <c r="E131" s="365">
        <f>'11M - LPS'!E131</f>
        <v>1.5542943626100695E-4</v>
      </c>
      <c r="F131" s="365">
        <f>'11M - LPS'!F131</f>
        <v>8.7406385380757999E-4</v>
      </c>
      <c r="G131" s="365">
        <f>'11M - LPS'!G131</f>
        <v>1.7042834870996905E-4</v>
      </c>
      <c r="H131" s="365">
        <f>'11M - LPS'!H131</f>
        <v>3.9255276413875553E-4</v>
      </c>
      <c r="I131" s="365">
        <f>'11M - LPS'!I131</f>
        <v>5.131681890114526E-5</v>
      </c>
      <c r="J131" s="365">
        <f>'11M - LPS'!J131</f>
        <v>4.6874660017800357E-4</v>
      </c>
      <c r="K131" s="365">
        <f>'11M - LPS'!K131</f>
        <v>4.377109276783004E-4</v>
      </c>
      <c r="L131" s="365">
        <f>'11M - LPS'!L131</f>
        <v>1.5683355771647518E-4</v>
      </c>
      <c r="M131" s="365">
        <f>'11M - LPS'!M131</f>
        <v>1.7038598308127856E-5</v>
      </c>
      <c r="N131" s="365">
        <f>'11M - LPS'!N131</f>
        <v>1.3017017133091542E-4</v>
      </c>
      <c r="O131" s="365">
        <f>'11M - LPS'!O131</f>
        <v>1.0065905241958479E-3</v>
      </c>
      <c r="P131" s="365">
        <f>'11M - LPS'!P131</f>
        <v>9.3100601868464927E-4</v>
      </c>
      <c r="Q131" s="365">
        <f>'11M - LPS'!Q131</f>
        <v>1.5542943626100695E-4</v>
      </c>
      <c r="R131" s="365">
        <f>'11M - LPS'!R131</f>
        <v>8.7406385380757999E-4</v>
      </c>
      <c r="S131" s="365">
        <f>'11M - LPS'!S131</f>
        <v>1.7042834870996905E-4</v>
      </c>
      <c r="T131" s="365">
        <f>'11M - LPS'!T131</f>
        <v>3.9255276413875553E-4</v>
      </c>
      <c r="U131" s="459">
        <f>'11M - LPS'!U131</f>
        <v>5.8158532458231729E-5</v>
      </c>
      <c r="V131" s="459">
        <f>'11M - LPS'!V131</f>
        <v>4.7062874729583508E-4</v>
      </c>
      <c r="W131" s="459">
        <f>'11M - LPS'!W131</f>
        <v>4.178066791322081E-4</v>
      </c>
      <c r="X131" s="459">
        <f>'11M - LPS'!X131</f>
        <v>1.5631442522499455E-4</v>
      </c>
      <c r="Y131" s="459">
        <f>'11M - LPS'!Y131</f>
        <v>1.3218123019511605E-5</v>
      </c>
      <c r="Z131" s="459">
        <f>'11M - LPS'!Z131</f>
        <v>8.8407644016592912E-5</v>
      </c>
      <c r="AA131" s="459">
        <f>'11M - LPS'!AA131</f>
        <v>8.6423080533888522E-4</v>
      </c>
      <c r="AB131" s="459">
        <f>'11M - LPS'!AB131</f>
        <v>7.0264590052070922E-4</v>
      </c>
      <c r="AC131" s="459">
        <f>'11M - LPS'!AC131</f>
        <v>1.2035038689064334E-4</v>
      </c>
      <c r="AD131" s="459">
        <f>'11M - LPS'!AD131</f>
        <v>1.1291826547628319E-3</v>
      </c>
      <c r="AE131" s="459">
        <f>'11M - LPS'!AE131</f>
        <v>1.9834276391510712E-4</v>
      </c>
      <c r="AF131" s="459">
        <f>'11M - LPS'!AF131</f>
        <v>4.2732643222655788E-4</v>
      </c>
      <c r="AG131" s="459">
        <f>'11M - LPS'!AG131</f>
        <v>5.8158532458231729E-5</v>
      </c>
      <c r="AH131" s="459">
        <f>'11M - LPS'!AH131</f>
        <v>4.7062874729583508E-4</v>
      </c>
      <c r="AI131" s="459">
        <f>'11M - LPS'!AI131</f>
        <v>4.178066791322081E-4</v>
      </c>
      <c r="AJ131" s="459">
        <f>'11M - LPS'!AJ131</f>
        <v>1.5631442522499455E-4</v>
      </c>
      <c r="AK131" s="459">
        <f>'11M - LPS'!AK131</f>
        <v>1.3218123019511605E-5</v>
      </c>
      <c r="AL131" s="459">
        <f>'11M - LPS'!AL131</f>
        <v>8.8407644016592912E-5</v>
      </c>
      <c r="AM131" s="459">
        <f>'11M - LPS'!AM131</f>
        <v>8.6423080533888522E-4</v>
      </c>
    </row>
    <row r="132" spans="1:39" hidden="1" x14ac:dyDescent="0.35">
      <c r="A132" s="658"/>
      <c r="B132" s="77" t="s">
        <v>9</v>
      </c>
      <c r="C132" s="296">
        <f>'11M - LPS'!C132</f>
        <v>1.3661973402149941E-2</v>
      </c>
      <c r="D132" s="296">
        <f>'11M - LPS'!D132</f>
        <v>1.4015661382962317E-2</v>
      </c>
      <c r="E132" s="365">
        <f>'11M - LPS'!E132</f>
        <v>9.2460387580735551E-3</v>
      </c>
      <c r="F132" s="365">
        <f>'11M - LPS'!F132</f>
        <v>9.171593060273155E-3</v>
      </c>
      <c r="G132" s="365">
        <f>'11M - LPS'!G132</f>
        <v>7.1962924488860923E-3</v>
      </c>
      <c r="H132" s="365">
        <f>'11M - LPS'!H132</f>
        <v>0</v>
      </c>
      <c r="I132" s="365">
        <f>'11M - LPS'!I132</f>
        <v>0</v>
      </c>
      <c r="J132" s="365">
        <f>'11M - LPS'!J132</f>
        <v>0</v>
      </c>
      <c r="K132" s="365">
        <f>'11M - LPS'!K132</f>
        <v>2.917072209681661E-2</v>
      </c>
      <c r="L132" s="365">
        <f>'11M - LPS'!L132</f>
        <v>1.2139980908144088E-2</v>
      </c>
      <c r="M132" s="365">
        <f>'11M - LPS'!M132</f>
        <v>1.6980755773445082E-2</v>
      </c>
      <c r="N132" s="365">
        <f>'11M - LPS'!N132</f>
        <v>7.2624910695856066E-3</v>
      </c>
      <c r="O132" s="365">
        <f>'11M - LPS'!O132</f>
        <v>9.9944311225049851E-3</v>
      </c>
      <c r="P132" s="365">
        <f>'11M - LPS'!P132</f>
        <v>9.3698559045129921E-3</v>
      </c>
      <c r="Q132" s="365">
        <f>'11M - LPS'!Q132</f>
        <v>9.2460387580735551E-3</v>
      </c>
      <c r="R132" s="365">
        <f>'11M - LPS'!R132</f>
        <v>9.171593060273155E-3</v>
      </c>
      <c r="S132" s="365">
        <f>'11M - LPS'!S132</f>
        <v>7.1962924488860923E-3</v>
      </c>
      <c r="T132" s="365">
        <f>'11M - LPS'!T132</f>
        <v>0</v>
      </c>
      <c r="U132" s="459">
        <f>'11M - LPS'!U132</f>
        <v>0</v>
      </c>
      <c r="V132" s="459">
        <f>'11M - LPS'!V132</f>
        <v>0</v>
      </c>
      <c r="W132" s="459">
        <f>'11M - LPS'!W132</f>
        <v>2.9187784454542638E-2</v>
      </c>
      <c r="X132" s="459">
        <f>'11M - LPS'!X132</f>
        <v>1.2679281815188228E-2</v>
      </c>
      <c r="Y132" s="459">
        <f>'11M - LPS'!Y132</f>
        <v>1.3789181967679058E-2</v>
      </c>
      <c r="Z132" s="459">
        <f>'11M - LPS'!Z132</f>
        <v>4.894473059826189E-3</v>
      </c>
      <c r="AA132" s="459">
        <f>'11M - LPS'!AA132</f>
        <v>8.5508748957760523E-3</v>
      </c>
      <c r="AB132" s="459">
        <f>'11M - LPS'!AB132</f>
        <v>7.2047530449447176E-3</v>
      </c>
      <c r="AC132" s="459">
        <f>'11M - LPS'!AC132</f>
        <v>7.3908138418684322E-3</v>
      </c>
      <c r="AD132" s="459">
        <f>'11M - LPS'!AD132</f>
        <v>1.1905794324341626E-2</v>
      </c>
      <c r="AE132" s="459">
        <f>'11M - LPS'!AE132</f>
        <v>9.5932321439865294E-3</v>
      </c>
      <c r="AF132" s="459">
        <f>'11M - LPS'!AF132</f>
        <v>0</v>
      </c>
      <c r="AG132" s="459">
        <f>'11M - LPS'!AG132</f>
        <v>0</v>
      </c>
      <c r="AH132" s="459">
        <f>'11M - LPS'!AH132</f>
        <v>0</v>
      </c>
      <c r="AI132" s="459">
        <f>'11M - LPS'!AI132</f>
        <v>2.9187784454542638E-2</v>
      </c>
      <c r="AJ132" s="459">
        <f>'11M - LPS'!AJ132</f>
        <v>1.2679281815188228E-2</v>
      </c>
      <c r="AK132" s="459">
        <f>'11M - LPS'!AK132</f>
        <v>1.3789181967679058E-2</v>
      </c>
      <c r="AL132" s="459">
        <f>'11M - LPS'!AL132</f>
        <v>4.894473059826189E-3</v>
      </c>
      <c r="AM132" s="459">
        <f>'11M - LPS'!AM132</f>
        <v>8.5508748957760523E-3</v>
      </c>
    </row>
    <row r="133" spans="1:39" hidden="1" x14ac:dyDescent="0.35">
      <c r="A133" s="658"/>
      <c r="B133" s="77" t="s">
        <v>3</v>
      </c>
      <c r="C133" s="296">
        <f>'11M - LPS'!C133</f>
        <v>1.3661557336104716E-2</v>
      </c>
      <c r="D133" s="296">
        <f>'11M - LPS'!D133</f>
        <v>1.3995891437648279E-2</v>
      </c>
      <c r="E133" s="365">
        <f>'11M - LPS'!E133</f>
        <v>8.9207815764972033E-3</v>
      </c>
      <c r="F133" s="365">
        <f>'11M - LPS'!F133</f>
        <v>6.6921641567437313E-3</v>
      </c>
      <c r="G133" s="365">
        <f>'11M - LPS'!G133</f>
        <v>1.4113787740406187E-2</v>
      </c>
      <c r="H133" s="365">
        <f>'11M - LPS'!H133</f>
        <v>4.6747823558508782E-2</v>
      </c>
      <c r="I133" s="365">
        <f>'11M - LPS'!I133</f>
        <v>3.2828340164245157E-2</v>
      </c>
      <c r="J133" s="365">
        <f>'11M - LPS'!J133</f>
        <v>4.2206385974313532E-2</v>
      </c>
      <c r="K133" s="365">
        <f>'11M - LPS'!K133</f>
        <v>5.0134585699459742E-2</v>
      </c>
      <c r="L133" s="365">
        <f>'11M - LPS'!L133</f>
        <v>1.0072561566764783E-2</v>
      </c>
      <c r="M133" s="365">
        <f>'11M - LPS'!M133</f>
        <v>1.6089633144682137E-2</v>
      </c>
      <c r="N133" s="365">
        <f>'11M - LPS'!N133</f>
        <v>7.2588441434502937E-3</v>
      </c>
      <c r="O133" s="365">
        <f>'11M - LPS'!O133</f>
        <v>9.9940648226680678E-3</v>
      </c>
      <c r="P133" s="365">
        <f>'11M - LPS'!P133</f>
        <v>9.3549568895570073E-3</v>
      </c>
      <c r="Q133" s="365">
        <f>'11M - LPS'!Q133</f>
        <v>8.9207815764972033E-3</v>
      </c>
      <c r="R133" s="365">
        <f>'11M - LPS'!R133</f>
        <v>6.6921641567437313E-3</v>
      </c>
      <c r="S133" s="365">
        <f>'11M - LPS'!S133</f>
        <v>1.4113787740406187E-2</v>
      </c>
      <c r="T133" s="365">
        <f>'11M - LPS'!T133</f>
        <v>4.6747823558508782E-2</v>
      </c>
      <c r="U133" s="459">
        <f>'11M - LPS'!U133</f>
        <v>3.7448558084642369E-2</v>
      </c>
      <c r="V133" s="459">
        <f>'11M - LPS'!V133</f>
        <v>4.3687425575025043E-2</v>
      </c>
      <c r="W133" s="459">
        <f>'11M - LPS'!W133</f>
        <v>5.0590911711988394E-2</v>
      </c>
      <c r="X133" s="459">
        <f>'11M - LPS'!X133</f>
        <v>1.0533502705622855E-2</v>
      </c>
      <c r="Y133" s="459">
        <f>'11M - LPS'!Y133</f>
        <v>1.3058292686961574E-2</v>
      </c>
      <c r="Z133" s="459">
        <f>'11M - LPS'!Z133</f>
        <v>4.8921567556137703E-3</v>
      </c>
      <c r="AA133" s="459">
        <f>'11M - LPS'!AA133</f>
        <v>8.5506796199090324E-3</v>
      </c>
      <c r="AB133" s="459">
        <f>'11M - LPS'!AB133</f>
        <v>7.1929820675005586E-3</v>
      </c>
      <c r="AC133" s="459">
        <f>'11M - LPS'!AC133</f>
        <v>7.1264205240276282E-3</v>
      </c>
      <c r="AD133" s="459">
        <f>'11M - LPS'!AD133</f>
        <v>8.6466311344846336E-3</v>
      </c>
      <c r="AE133" s="459">
        <f>'11M - LPS'!AE133</f>
        <v>1.9421759225798512E-2</v>
      </c>
      <c r="AF133" s="459">
        <f>'11M - LPS'!AF133</f>
        <v>5.2375190799397835E-2</v>
      </c>
      <c r="AG133" s="459">
        <f>'11M - LPS'!AG133</f>
        <v>3.7448558084642369E-2</v>
      </c>
      <c r="AH133" s="459">
        <f>'11M - LPS'!AH133</f>
        <v>4.3687425575025043E-2</v>
      </c>
      <c r="AI133" s="459">
        <f>'11M - LPS'!AI133</f>
        <v>5.0590911711988394E-2</v>
      </c>
      <c r="AJ133" s="459">
        <f>'11M - LPS'!AJ133</f>
        <v>1.0533502705622855E-2</v>
      </c>
      <c r="AK133" s="459">
        <f>'11M - LPS'!AK133</f>
        <v>1.3058292686961574E-2</v>
      </c>
      <c r="AL133" s="459">
        <f>'11M - LPS'!AL133</f>
        <v>4.8921567556137703E-3</v>
      </c>
      <c r="AM133" s="459">
        <f>'11M - LPS'!AM133</f>
        <v>8.5506796199090324E-3</v>
      </c>
    </row>
    <row r="134" spans="1:39" hidden="1" x14ac:dyDescent="0.35">
      <c r="A134" s="658"/>
      <c r="B134" s="77" t="s">
        <v>4</v>
      </c>
      <c r="C134" s="296">
        <f>'11M - LPS'!C134</f>
        <v>1.0218487348935303E-2</v>
      </c>
      <c r="D134" s="296">
        <f>'11M - LPS'!D134</f>
        <v>1.0200323043128763E-2</v>
      </c>
      <c r="E134" s="365">
        <f>'11M - LPS'!E134</f>
        <v>7.5637679556802952E-3</v>
      </c>
      <c r="F134" s="365">
        <f>'11M - LPS'!F134</f>
        <v>8.3419121728184262E-3</v>
      </c>
      <c r="G134" s="365">
        <f>'11M - LPS'!G134</f>
        <v>1.0076583595313916E-2</v>
      </c>
      <c r="H134" s="365">
        <f>'11M - LPS'!H134</f>
        <v>2.9604692181360526E-2</v>
      </c>
      <c r="I134" s="365">
        <f>'11M - LPS'!I134</f>
        <v>2.7887807562537795E-2</v>
      </c>
      <c r="J134" s="365">
        <f>'11M - LPS'!J134</f>
        <v>2.9602381649727616E-2</v>
      </c>
      <c r="K134" s="365">
        <f>'11M - LPS'!K134</f>
        <v>2.8913398999742861E-2</v>
      </c>
      <c r="L134" s="365">
        <f>'11M - LPS'!L134</f>
        <v>1.3899475634808428E-2</v>
      </c>
      <c r="M134" s="365">
        <f>'11M - LPS'!M134</f>
        <v>1.0571923150512908E-2</v>
      </c>
      <c r="N134" s="365">
        <f>'11M - LPS'!N134</f>
        <v>8.8235194151679106E-3</v>
      </c>
      <c r="O134" s="365">
        <f>'11M - LPS'!O134</f>
        <v>7.1944872918633627E-3</v>
      </c>
      <c r="P134" s="365">
        <f>'11M - LPS'!P134</f>
        <v>6.6145042456472692E-3</v>
      </c>
      <c r="Q134" s="365">
        <f>'11M - LPS'!Q134</f>
        <v>7.5637679556802952E-3</v>
      </c>
      <c r="R134" s="365">
        <f>'11M - LPS'!R134</f>
        <v>8.3419121728184262E-3</v>
      </c>
      <c r="S134" s="365">
        <f>'11M - LPS'!S134</f>
        <v>1.0076583595313916E-2</v>
      </c>
      <c r="T134" s="365">
        <f>'11M - LPS'!T134</f>
        <v>2.9604692181360526E-2</v>
      </c>
      <c r="U134" s="459">
        <f>'11M - LPS'!U134</f>
        <v>3.1784199478586746E-2</v>
      </c>
      <c r="V134" s="459">
        <f>'11M - LPS'!V134</f>
        <v>3.0514230903407994E-2</v>
      </c>
      <c r="W134" s="459">
        <f>'11M - LPS'!W134</f>
        <v>2.892517799306665E-2</v>
      </c>
      <c r="X134" s="459">
        <f>'11M - LPS'!X134</f>
        <v>1.450859392958519E-2</v>
      </c>
      <c r="Y134" s="459">
        <f>'11M - LPS'!Y134</f>
        <v>8.5484151905837972E-3</v>
      </c>
      <c r="Z134" s="459">
        <f>'11M - LPS'!Z134</f>
        <v>5.9032350324111083E-3</v>
      </c>
      <c r="AA134" s="459">
        <f>'11M - LPS'!AA134</f>
        <v>6.2086186456213593E-3</v>
      </c>
      <c r="AB134" s="459">
        <f>'11M - LPS'!AB134</f>
        <v>5.0116014507226806E-3</v>
      </c>
      <c r="AC134" s="459">
        <f>'11M - LPS'!AC134</f>
        <v>6.0244936849912405E-3</v>
      </c>
      <c r="AD134" s="459">
        <f>'11M - LPS'!AD134</f>
        <v>1.0813858965914691E-2</v>
      </c>
      <c r="AE134" s="459">
        <f>'11M - LPS'!AE134</f>
        <v>1.3733789268107564E-2</v>
      </c>
      <c r="AF134" s="459">
        <f>'11M - LPS'!AF134</f>
        <v>3.3503337255954453E-2</v>
      </c>
      <c r="AG134" s="459">
        <f>'11M - LPS'!AG134</f>
        <v>3.1784199478586746E-2</v>
      </c>
      <c r="AH134" s="459">
        <f>'11M - LPS'!AH134</f>
        <v>3.0514230903407994E-2</v>
      </c>
      <c r="AI134" s="459">
        <f>'11M - LPS'!AI134</f>
        <v>2.892517799306665E-2</v>
      </c>
      <c r="AJ134" s="459">
        <f>'11M - LPS'!AJ134</f>
        <v>1.450859392958519E-2</v>
      </c>
      <c r="AK134" s="459">
        <f>'11M - LPS'!AK134</f>
        <v>8.5484151905837972E-3</v>
      </c>
      <c r="AL134" s="459">
        <f>'11M - LPS'!AL134</f>
        <v>5.9032350324111083E-3</v>
      </c>
      <c r="AM134" s="459">
        <f>'11M - LPS'!AM134</f>
        <v>6.2086186456213593E-3</v>
      </c>
    </row>
    <row r="135" spans="1:39" hidden="1" x14ac:dyDescent="0.35">
      <c r="A135" s="658"/>
      <c r="B135" s="77" t="s">
        <v>5</v>
      </c>
      <c r="C135" s="296">
        <f>'11M - LPS'!C135</f>
        <v>8.6905396105985688E-3</v>
      </c>
      <c r="D135" s="296">
        <f>'11M - LPS'!D135</f>
        <v>9.1843635285924711E-3</v>
      </c>
      <c r="E135" s="365">
        <f>'11M - LPS'!E135</f>
        <v>6.725503249182755E-3</v>
      </c>
      <c r="F135" s="365">
        <f>'11M - LPS'!F135</f>
        <v>6.3427155477634566E-3</v>
      </c>
      <c r="G135" s="365">
        <f>'11M - LPS'!G135</f>
        <v>8.249339219814052E-3</v>
      </c>
      <c r="H135" s="365">
        <f>'11M - LPS'!H135</f>
        <v>2.4892836088167204E-2</v>
      </c>
      <c r="I135" s="365">
        <f>'11M - LPS'!I135</f>
        <v>2.4542267263744099E-2</v>
      </c>
      <c r="J135" s="365">
        <f>'11M - LPS'!J135</f>
        <v>2.6140575162194236E-2</v>
      </c>
      <c r="K135" s="365">
        <f>'11M - LPS'!K135</f>
        <v>2.6350534085168655E-2</v>
      </c>
      <c r="L135" s="365">
        <f>'11M - LPS'!L135</f>
        <v>1.0890177759764945E-2</v>
      </c>
      <c r="M135" s="365">
        <f>'11M - LPS'!M135</f>
        <v>9.2683477106960972E-3</v>
      </c>
      <c r="N135" s="365">
        <f>'11M - LPS'!N135</f>
        <v>8.1038244635910361E-3</v>
      </c>
      <c r="O135" s="365">
        <f>'11M - LPS'!O135</f>
        <v>6.0073596766950631E-3</v>
      </c>
      <c r="P135" s="365">
        <f>'11M - LPS'!P135</f>
        <v>5.9112974915953411E-3</v>
      </c>
      <c r="Q135" s="365">
        <f>'11M - LPS'!Q135</f>
        <v>6.725503249182755E-3</v>
      </c>
      <c r="R135" s="365">
        <f>'11M - LPS'!R135</f>
        <v>6.3427155477634566E-3</v>
      </c>
      <c r="S135" s="365">
        <f>'11M - LPS'!S135</f>
        <v>8.249339219814052E-3</v>
      </c>
      <c r="T135" s="365">
        <f>'11M - LPS'!T135</f>
        <v>2.4892836088167204E-2</v>
      </c>
      <c r="U135" s="459">
        <f>'11M - LPS'!U135</f>
        <v>2.7948231710505797E-2</v>
      </c>
      <c r="V135" s="459">
        <f>'11M - LPS'!V135</f>
        <v>2.6917776928792127E-2</v>
      </c>
      <c r="W135" s="459">
        <f>'11M - LPS'!W135</f>
        <v>2.6315188071380863E-2</v>
      </c>
      <c r="X135" s="459">
        <f>'11M - LPS'!X135</f>
        <v>1.1381656741662681E-2</v>
      </c>
      <c r="Y135" s="459">
        <f>'11M - LPS'!Y135</f>
        <v>7.4875486989532539E-3</v>
      </c>
      <c r="Z135" s="459">
        <f>'11M - LPS'!Z135</f>
        <v>5.4381227501447017E-3</v>
      </c>
      <c r="AA135" s="459">
        <f>'11M - LPS'!AA135</f>
        <v>5.1790164517634936E-3</v>
      </c>
      <c r="AB135" s="459">
        <f>'11M - LPS'!AB135</f>
        <v>4.4535399038463826E-3</v>
      </c>
      <c r="AC135" s="459">
        <f>'11M - LPS'!AC135</f>
        <v>5.3448739748747443E-3</v>
      </c>
      <c r="AD135" s="459">
        <f>'11M - LPS'!AD135</f>
        <v>8.1888416498963629E-3</v>
      </c>
      <c r="AE135" s="459">
        <f>'11M - LPS'!AE135</f>
        <v>1.1133502416075134E-2</v>
      </c>
      <c r="AF135" s="459">
        <f>'11M - LPS'!AF135</f>
        <v>2.8135807134198595E-2</v>
      </c>
      <c r="AG135" s="459">
        <f>'11M - LPS'!AG135</f>
        <v>2.7948231710505797E-2</v>
      </c>
      <c r="AH135" s="459">
        <f>'11M - LPS'!AH135</f>
        <v>2.6917776928792127E-2</v>
      </c>
      <c r="AI135" s="459">
        <f>'11M - LPS'!AI135</f>
        <v>2.6315188071380863E-2</v>
      </c>
      <c r="AJ135" s="459">
        <f>'11M - LPS'!AJ135</f>
        <v>1.1381656741662681E-2</v>
      </c>
      <c r="AK135" s="459">
        <f>'11M - LPS'!AK135</f>
        <v>7.4875486989532539E-3</v>
      </c>
      <c r="AL135" s="459">
        <f>'11M - LPS'!AL135</f>
        <v>5.4381227501447017E-3</v>
      </c>
      <c r="AM135" s="459">
        <f>'11M - LPS'!AM135</f>
        <v>5.1790164517634936E-3</v>
      </c>
    </row>
    <row r="136" spans="1:39" hidden="1" x14ac:dyDescent="0.35">
      <c r="A136" s="658"/>
      <c r="B136" s="77" t="s">
        <v>23</v>
      </c>
      <c r="C136" s="296">
        <f>'11M - LPS'!C136</f>
        <v>8.6905396105985688E-3</v>
      </c>
      <c r="D136" s="296">
        <f>'11M - LPS'!D136</f>
        <v>9.1843635285924711E-3</v>
      </c>
      <c r="E136" s="365">
        <f>'11M - LPS'!E136</f>
        <v>6.725503249182755E-3</v>
      </c>
      <c r="F136" s="365">
        <f>'11M - LPS'!F136</f>
        <v>6.3427155477634566E-3</v>
      </c>
      <c r="G136" s="365">
        <f>'11M - LPS'!G136</f>
        <v>8.249339219814052E-3</v>
      </c>
      <c r="H136" s="365">
        <f>'11M - LPS'!H136</f>
        <v>2.4892836088167204E-2</v>
      </c>
      <c r="I136" s="365">
        <f>'11M - LPS'!I136</f>
        <v>2.4542267263744099E-2</v>
      </c>
      <c r="J136" s="365">
        <f>'11M - LPS'!J136</f>
        <v>2.6140575162194236E-2</v>
      </c>
      <c r="K136" s="365">
        <f>'11M - LPS'!K136</f>
        <v>2.6350534085168655E-2</v>
      </c>
      <c r="L136" s="365">
        <f>'11M - LPS'!L136</f>
        <v>1.0890177759764945E-2</v>
      </c>
      <c r="M136" s="365">
        <f>'11M - LPS'!M136</f>
        <v>9.2683477106960972E-3</v>
      </c>
      <c r="N136" s="365">
        <f>'11M - LPS'!N136</f>
        <v>8.1038244635910361E-3</v>
      </c>
      <c r="O136" s="365">
        <f>'11M - LPS'!O136</f>
        <v>6.0073596766950631E-3</v>
      </c>
      <c r="P136" s="365">
        <f>'11M - LPS'!P136</f>
        <v>5.9112974915953411E-3</v>
      </c>
      <c r="Q136" s="365">
        <f>'11M - LPS'!Q136</f>
        <v>6.725503249182755E-3</v>
      </c>
      <c r="R136" s="365">
        <f>'11M - LPS'!R136</f>
        <v>6.3427155477634566E-3</v>
      </c>
      <c r="S136" s="365">
        <f>'11M - LPS'!S136</f>
        <v>8.249339219814052E-3</v>
      </c>
      <c r="T136" s="365">
        <f>'11M - LPS'!T136</f>
        <v>2.4892836088167204E-2</v>
      </c>
      <c r="U136" s="459">
        <f>'11M - LPS'!U136</f>
        <v>2.7948231710505797E-2</v>
      </c>
      <c r="V136" s="459">
        <f>'11M - LPS'!V136</f>
        <v>2.6917776928792127E-2</v>
      </c>
      <c r="W136" s="459">
        <f>'11M - LPS'!W136</f>
        <v>2.6315188071380863E-2</v>
      </c>
      <c r="X136" s="459">
        <f>'11M - LPS'!X136</f>
        <v>1.1381656741662681E-2</v>
      </c>
      <c r="Y136" s="459">
        <f>'11M - LPS'!Y136</f>
        <v>7.4875486989532539E-3</v>
      </c>
      <c r="Z136" s="459">
        <f>'11M - LPS'!Z136</f>
        <v>5.4381227501447017E-3</v>
      </c>
      <c r="AA136" s="459">
        <f>'11M - LPS'!AA136</f>
        <v>5.1790164517634936E-3</v>
      </c>
      <c r="AB136" s="459">
        <f>'11M - LPS'!AB136</f>
        <v>4.4535399038463826E-3</v>
      </c>
      <c r="AC136" s="459">
        <f>'11M - LPS'!AC136</f>
        <v>5.3448739748747443E-3</v>
      </c>
      <c r="AD136" s="459">
        <f>'11M - LPS'!AD136</f>
        <v>8.1888416498963629E-3</v>
      </c>
      <c r="AE136" s="459">
        <f>'11M - LPS'!AE136</f>
        <v>1.1133502416075134E-2</v>
      </c>
      <c r="AF136" s="459">
        <f>'11M - LPS'!AF136</f>
        <v>2.8135807134198595E-2</v>
      </c>
      <c r="AG136" s="459">
        <f>'11M - LPS'!AG136</f>
        <v>2.7948231710505797E-2</v>
      </c>
      <c r="AH136" s="459">
        <f>'11M - LPS'!AH136</f>
        <v>2.6917776928792127E-2</v>
      </c>
      <c r="AI136" s="459">
        <f>'11M - LPS'!AI136</f>
        <v>2.6315188071380863E-2</v>
      </c>
      <c r="AJ136" s="459">
        <f>'11M - LPS'!AJ136</f>
        <v>1.1381656741662681E-2</v>
      </c>
      <c r="AK136" s="459">
        <f>'11M - LPS'!AK136</f>
        <v>7.4875486989532539E-3</v>
      </c>
      <c r="AL136" s="459">
        <f>'11M - LPS'!AL136</f>
        <v>5.4381227501447017E-3</v>
      </c>
      <c r="AM136" s="459">
        <f>'11M - LPS'!AM136</f>
        <v>5.1790164517634936E-3</v>
      </c>
    </row>
    <row r="137" spans="1:39" hidden="1" x14ac:dyDescent="0.35">
      <c r="A137" s="658"/>
      <c r="B137" s="77" t="s">
        <v>24</v>
      </c>
      <c r="C137" s="296">
        <f>'11M - LPS'!C137</f>
        <v>8.6905396105985688E-3</v>
      </c>
      <c r="D137" s="296">
        <f>'11M - LPS'!D137</f>
        <v>9.1843635285924711E-3</v>
      </c>
      <c r="E137" s="365">
        <f>'11M - LPS'!E137</f>
        <v>6.725503249182755E-3</v>
      </c>
      <c r="F137" s="365">
        <f>'11M - LPS'!F137</f>
        <v>6.3427155477634566E-3</v>
      </c>
      <c r="G137" s="365">
        <f>'11M - LPS'!G137</f>
        <v>8.249339219814052E-3</v>
      </c>
      <c r="H137" s="365">
        <f>'11M - LPS'!H137</f>
        <v>2.4892836088167204E-2</v>
      </c>
      <c r="I137" s="365">
        <f>'11M - LPS'!I137</f>
        <v>2.4542267263744099E-2</v>
      </c>
      <c r="J137" s="365">
        <f>'11M - LPS'!J137</f>
        <v>2.6140575162194236E-2</v>
      </c>
      <c r="K137" s="365">
        <f>'11M - LPS'!K137</f>
        <v>2.6350534085168655E-2</v>
      </c>
      <c r="L137" s="365">
        <f>'11M - LPS'!L137</f>
        <v>1.0890177759764945E-2</v>
      </c>
      <c r="M137" s="365">
        <f>'11M - LPS'!M137</f>
        <v>9.2683477106960972E-3</v>
      </c>
      <c r="N137" s="365">
        <f>'11M - LPS'!N137</f>
        <v>8.1038244635910361E-3</v>
      </c>
      <c r="O137" s="365">
        <f>'11M - LPS'!O137</f>
        <v>6.0073596766950631E-3</v>
      </c>
      <c r="P137" s="365">
        <f>'11M - LPS'!P137</f>
        <v>5.9112974915953411E-3</v>
      </c>
      <c r="Q137" s="365">
        <f>'11M - LPS'!Q137</f>
        <v>6.725503249182755E-3</v>
      </c>
      <c r="R137" s="365">
        <f>'11M - LPS'!R137</f>
        <v>6.3427155477634566E-3</v>
      </c>
      <c r="S137" s="365">
        <f>'11M - LPS'!S137</f>
        <v>8.249339219814052E-3</v>
      </c>
      <c r="T137" s="365">
        <f>'11M - LPS'!T137</f>
        <v>2.4892836088167204E-2</v>
      </c>
      <c r="U137" s="459">
        <f>'11M - LPS'!U137</f>
        <v>2.7948231710505797E-2</v>
      </c>
      <c r="V137" s="459">
        <f>'11M - LPS'!V137</f>
        <v>2.6917776928792127E-2</v>
      </c>
      <c r="W137" s="459">
        <f>'11M - LPS'!W137</f>
        <v>2.6315188071380863E-2</v>
      </c>
      <c r="X137" s="459">
        <f>'11M - LPS'!X137</f>
        <v>1.1381656741662681E-2</v>
      </c>
      <c r="Y137" s="459">
        <f>'11M - LPS'!Y137</f>
        <v>7.4875486989532539E-3</v>
      </c>
      <c r="Z137" s="459">
        <f>'11M - LPS'!Z137</f>
        <v>5.4381227501447017E-3</v>
      </c>
      <c r="AA137" s="459">
        <f>'11M - LPS'!AA137</f>
        <v>5.1790164517634936E-3</v>
      </c>
      <c r="AB137" s="459">
        <f>'11M - LPS'!AB137</f>
        <v>4.4535399038463826E-3</v>
      </c>
      <c r="AC137" s="459">
        <f>'11M - LPS'!AC137</f>
        <v>5.3448739748747443E-3</v>
      </c>
      <c r="AD137" s="459">
        <f>'11M - LPS'!AD137</f>
        <v>8.1888416498963629E-3</v>
      </c>
      <c r="AE137" s="459">
        <f>'11M - LPS'!AE137</f>
        <v>1.1133502416075134E-2</v>
      </c>
      <c r="AF137" s="459">
        <f>'11M - LPS'!AF137</f>
        <v>2.8135807134198595E-2</v>
      </c>
      <c r="AG137" s="459">
        <f>'11M - LPS'!AG137</f>
        <v>2.7948231710505797E-2</v>
      </c>
      <c r="AH137" s="459">
        <f>'11M - LPS'!AH137</f>
        <v>2.6917776928792127E-2</v>
      </c>
      <c r="AI137" s="459">
        <f>'11M - LPS'!AI137</f>
        <v>2.6315188071380863E-2</v>
      </c>
      <c r="AJ137" s="459">
        <f>'11M - LPS'!AJ137</f>
        <v>1.1381656741662681E-2</v>
      </c>
      <c r="AK137" s="459">
        <f>'11M - LPS'!AK137</f>
        <v>7.4875486989532539E-3</v>
      </c>
      <c r="AL137" s="459">
        <f>'11M - LPS'!AL137</f>
        <v>5.4381227501447017E-3</v>
      </c>
      <c r="AM137" s="459">
        <f>'11M - LPS'!AM137</f>
        <v>5.1790164517634936E-3</v>
      </c>
    </row>
    <row r="138" spans="1:39" hidden="1" x14ac:dyDescent="0.35">
      <c r="A138" s="658"/>
      <c r="B138" s="77" t="s">
        <v>7</v>
      </c>
      <c r="C138" s="296">
        <f>'11M - LPS'!C138</f>
        <v>7.1991147668578103E-3</v>
      </c>
      <c r="D138" s="296">
        <f>'11M - LPS'!D138</f>
        <v>7.6506976126562275E-3</v>
      </c>
      <c r="E138" s="365">
        <f>'11M - LPS'!E138</f>
        <v>6.4543647711206445E-3</v>
      </c>
      <c r="F138" s="365">
        <f>'11M - LPS'!F138</f>
        <v>6.0515812757535557E-3</v>
      </c>
      <c r="G138" s="365">
        <f>'11M - LPS'!G138</f>
        <v>7.0754880427122673E-3</v>
      </c>
      <c r="H138" s="365">
        <f>'11M - LPS'!H138</f>
        <v>2.2232951543877017E-2</v>
      </c>
      <c r="I138" s="365">
        <f>'11M - LPS'!I138</f>
        <v>1.9508393463587344E-2</v>
      </c>
      <c r="J138" s="365">
        <f>'11M - LPS'!J138</f>
        <v>2.2032337095071838E-2</v>
      </c>
      <c r="K138" s="365">
        <f>'11M - LPS'!K138</f>
        <v>2.2593268550347913E-2</v>
      </c>
      <c r="L138" s="365">
        <f>'11M - LPS'!L138</f>
        <v>9.231564555093533E-3</v>
      </c>
      <c r="M138" s="365">
        <f>'11M - LPS'!M138</f>
        <v>7.4324203004759865E-3</v>
      </c>
      <c r="N138" s="365">
        <f>'11M - LPS'!N138</f>
        <v>6.8911182084513412E-3</v>
      </c>
      <c r="O138" s="365">
        <f>'11M - LPS'!O138</f>
        <v>4.8739175816170724E-3</v>
      </c>
      <c r="P138" s="365">
        <f>'11M - LPS'!P138</f>
        <v>4.8237156579574343E-3</v>
      </c>
      <c r="Q138" s="365">
        <f>'11M - LPS'!Q138</f>
        <v>6.4543647711206445E-3</v>
      </c>
      <c r="R138" s="365">
        <f>'11M - LPS'!R138</f>
        <v>6.0515812757535557E-3</v>
      </c>
      <c r="S138" s="365">
        <f>'11M - LPS'!S138</f>
        <v>7.0754880427122673E-3</v>
      </c>
      <c r="T138" s="365">
        <f>'11M - LPS'!T138</f>
        <v>2.2232951543877017E-2</v>
      </c>
      <c r="U138" s="459">
        <f>'11M - LPS'!U138</f>
        <v>2.2178160710764786E-2</v>
      </c>
      <c r="V138" s="459">
        <f>'11M - LPS'!V138</f>
        <v>2.2654006390072385E-2</v>
      </c>
      <c r="W138" s="459">
        <f>'11M - LPS'!W138</f>
        <v>2.2492729129305875E-2</v>
      </c>
      <c r="X138" s="459">
        <f>'11M - LPS'!X138</f>
        <v>9.6617064754732328E-3</v>
      </c>
      <c r="Y138" s="459">
        <f>'11M - LPS'!Y138</f>
        <v>5.9962443841583193E-3</v>
      </c>
      <c r="Z138" s="459">
        <f>'11M - LPS'!Z138</f>
        <v>4.6545486094408247E-3</v>
      </c>
      <c r="AA138" s="459">
        <f>'11M - LPS'!AA138</f>
        <v>4.1978074213364176E-3</v>
      </c>
      <c r="AB138" s="459">
        <f>'11M - LPS'!AB138</f>
        <v>3.62685827880642E-3</v>
      </c>
      <c r="AC138" s="459">
        <f>'11M - LPS'!AC138</f>
        <v>5.1252510067187427E-3</v>
      </c>
      <c r="AD138" s="459">
        <f>'11M - LPS'!AD138</f>
        <v>7.8076242028307609E-3</v>
      </c>
      <c r="AE138" s="459">
        <f>'11M - LPS'!AE138</f>
        <v>9.4170548515908146E-3</v>
      </c>
      <c r="AF138" s="459">
        <f>'11M - LPS'!AF138</f>
        <v>2.5106437862780884E-2</v>
      </c>
      <c r="AG138" s="459">
        <f>'11M - LPS'!AG138</f>
        <v>2.2178160710764786E-2</v>
      </c>
      <c r="AH138" s="459">
        <f>'11M - LPS'!AH138</f>
        <v>2.2654006390072385E-2</v>
      </c>
      <c r="AI138" s="459">
        <f>'11M - LPS'!AI138</f>
        <v>2.2492729129305875E-2</v>
      </c>
      <c r="AJ138" s="459">
        <f>'11M - LPS'!AJ138</f>
        <v>9.6617064754732328E-3</v>
      </c>
      <c r="AK138" s="459">
        <f>'11M - LPS'!AK138</f>
        <v>5.9962443841583193E-3</v>
      </c>
      <c r="AL138" s="459">
        <f>'11M - LPS'!AL138</f>
        <v>4.6545486094408247E-3</v>
      </c>
      <c r="AM138" s="459">
        <f>'11M - LPS'!AM138</f>
        <v>4.1978074213364176E-3</v>
      </c>
    </row>
    <row r="139" spans="1:39" ht="15" hidden="1" thickBot="1" x14ac:dyDescent="0.4">
      <c r="A139" s="659"/>
      <c r="B139" s="79" t="s">
        <v>8</v>
      </c>
      <c r="C139" s="296">
        <f>'11M - LPS'!C139</f>
        <v>7.1543069772339258E-3</v>
      </c>
      <c r="D139" s="296">
        <f>'11M - LPS'!D139</f>
        <v>7.6225204669467857E-3</v>
      </c>
      <c r="E139" s="365">
        <f>'11M - LPS'!E139</f>
        <v>8.0801115577170193E-3</v>
      </c>
      <c r="F139" s="365">
        <f>'11M - LPS'!F139</f>
        <v>8.3496384436210526E-3</v>
      </c>
      <c r="G139" s="365">
        <f>'11M - LPS'!G139</f>
        <v>9.5089416547823949E-3</v>
      </c>
      <c r="H139" s="365">
        <f>'11M - LPS'!H139</f>
        <v>3.3028576988448091E-2</v>
      </c>
      <c r="I139" s="365">
        <f>'11M - LPS'!I139</f>
        <v>2.2189785404834191E-2</v>
      </c>
      <c r="J139" s="365">
        <f>'11M - LPS'!J139</f>
        <v>2.8768253854275012E-2</v>
      </c>
      <c r="K139" s="365">
        <f>'11M - LPS'!K139</f>
        <v>3.0709464702828527E-2</v>
      </c>
      <c r="L139" s="365">
        <f>'11M - LPS'!L139</f>
        <v>1.3370591678990292E-2</v>
      </c>
      <c r="M139" s="365">
        <f>'11M - LPS'!M139</f>
        <v>8.3801255594681216E-3</v>
      </c>
      <c r="N139" s="365">
        <f>'11M - LPS'!N139</f>
        <v>9.3727371365371452E-3</v>
      </c>
      <c r="O139" s="365">
        <f>'11M - LPS'!O139</f>
        <v>4.8402817402386882E-3</v>
      </c>
      <c r="P139" s="365">
        <f>'11M - LPS'!P139</f>
        <v>4.80372850278707E-3</v>
      </c>
      <c r="Q139" s="365">
        <f>'11M - LPS'!Q139</f>
        <v>8.0801115577170193E-3</v>
      </c>
      <c r="R139" s="365">
        <f>'11M - LPS'!R139</f>
        <v>8.3496384436210526E-3</v>
      </c>
      <c r="S139" s="365">
        <f>'11M - LPS'!S139</f>
        <v>9.5089416547823949E-3</v>
      </c>
      <c r="T139" s="365">
        <f>'11M - LPS'!T139</f>
        <v>3.3028576988448091E-2</v>
      </c>
      <c r="U139" s="459">
        <f>'11M - LPS'!U139</f>
        <v>2.5251205639474424E-2</v>
      </c>
      <c r="V139" s="459">
        <f>'11M - LPS'!V139</f>
        <v>2.9647617073440619E-2</v>
      </c>
      <c r="W139" s="459">
        <f>'11M - LPS'!W139</f>
        <v>3.0755851233122439E-2</v>
      </c>
      <c r="X139" s="459">
        <f>'11M - LPS'!X139</f>
        <v>1.395855439730578E-2</v>
      </c>
      <c r="Y139" s="459">
        <f>'11M - LPS'!Y139</f>
        <v>6.7656709561020297E-3</v>
      </c>
      <c r="Z139" s="459">
        <f>'11M - LPS'!Z139</f>
        <v>6.258282501029523E-3</v>
      </c>
      <c r="AA139" s="459">
        <f>'11M - LPS'!AA139</f>
        <v>4.168806268891689E-3</v>
      </c>
      <c r="AB139" s="459">
        <f>'11M - LPS'!AB139</f>
        <v>3.611890919914768E-3</v>
      </c>
      <c r="AC139" s="459">
        <f>'11M - LPS'!AC139</f>
        <v>6.4434617570463962E-3</v>
      </c>
      <c r="AD139" s="459">
        <f>'11M - LPS'!AD139</f>
        <v>1.0823851108647706E-2</v>
      </c>
      <c r="AE139" s="459">
        <f>'11M - LPS'!AE139</f>
        <v>1.2935437273730881E-2</v>
      </c>
      <c r="AF139" s="459">
        <f>'11M - LPS'!AF139</f>
        <v>3.7334238208820841E-2</v>
      </c>
      <c r="AG139" s="459">
        <f>'11M - LPS'!AG139</f>
        <v>2.5251205639474424E-2</v>
      </c>
      <c r="AH139" s="459">
        <f>'11M - LPS'!AH139</f>
        <v>2.9647617073440619E-2</v>
      </c>
      <c r="AI139" s="459">
        <f>'11M - LPS'!AI139</f>
        <v>3.0755851233122439E-2</v>
      </c>
      <c r="AJ139" s="459">
        <f>'11M - LPS'!AJ139</f>
        <v>1.395855439730578E-2</v>
      </c>
      <c r="AK139" s="459">
        <f>'11M - LPS'!AK139</f>
        <v>6.7656709561020297E-3</v>
      </c>
      <c r="AL139" s="459">
        <f>'11M - LPS'!AL139</f>
        <v>6.258282501029523E-3</v>
      </c>
      <c r="AM139" s="459">
        <f>'11M - LPS'!AM139</f>
        <v>4.168806268891689E-3</v>
      </c>
    </row>
    <row r="140" spans="1:39" hidden="1" x14ac:dyDescent="0.35"/>
    <row r="141" spans="1:39" ht="15" hidden="1" thickBot="1" x14ac:dyDescent="0.4">
      <c r="A141" s="170" t="s">
        <v>179</v>
      </c>
      <c r="B141" s="99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2" spans="1:39" ht="16" hidden="1" thickBot="1" x14ac:dyDescent="0.4">
      <c r="A142" s="647" t="s">
        <v>126</v>
      </c>
      <c r="B142" s="262" t="s">
        <v>123</v>
      </c>
      <c r="C142" s="146">
        <f>C$4</f>
        <v>44562</v>
      </c>
      <c r="D142" s="146">
        <f t="shared" ref="D142:AM142" si="78">D$4</f>
        <v>44593</v>
      </c>
      <c r="E142" s="146">
        <f t="shared" si="78"/>
        <v>44621</v>
      </c>
      <c r="F142" s="146">
        <f t="shared" si="78"/>
        <v>44652</v>
      </c>
      <c r="G142" s="146">
        <f t="shared" si="78"/>
        <v>44682</v>
      </c>
      <c r="H142" s="146">
        <f t="shared" si="78"/>
        <v>44713</v>
      </c>
      <c r="I142" s="146">
        <f t="shared" si="78"/>
        <v>44743</v>
      </c>
      <c r="J142" s="146">
        <f t="shared" si="78"/>
        <v>44774</v>
      </c>
      <c r="K142" s="146">
        <f t="shared" si="78"/>
        <v>44805</v>
      </c>
      <c r="L142" s="146">
        <f t="shared" si="78"/>
        <v>44835</v>
      </c>
      <c r="M142" s="146">
        <f t="shared" si="78"/>
        <v>44866</v>
      </c>
      <c r="N142" s="146">
        <f t="shared" si="78"/>
        <v>44896</v>
      </c>
      <c r="O142" s="146">
        <f t="shared" si="78"/>
        <v>44927</v>
      </c>
      <c r="P142" s="146">
        <f t="shared" si="78"/>
        <v>44958</v>
      </c>
      <c r="Q142" s="146">
        <f t="shared" si="78"/>
        <v>44986</v>
      </c>
      <c r="R142" s="146">
        <f t="shared" si="78"/>
        <v>45017</v>
      </c>
      <c r="S142" s="146">
        <f t="shared" si="78"/>
        <v>45047</v>
      </c>
      <c r="T142" s="146">
        <f t="shared" si="78"/>
        <v>45078</v>
      </c>
      <c r="U142" s="146">
        <f t="shared" si="78"/>
        <v>45108</v>
      </c>
      <c r="V142" s="146">
        <f t="shared" si="78"/>
        <v>45139</v>
      </c>
      <c r="W142" s="146">
        <f t="shared" si="78"/>
        <v>45170</v>
      </c>
      <c r="X142" s="146">
        <f t="shared" si="78"/>
        <v>45200</v>
      </c>
      <c r="Y142" s="146">
        <f t="shared" si="78"/>
        <v>45231</v>
      </c>
      <c r="Z142" s="146">
        <f t="shared" si="78"/>
        <v>45261</v>
      </c>
      <c r="AA142" s="146">
        <f t="shared" si="78"/>
        <v>45292</v>
      </c>
      <c r="AB142" s="146">
        <f t="shared" si="78"/>
        <v>45323</v>
      </c>
      <c r="AC142" s="146">
        <f t="shared" si="78"/>
        <v>45352</v>
      </c>
      <c r="AD142" s="146">
        <f t="shared" si="78"/>
        <v>45383</v>
      </c>
      <c r="AE142" s="146">
        <f t="shared" si="78"/>
        <v>45413</v>
      </c>
      <c r="AF142" s="146">
        <f t="shared" si="78"/>
        <v>45444</v>
      </c>
      <c r="AG142" s="146">
        <f t="shared" si="78"/>
        <v>45474</v>
      </c>
      <c r="AH142" s="146">
        <f t="shared" si="78"/>
        <v>45505</v>
      </c>
      <c r="AI142" s="146">
        <f t="shared" si="78"/>
        <v>45536</v>
      </c>
      <c r="AJ142" s="146">
        <f t="shared" si="78"/>
        <v>45566</v>
      </c>
      <c r="AK142" s="146">
        <f t="shared" si="78"/>
        <v>45597</v>
      </c>
      <c r="AL142" s="146">
        <f t="shared" si="78"/>
        <v>45627</v>
      </c>
      <c r="AM142" s="146">
        <f t="shared" si="78"/>
        <v>45658</v>
      </c>
    </row>
    <row r="143" spans="1:39" hidden="1" x14ac:dyDescent="0.35">
      <c r="A143" s="648"/>
      <c r="B143" s="240" t="s">
        <v>20</v>
      </c>
      <c r="C143" s="26">
        <f>IF(C23=0,0,((C5*0.5)-C41)*C78*C110*C$2)</f>
        <v>0</v>
      </c>
      <c r="D143" s="26">
        <f>IF(D23=0,0,((D5*0.5)+C23-D41)*D78*D110*D$2)</f>
        <v>0</v>
      </c>
      <c r="E143" s="26">
        <f t="shared" ref="E143:AM143" si="79">IF(E23=0,0,((E5*0.5)+D23-E41)*E78*E110*E$2)</f>
        <v>0</v>
      </c>
      <c r="F143" s="26">
        <f t="shared" si="79"/>
        <v>0</v>
      </c>
      <c r="G143" s="26">
        <f t="shared" si="79"/>
        <v>0</v>
      </c>
      <c r="H143" s="26">
        <f t="shared" si="79"/>
        <v>0</v>
      </c>
      <c r="I143" s="26">
        <f t="shared" si="79"/>
        <v>0</v>
      </c>
      <c r="J143" s="26">
        <f t="shared" si="79"/>
        <v>0</v>
      </c>
      <c r="K143" s="26">
        <f t="shared" si="79"/>
        <v>0</v>
      </c>
      <c r="L143" s="26">
        <f t="shared" si="79"/>
        <v>0</v>
      </c>
      <c r="M143" s="26">
        <f t="shared" si="79"/>
        <v>0</v>
      </c>
      <c r="N143" s="26">
        <f t="shared" si="79"/>
        <v>0</v>
      </c>
      <c r="O143" s="26">
        <f t="shared" si="79"/>
        <v>0</v>
      </c>
      <c r="P143" s="26">
        <f t="shared" si="79"/>
        <v>0</v>
      </c>
      <c r="Q143" s="26">
        <f t="shared" si="79"/>
        <v>0</v>
      </c>
      <c r="R143" s="26">
        <f t="shared" si="79"/>
        <v>0</v>
      </c>
      <c r="S143" s="26">
        <f t="shared" si="79"/>
        <v>0</v>
      </c>
      <c r="T143" s="26">
        <f t="shared" si="79"/>
        <v>0</v>
      </c>
      <c r="U143" s="26">
        <f t="shared" si="79"/>
        <v>0</v>
      </c>
      <c r="V143" s="26">
        <f t="shared" si="79"/>
        <v>0</v>
      </c>
      <c r="W143" s="26">
        <f t="shared" si="79"/>
        <v>0</v>
      </c>
      <c r="X143" s="26">
        <f t="shared" si="79"/>
        <v>0</v>
      </c>
      <c r="Y143" s="26">
        <f t="shared" si="79"/>
        <v>0</v>
      </c>
      <c r="Z143" s="26">
        <f t="shared" si="79"/>
        <v>0</v>
      </c>
      <c r="AA143" s="26">
        <f t="shared" si="79"/>
        <v>0</v>
      </c>
      <c r="AB143" s="26">
        <f t="shared" si="79"/>
        <v>0</v>
      </c>
      <c r="AC143" s="26">
        <f t="shared" si="79"/>
        <v>0</v>
      </c>
      <c r="AD143" s="26">
        <f t="shared" si="79"/>
        <v>0</v>
      </c>
      <c r="AE143" s="26">
        <f t="shared" si="79"/>
        <v>0</v>
      </c>
      <c r="AF143" s="26">
        <f t="shared" si="79"/>
        <v>0</v>
      </c>
      <c r="AG143" s="26">
        <f t="shared" si="79"/>
        <v>0</v>
      </c>
      <c r="AH143" s="26">
        <f t="shared" si="79"/>
        <v>0</v>
      </c>
      <c r="AI143" s="26">
        <f t="shared" si="79"/>
        <v>0</v>
      </c>
      <c r="AJ143" s="26">
        <f t="shared" si="79"/>
        <v>0</v>
      </c>
      <c r="AK143" s="26">
        <f t="shared" si="79"/>
        <v>0</v>
      </c>
      <c r="AL143" s="26">
        <f t="shared" si="79"/>
        <v>0</v>
      </c>
      <c r="AM143" s="26">
        <f t="shared" si="79"/>
        <v>0</v>
      </c>
    </row>
    <row r="144" spans="1:39" hidden="1" x14ac:dyDescent="0.35">
      <c r="A144" s="648"/>
      <c r="B144" s="240" t="s">
        <v>0</v>
      </c>
      <c r="C144" s="26">
        <f t="shared" ref="C144:C155" si="80">IF(C24=0,0,((C6*0.5)-C42)*C79*C111*C$2)</f>
        <v>0</v>
      </c>
      <c r="D144" s="26">
        <f t="shared" ref="D144:D155" si="81">IF(D24=0,0,((D6*0.5)+C24-D42)*D79*D111*D$2)</f>
        <v>0</v>
      </c>
      <c r="E144" s="26">
        <f t="shared" ref="E144:AM144" si="82">IF(E24=0,0,((E6*0.5)+D24-E42)*E79*E111*E$2)</f>
        <v>0</v>
      </c>
      <c r="F144" s="26">
        <f t="shared" si="82"/>
        <v>0</v>
      </c>
      <c r="G144" s="26">
        <f t="shared" si="82"/>
        <v>0</v>
      </c>
      <c r="H144" s="26">
        <f t="shared" si="82"/>
        <v>0</v>
      </c>
      <c r="I144" s="26">
        <f t="shared" si="82"/>
        <v>0</v>
      </c>
      <c r="J144" s="26">
        <f t="shared" si="82"/>
        <v>0</v>
      </c>
      <c r="K144" s="26">
        <f t="shared" si="82"/>
        <v>0</v>
      </c>
      <c r="L144" s="26">
        <f t="shared" si="82"/>
        <v>0</v>
      </c>
      <c r="M144" s="26">
        <f t="shared" si="82"/>
        <v>0</v>
      </c>
      <c r="N144" s="26">
        <f t="shared" si="82"/>
        <v>0</v>
      </c>
      <c r="O144" s="26">
        <f t="shared" si="82"/>
        <v>0</v>
      </c>
      <c r="P144" s="26">
        <f t="shared" si="82"/>
        <v>0</v>
      </c>
      <c r="Q144" s="26">
        <f t="shared" si="82"/>
        <v>0</v>
      </c>
      <c r="R144" s="26">
        <f t="shared" si="82"/>
        <v>0</v>
      </c>
      <c r="S144" s="26">
        <f t="shared" si="82"/>
        <v>0</v>
      </c>
      <c r="T144" s="26">
        <f t="shared" si="82"/>
        <v>0</v>
      </c>
      <c r="U144" s="26">
        <f t="shared" si="82"/>
        <v>0</v>
      </c>
      <c r="V144" s="26">
        <f t="shared" si="82"/>
        <v>0</v>
      </c>
      <c r="W144" s="26">
        <f t="shared" si="82"/>
        <v>0</v>
      </c>
      <c r="X144" s="26">
        <f t="shared" si="82"/>
        <v>0</v>
      </c>
      <c r="Y144" s="26">
        <f t="shared" si="82"/>
        <v>0</v>
      </c>
      <c r="Z144" s="26">
        <f t="shared" si="82"/>
        <v>0</v>
      </c>
      <c r="AA144" s="26">
        <f t="shared" si="82"/>
        <v>0</v>
      </c>
      <c r="AB144" s="26">
        <f t="shared" si="82"/>
        <v>0</v>
      </c>
      <c r="AC144" s="26">
        <f t="shared" si="82"/>
        <v>0</v>
      </c>
      <c r="AD144" s="26">
        <f t="shared" si="82"/>
        <v>0</v>
      </c>
      <c r="AE144" s="26">
        <f t="shared" si="82"/>
        <v>0</v>
      </c>
      <c r="AF144" s="26">
        <f t="shared" si="82"/>
        <v>0</v>
      </c>
      <c r="AG144" s="26">
        <f t="shared" si="82"/>
        <v>0</v>
      </c>
      <c r="AH144" s="26">
        <f t="shared" si="82"/>
        <v>0</v>
      </c>
      <c r="AI144" s="26">
        <f t="shared" si="82"/>
        <v>0</v>
      </c>
      <c r="AJ144" s="26">
        <f t="shared" si="82"/>
        <v>0</v>
      </c>
      <c r="AK144" s="26">
        <f t="shared" si="82"/>
        <v>0</v>
      </c>
      <c r="AL144" s="26">
        <f t="shared" si="82"/>
        <v>0</v>
      </c>
      <c r="AM144" s="26">
        <f t="shared" si="82"/>
        <v>0</v>
      </c>
    </row>
    <row r="145" spans="1:39" hidden="1" x14ac:dyDescent="0.35">
      <c r="A145" s="648"/>
      <c r="B145" s="240" t="s">
        <v>21</v>
      </c>
      <c r="C145" s="26">
        <f t="shared" si="80"/>
        <v>0</v>
      </c>
      <c r="D145" s="26">
        <f t="shared" si="81"/>
        <v>0</v>
      </c>
      <c r="E145" s="26">
        <f t="shared" ref="E145:AM145" si="83">IF(E25=0,0,((E7*0.5)+D25-E43)*E80*E112*E$2)</f>
        <v>0</v>
      </c>
      <c r="F145" s="26">
        <f t="shared" si="83"/>
        <v>0</v>
      </c>
      <c r="G145" s="26">
        <f t="shared" si="83"/>
        <v>0</v>
      </c>
      <c r="H145" s="26">
        <f t="shared" si="83"/>
        <v>0</v>
      </c>
      <c r="I145" s="26">
        <f t="shared" si="83"/>
        <v>0</v>
      </c>
      <c r="J145" s="26">
        <f t="shared" si="83"/>
        <v>0</v>
      </c>
      <c r="K145" s="26">
        <f t="shared" si="83"/>
        <v>0</v>
      </c>
      <c r="L145" s="26">
        <f t="shared" si="83"/>
        <v>0</v>
      </c>
      <c r="M145" s="26">
        <f t="shared" si="83"/>
        <v>0</v>
      </c>
      <c r="N145" s="26">
        <f t="shared" si="83"/>
        <v>0</v>
      </c>
      <c r="O145" s="26">
        <f t="shared" si="83"/>
        <v>0</v>
      </c>
      <c r="P145" s="26">
        <f t="shared" si="83"/>
        <v>0</v>
      </c>
      <c r="Q145" s="26">
        <f t="shared" si="83"/>
        <v>0</v>
      </c>
      <c r="R145" s="26">
        <f t="shared" si="83"/>
        <v>0</v>
      </c>
      <c r="S145" s="26">
        <f t="shared" si="83"/>
        <v>0</v>
      </c>
      <c r="T145" s="26">
        <f t="shared" si="83"/>
        <v>0</v>
      </c>
      <c r="U145" s="26">
        <f t="shared" si="83"/>
        <v>0</v>
      </c>
      <c r="V145" s="26">
        <f t="shared" si="83"/>
        <v>0</v>
      </c>
      <c r="W145" s="26">
        <f t="shared" si="83"/>
        <v>0</v>
      </c>
      <c r="X145" s="26">
        <f t="shared" si="83"/>
        <v>0</v>
      </c>
      <c r="Y145" s="26">
        <f t="shared" si="83"/>
        <v>0</v>
      </c>
      <c r="Z145" s="26">
        <f t="shared" si="83"/>
        <v>0</v>
      </c>
      <c r="AA145" s="26">
        <f t="shared" si="83"/>
        <v>0</v>
      </c>
      <c r="AB145" s="26">
        <f t="shared" si="83"/>
        <v>0</v>
      </c>
      <c r="AC145" s="26">
        <f t="shared" si="83"/>
        <v>0</v>
      </c>
      <c r="AD145" s="26">
        <f t="shared" si="83"/>
        <v>0</v>
      </c>
      <c r="AE145" s="26">
        <f t="shared" si="83"/>
        <v>0</v>
      </c>
      <c r="AF145" s="26">
        <f t="shared" si="83"/>
        <v>0</v>
      </c>
      <c r="AG145" s="26">
        <f t="shared" si="83"/>
        <v>0</v>
      </c>
      <c r="AH145" s="26">
        <f t="shared" si="83"/>
        <v>0</v>
      </c>
      <c r="AI145" s="26">
        <f t="shared" si="83"/>
        <v>0</v>
      </c>
      <c r="AJ145" s="26">
        <f t="shared" si="83"/>
        <v>0</v>
      </c>
      <c r="AK145" s="26">
        <f t="shared" si="83"/>
        <v>0</v>
      </c>
      <c r="AL145" s="26">
        <f t="shared" si="83"/>
        <v>0</v>
      </c>
      <c r="AM145" s="26">
        <f t="shared" si="83"/>
        <v>0</v>
      </c>
    </row>
    <row r="146" spans="1:39" hidden="1" x14ac:dyDescent="0.35">
      <c r="A146" s="648"/>
      <c r="B146" s="240" t="s">
        <v>1</v>
      </c>
      <c r="C146" s="26">
        <f t="shared" si="80"/>
        <v>0</v>
      </c>
      <c r="D146" s="26">
        <f t="shared" si="81"/>
        <v>0</v>
      </c>
      <c r="E146" s="26">
        <f t="shared" ref="E146:AM146" si="84">IF(E26=0,0,((E8*0.5)+D26-E44)*E81*E113*E$2)</f>
        <v>0</v>
      </c>
      <c r="F146" s="26">
        <f t="shared" si="84"/>
        <v>0</v>
      </c>
      <c r="G146" s="26">
        <f t="shared" si="84"/>
        <v>0</v>
      </c>
      <c r="H146" s="26">
        <f t="shared" si="84"/>
        <v>0</v>
      </c>
      <c r="I146" s="26">
        <f t="shared" si="84"/>
        <v>0</v>
      </c>
      <c r="J146" s="26">
        <f t="shared" si="84"/>
        <v>0</v>
      </c>
      <c r="K146" s="26">
        <f t="shared" si="84"/>
        <v>0</v>
      </c>
      <c r="L146" s="26">
        <f t="shared" si="84"/>
        <v>0</v>
      </c>
      <c r="M146" s="26">
        <f t="shared" si="84"/>
        <v>0</v>
      </c>
      <c r="N146" s="26">
        <f t="shared" si="84"/>
        <v>0</v>
      </c>
      <c r="O146" s="26">
        <f t="shared" si="84"/>
        <v>0</v>
      </c>
      <c r="P146" s="26">
        <f t="shared" si="84"/>
        <v>0</v>
      </c>
      <c r="Q146" s="26">
        <f t="shared" si="84"/>
        <v>0</v>
      </c>
      <c r="R146" s="26">
        <f t="shared" si="84"/>
        <v>0</v>
      </c>
      <c r="S146" s="26">
        <f t="shared" si="84"/>
        <v>0</v>
      </c>
      <c r="T146" s="26">
        <f t="shared" si="84"/>
        <v>0</v>
      </c>
      <c r="U146" s="26">
        <f t="shared" si="84"/>
        <v>0</v>
      </c>
      <c r="V146" s="26">
        <f t="shared" si="84"/>
        <v>0</v>
      </c>
      <c r="W146" s="26">
        <f t="shared" si="84"/>
        <v>0</v>
      </c>
      <c r="X146" s="26">
        <f t="shared" si="84"/>
        <v>0</v>
      </c>
      <c r="Y146" s="26">
        <f t="shared" si="84"/>
        <v>0</v>
      </c>
      <c r="Z146" s="26">
        <f t="shared" si="84"/>
        <v>0</v>
      </c>
      <c r="AA146" s="26">
        <f t="shared" si="84"/>
        <v>0</v>
      </c>
      <c r="AB146" s="26">
        <f t="shared" si="84"/>
        <v>0</v>
      </c>
      <c r="AC146" s="26">
        <f t="shared" si="84"/>
        <v>0</v>
      </c>
      <c r="AD146" s="26">
        <f t="shared" si="84"/>
        <v>0</v>
      </c>
      <c r="AE146" s="26">
        <f t="shared" si="84"/>
        <v>0</v>
      </c>
      <c r="AF146" s="26">
        <f t="shared" si="84"/>
        <v>0</v>
      </c>
      <c r="AG146" s="26">
        <f t="shared" si="84"/>
        <v>0</v>
      </c>
      <c r="AH146" s="26">
        <f t="shared" si="84"/>
        <v>0</v>
      </c>
      <c r="AI146" s="26">
        <f t="shared" si="84"/>
        <v>0</v>
      </c>
      <c r="AJ146" s="26">
        <f t="shared" si="84"/>
        <v>0</v>
      </c>
      <c r="AK146" s="26">
        <f t="shared" si="84"/>
        <v>0</v>
      </c>
      <c r="AL146" s="26">
        <f t="shared" si="84"/>
        <v>0</v>
      </c>
      <c r="AM146" s="26">
        <f t="shared" si="84"/>
        <v>0</v>
      </c>
    </row>
    <row r="147" spans="1:39" hidden="1" x14ac:dyDescent="0.35">
      <c r="A147" s="648"/>
      <c r="B147" s="240" t="s">
        <v>22</v>
      </c>
      <c r="C147" s="26">
        <f t="shared" si="80"/>
        <v>0</v>
      </c>
      <c r="D147" s="26">
        <f t="shared" si="81"/>
        <v>0</v>
      </c>
      <c r="E147" s="26">
        <f t="shared" ref="E147:AM147" si="85">IF(E27=0,0,((E9*0.5)+D27-E45)*E82*E114*E$2)</f>
        <v>0</v>
      </c>
      <c r="F147" s="26">
        <f t="shared" si="85"/>
        <v>0</v>
      </c>
      <c r="G147" s="26">
        <f t="shared" si="85"/>
        <v>0</v>
      </c>
      <c r="H147" s="26">
        <f t="shared" si="85"/>
        <v>0</v>
      </c>
      <c r="I147" s="26">
        <f t="shared" si="85"/>
        <v>0</v>
      </c>
      <c r="J147" s="26">
        <f t="shared" si="85"/>
        <v>0</v>
      </c>
      <c r="K147" s="26">
        <f t="shared" si="85"/>
        <v>0</v>
      </c>
      <c r="L147" s="26">
        <f t="shared" si="85"/>
        <v>0</v>
      </c>
      <c r="M147" s="26">
        <f t="shared" si="85"/>
        <v>0</v>
      </c>
      <c r="N147" s="26">
        <f t="shared" si="85"/>
        <v>0</v>
      </c>
      <c r="O147" s="26">
        <f t="shared" si="85"/>
        <v>0</v>
      </c>
      <c r="P147" s="26">
        <f t="shared" si="85"/>
        <v>0</v>
      </c>
      <c r="Q147" s="26">
        <f t="shared" si="85"/>
        <v>0</v>
      </c>
      <c r="R147" s="26">
        <f t="shared" si="85"/>
        <v>0</v>
      </c>
      <c r="S147" s="26">
        <f t="shared" si="85"/>
        <v>0</v>
      </c>
      <c r="T147" s="26">
        <f t="shared" si="85"/>
        <v>0</v>
      </c>
      <c r="U147" s="26">
        <f t="shared" si="85"/>
        <v>0</v>
      </c>
      <c r="V147" s="26">
        <f t="shared" si="85"/>
        <v>0</v>
      </c>
      <c r="W147" s="26">
        <f t="shared" si="85"/>
        <v>0</v>
      </c>
      <c r="X147" s="26">
        <f t="shared" si="85"/>
        <v>0</v>
      </c>
      <c r="Y147" s="26">
        <f t="shared" si="85"/>
        <v>0</v>
      </c>
      <c r="Z147" s="26">
        <f t="shared" si="85"/>
        <v>0</v>
      </c>
      <c r="AA147" s="26">
        <f t="shared" si="85"/>
        <v>0</v>
      </c>
      <c r="AB147" s="26">
        <f t="shared" si="85"/>
        <v>0</v>
      </c>
      <c r="AC147" s="26">
        <f t="shared" si="85"/>
        <v>0</v>
      </c>
      <c r="AD147" s="26">
        <f t="shared" si="85"/>
        <v>0</v>
      </c>
      <c r="AE147" s="26">
        <f t="shared" si="85"/>
        <v>0</v>
      </c>
      <c r="AF147" s="26">
        <f t="shared" si="85"/>
        <v>0</v>
      </c>
      <c r="AG147" s="26">
        <f t="shared" si="85"/>
        <v>0</v>
      </c>
      <c r="AH147" s="26">
        <f t="shared" si="85"/>
        <v>0</v>
      </c>
      <c r="AI147" s="26">
        <f t="shared" si="85"/>
        <v>0</v>
      </c>
      <c r="AJ147" s="26">
        <f t="shared" si="85"/>
        <v>0</v>
      </c>
      <c r="AK147" s="26">
        <f t="shared" si="85"/>
        <v>0</v>
      </c>
      <c r="AL147" s="26">
        <f t="shared" si="85"/>
        <v>0</v>
      </c>
      <c r="AM147" s="26">
        <f t="shared" si="85"/>
        <v>0</v>
      </c>
    </row>
    <row r="148" spans="1:39" hidden="1" x14ac:dyDescent="0.35">
      <c r="A148" s="648"/>
      <c r="B148" s="77" t="s">
        <v>9</v>
      </c>
      <c r="C148" s="26">
        <f t="shared" si="80"/>
        <v>0</v>
      </c>
      <c r="D148" s="26">
        <f t="shared" si="81"/>
        <v>0</v>
      </c>
      <c r="E148" s="26">
        <f t="shared" ref="E148:AM148" si="86">IF(E28=0,0,((E10*0.5)+D28-E46)*E83*E115*E$2)</f>
        <v>0</v>
      </c>
      <c r="F148" s="26">
        <f t="shared" si="86"/>
        <v>0</v>
      </c>
      <c r="G148" s="26">
        <f t="shared" si="86"/>
        <v>0</v>
      </c>
      <c r="H148" s="26">
        <f t="shared" si="86"/>
        <v>0</v>
      </c>
      <c r="I148" s="26">
        <f t="shared" si="86"/>
        <v>0</v>
      </c>
      <c r="J148" s="26">
        <f t="shared" si="86"/>
        <v>0</v>
      </c>
      <c r="K148" s="26">
        <f t="shared" si="86"/>
        <v>0</v>
      </c>
      <c r="L148" s="26">
        <f t="shared" si="86"/>
        <v>0</v>
      </c>
      <c r="M148" s="26">
        <f t="shared" si="86"/>
        <v>0</v>
      </c>
      <c r="N148" s="26">
        <f t="shared" si="86"/>
        <v>0</v>
      </c>
      <c r="O148" s="26">
        <f t="shared" si="86"/>
        <v>0</v>
      </c>
      <c r="P148" s="26">
        <f t="shared" si="86"/>
        <v>0</v>
      </c>
      <c r="Q148" s="26">
        <f t="shared" si="86"/>
        <v>0</v>
      </c>
      <c r="R148" s="26">
        <f t="shared" si="86"/>
        <v>0</v>
      </c>
      <c r="S148" s="26">
        <f t="shared" si="86"/>
        <v>0</v>
      </c>
      <c r="T148" s="26">
        <f t="shared" si="86"/>
        <v>0</v>
      </c>
      <c r="U148" s="26">
        <f t="shared" si="86"/>
        <v>0</v>
      </c>
      <c r="V148" s="26">
        <f t="shared" si="86"/>
        <v>0</v>
      </c>
      <c r="W148" s="26">
        <f t="shared" si="86"/>
        <v>0</v>
      </c>
      <c r="X148" s="26">
        <f t="shared" si="86"/>
        <v>0</v>
      </c>
      <c r="Y148" s="26">
        <f t="shared" si="86"/>
        <v>0</v>
      </c>
      <c r="Z148" s="26">
        <f t="shared" si="86"/>
        <v>0</v>
      </c>
      <c r="AA148" s="26">
        <f t="shared" si="86"/>
        <v>0</v>
      </c>
      <c r="AB148" s="26">
        <f t="shared" si="86"/>
        <v>0</v>
      </c>
      <c r="AC148" s="26">
        <f t="shared" si="86"/>
        <v>0</v>
      </c>
      <c r="AD148" s="26">
        <f t="shared" si="86"/>
        <v>0</v>
      </c>
      <c r="AE148" s="26">
        <f t="shared" si="86"/>
        <v>0</v>
      </c>
      <c r="AF148" s="26">
        <f t="shared" si="86"/>
        <v>0</v>
      </c>
      <c r="AG148" s="26">
        <f t="shared" si="86"/>
        <v>0</v>
      </c>
      <c r="AH148" s="26">
        <f t="shared" si="86"/>
        <v>0</v>
      </c>
      <c r="AI148" s="26">
        <f t="shared" si="86"/>
        <v>0</v>
      </c>
      <c r="AJ148" s="26">
        <f t="shared" si="86"/>
        <v>0</v>
      </c>
      <c r="AK148" s="26">
        <f t="shared" si="86"/>
        <v>0</v>
      </c>
      <c r="AL148" s="26">
        <f t="shared" si="86"/>
        <v>0</v>
      </c>
      <c r="AM148" s="26">
        <f t="shared" si="86"/>
        <v>0</v>
      </c>
    </row>
    <row r="149" spans="1:39" hidden="1" x14ac:dyDescent="0.35">
      <c r="A149" s="648"/>
      <c r="B149" s="77" t="s">
        <v>3</v>
      </c>
      <c r="C149" s="26">
        <f t="shared" si="80"/>
        <v>0</v>
      </c>
      <c r="D149" s="26">
        <f t="shared" si="81"/>
        <v>0</v>
      </c>
      <c r="E149" s="26">
        <f t="shared" ref="E149:AM149" si="87">IF(E29=0,0,((E11*0.5)+D29-E47)*E84*E116*E$2)</f>
        <v>0</v>
      </c>
      <c r="F149" s="26">
        <f t="shared" si="87"/>
        <v>0</v>
      </c>
      <c r="G149" s="26">
        <f t="shared" si="87"/>
        <v>0</v>
      </c>
      <c r="H149" s="26">
        <f t="shared" si="87"/>
        <v>0</v>
      </c>
      <c r="I149" s="26">
        <f t="shared" si="87"/>
        <v>0</v>
      </c>
      <c r="J149" s="26">
        <f t="shared" si="87"/>
        <v>0</v>
      </c>
      <c r="K149" s="26">
        <f t="shared" si="87"/>
        <v>0</v>
      </c>
      <c r="L149" s="26">
        <f t="shared" si="87"/>
        <v>0</v>
      </c>
      <c r="M149" s="26">
        <f t="shared" si="87"/>
        <v>0</v>
      </c>
      <c r="N149" s="26">
        <f t="shared" si="87"/>
        <v>0</v>
      </c>
      <c r="O149" s="26">
        <f t="shared" si="87"/>
        <v>0</v>
      </c>
      <c r="P149" s="26">
        <f t="shared" si="87"/>
        <v>0</v>
      </c>
      <c r="Q149" s="26">
        <f t="shared" si="87"/>
        <v>0</v>
      </c>
      <c r="R149" s="26">
        <f t="shared" si="87"/>
        <v>0</v>
      </c>
      <c r="S149" s="26">
        <f t="shared" si="87"/>
        <v>0</v>
      </c>
      <c r="T149" s="26">
        <f t="shared" si="87"/>
        <v>0</v>
      </c>
      <c r="U149" s="26">
        <f t="shared" si="87"/>
        <v>0</v>
      </c>
      <c r="V149" s="26">
        <f t="shared" si="87"/>
        <v>0</v>
      </c>
      <c r="W149" s="26">
        <f t="shared" si="87"/>
        <v>0</v>
      </c>
      <c r="X149" s="26">
        <f t="shared" si="87"/>
        <v>0</v>
      </c>
      <c r="Y149" s="26">
        <f t="shared" si="87"/>
        <v>0</v>
      </c>
      <c r="Z149" s="26">
        <f t="shared" si="87"/>
        <v>0</v>
      </c>
      <c r="AA149" s="26">
        <f t="shared" si="87"/>
        <v>0</v>
      </c>
      <c r="AB149" s="26">
        <f t="shared" si="87"/>
        <v>0</v>
      </c>
      <c r="AC149" s="26">
        <f t="shared" si="87"/>
        <v>0</v>
      </c>
      <c r="AD149" s="26">
        <f t="shared" si="87"/>
        <v>0</v>
      </c>
      <c r="AE149" s="26">
        <f t="shared" si="87"/>
        <v>0</v>
      </c>
      <c r="AF149" s="26">
        <f t="shared" si="87"/>
        <v>0</v>
      </c>
      <c r="AG149" s="26">
        <f t="shared" si="87"/>
        <v>0</v>
      </c>
      <c r="AH149" s="26">
        <f t="shared" si="87"/>
        <v>0</v>
      </c>
      <c r="AI149" s="26">
        <f t="shared" si="87"/>
        <v>0</v>
      </c>
      <c r="AJ149" s="26">
        <f t="shared" si="87"/>
        <v>0</v>
      </c>
      <c r="AK149" s="26">
        <f t="shared" si="87"/>
        <v>0</v>
      </c>
      <c r="AL149" s="26">
        <f t="shared" si="87"/>
        <v>0</v>
      </c>
      <c r="AM149" s="26">
        <f t="shared" si="87"/>
        <v>0</v>
      </c>
    </row>
    <row r="150" spans="1:39" ht="15.75" hidden="1" customHeight="1" x14ac:dyDescent="0.35">
      <c r="A150" s="648"/>
      <c r="B150" s="77" t="s">
        <v>4</v>
      </c>
      <c r="C150" s="26">
        <f t="shared" si="80"/>
        <v>0</v>
      </c>
      <c r="D150" s="26">
        <f t="shared" si="81"/>
        <v>0</v>
      </c>
      <c r="E150" s="26">
        <f t="shared" ref="E150:AM150" si="88">IF(E30=0,0,((E12*0.5)+D30-E48)*E85*E117*E$2)</f>
        <v>0</v>
      </c>
      <c r="F150" s="26">
        <f t="shared" si="88"/>
        <v>0</v>
      </c>
      <c r="G150" s="26">
        <f t="shared" si="88"/>
        <v>0</v>
      </c>
      <c r="H150" s="26">
        <f t="shared" si="88"/>
        <v>0</v>
      </c>
      <c r="I150" s="26">
        <f t="shared" si="88"/>
        <v>0</v>
      </c>
      <c r="J150" s="26">
        <f t="shared" si="88"/>
        <v>0</v>
      </c>
      <c r="K150" s="26">
        <f t="shared" si="88"/>
        <v>0</v>
      </c>
      <c r="L150" s="26">
        <f t="shared" si="88"/>
        <v>0</v>
      </c>
      <c r="M150" s="26">
        <f t="shared" si="88"/>
        <v>0</v>
      </c>
      <c r="N150" s="26">
        <f t="shared" si="88"/>
        <v>0</v>
      </c>
      <c r="O150" s="26">
        <f t="shared" si="88"/>
        <v>0</v>
      </c>
      <c r="P150" s="26">
        <f t="shared" si="88"/>
        <v>0</v>
      </c>
      <c r="Q150" s="26">
        <f t="shared" si="88"/>
        <v>0</v>
      </c>
      <c r="R150" s="26">
        <f t="shared" si="88"/>
        <v>0</v>
      </c>
      <c r="S150" s="26">
        <f t="shared" si="88"/>
        <v>0</v>
      </c>
      <c r="T150" s="26">
        <f t="shared" si="88"/>
        <v>0</v>
      </c>
      <c r="U150" s="26">
        <f t="shared" si="88"/>
        <v>0</v>
      </c>
      <c r="V150" s="26">
        <f t="shared" si="88"/>
        <v>0</v>
      </c>
      <c r="W150" s="26">
        <f t="shared" si="88"/>
        <v>0</v>
      </c>
      <c r="X150" s="26">
        <f t="shared" si="88"/>
        <v>0</v>
      </c>
      <c r="Y150" s="26">
        <f t="shared" si="88"/>
        <v>0</v>
      </c>
      <c r="Z150" s="26">
        <f t="shared" si="88"/>
        <v>0</v>
      </c>
      <c r="AA150" s="26">
        <f t="shared" si="88"/>
        <v>0</v>
      </c>
      <c r="AB150" s="26">
        <f t="shared" si="88"/>
        <v>0</v>
      </c>
      <c r="AC150" s="26">
        <f t="shared" si="88"/>
        <v>0</v>
      </c>
      <c r="AD150" s="26">
        <f t="shared" si="88"/>
        <v>0</v>
      </c>
      <c r="AE150" s="26">
        <f t="shared" si="88"/>
        <v>0</v>
      </c>
      <c r="AF150" s="26">
        <f t="shared" si="88"/>
        <v>0</v>
      </c>
      <c r="AG150" s="26">
        <f t="shared" si="88"/>
        <v>0</v>
      </c>
      <c r="AH150" s="26">
        <f t="shared" si="88"/>
        <v>0</v>
      </c>
      <c r="AI150" s="26">
        <f t="shared" si="88"/>
        <v>0</v>
      </c>
      <c r="AJ150" s="26">
        <f t="shared" si="88"/>
        <v>0</v>
      </c>
      <c r="AK150" s="26">
        <f t="shared" si="88"/>
        <v>0</v>
      </c>
      <c r="AL150" s="26">
        <f t="shared" si="88"/>
        <v>0</v>
      </c>
      <c r="AM150" s="26">
        <f t="shared" si="88"/>
        <v>0</v>
      </c>
    </row>
    <row r="151" spans="1:39" hidden="1" x14ac:dyDescent="0.35">
      <c r="A151" s="648"/>
      <c r="B151" s="77" t="s">
        <v>5</v>
      </c>
      <c r="C151" s="26">
        <f t="shared" si="80"/>
        <v>0</v>
      </c>
      <c r="D151" s="26">
        <f t="shared" si="81"/>
        <v>0</v>
      </c>
      <c r="E151" s="26">
        <f t="shared" ref="E151:AM151" si="89">IF(E31=0,0,((E13*0.5)+D31-E49)*E86*E118*E$2)</f>
        <v>0</v>
      </c>
      <c r="F151" s="26">
        <f t="shared" si="89"/>
        <v>0</v>
      </c>
      <c r="G151" s="26">
        <f t="shared" si="89"/>
        <v>0</v>
      </c>
      <c r="H151" s="26">
        <f t="shared" si="89"/>
        <v>0</v>
      </c>
      <c r="I151" s="26">
        <f t="shared" si="89"/>
        <v>0</v>
      </c>
      <c r="J151" s="26">
        <f t="shared" si="89"/>
        <v>0</v>
      </c>
      <c r="K151" s="26">
        <f t="shared" si="89"/>
        <v>0</v>
      </c>
      <c r="L151" s="26">
        <f t="shared" si="89"/>
        <v>0</v>
      </c>
      <c r="M151" s="26">
        <f t="shared" si="89"/>
        <v>0</v>
      </c>
      <c r="N151" s="26">
        <f t="shared" si="89"/>
        <v>0</v>
      </c>
      <c r="O151" s="26">
        <f t="shared" si="89"/>
        <v>0</v>
      </c>
      <c r="P151" s="26">
        <f t="shared" si="89"/>
        <v>0</v>
      </c>
      <c r="Q151" s="26">
        <f t="shared" si="89"/>
        <v>0</v>
      </c>
      <c r="R151" s="26">
        <f t="shared" si="89"/>
        <v>0</v>
      </c>
      <c r="S151" s="26">
        <f t="shared" si="89"/>
        <v>0</v>
      </c>
      <c r="T151" s="26">
        <f t="shared" si="89"/>
        <v>0</v>
      </c>
      <c r="U151" s="26">
        <f t="shared" si="89"/>
        <v>0</v>
      </c>
      <c r="V151" s="26">
        <f t="shared" si="89"/>
        <v>0</v>
      </c>
      <c r="W151" s="26">
        <f t="shared" si="89"/>
        <v>0</v>
      </c>
      <c r="X151" s="26">
        <f t="shared" si="89"/>
        <v>0</v>
      </c>
      <c r="Y151" s="26">
        <f t="shared" si="89"/>
        <v>0</v>
      </c>
      <c r="Z151" s="26">
        <f t="shared" si="89"/>
        <v>0</v>
      </c>
      <c r="AA151" s="26">
        <f t="shared" si="89"/>
        <v>0</v>
      </c>
      <c r="AB151" s="26">
        <f t="shared" si="89"/>
        <v>0</v>
      </c>
      <c r="AC151" s="26">
        <f t="shared" si="89"/>
        <v>0</v>
      </c>
      <c r="AD151" s="26">
        <f t="shared" si="89"/>
        <v>0</v>
      </c>
      <c r="AE151" s="26">
        <f t="shared" si="89"/>
        <v>0</v>
      </c>
      <c r="AF151" s="26">
        <f t="shared" si="89"/>
        <v>0</v>
      </c>
      <c r="AG151" s="26">
        <f t="shared" si="89"/>
        <v>0</v>
      </c>
      <c r="AH151" s="26">
        <f t="shared" si="89"/>
        <v>0</v>
      </c>
      <c r="AI151" s="26">
        <f t="shared" si="89"/>
        <v>0</v>
      </c>
      <c r="AJ151" s="26">
        <f t="shared" si="89"/>
        <v>0</v>
      </c>
      <c r="AK151" s="26">
        <f t="shared" si="89"/>
        <v>0</v>
      </c>
      <c r="AL151" s="26">
        <f t="shared" si="89"/>
        <v>0</v>
      </c>
      <c r="AM151" s="26">
        <f t="shared" si="89"/>
        <v>0</v>
      </c>
    </row>
    <row r="152" spans="1:39" hidden="1" x14ac:dyDescent="0.35">
      <c r="A152" s="648"/>
      <c r="B152" s="77" t="s">
        <v>23</v>
      </c>
      <c r="C152" s="26">
        <f t="shared" si="80"/>
        <v>0</v>
      </c>
      <c r="D152" s="26">
        <f t="shared" si="81"/>
        <v>0</v>
      </c>
      <c r="E152" s="26">
        <f t="shared" ref="E152:AM152" si="90">IF(E32=0,0,((E14*0.5)+D32-E50)*E87*E119*E$2)</f>
        <v>0</v>
      </c>
      <c r="F152" s="26">
        <f t="shared" si="90"/>
        <v>0</v>
      </c>
      <c r="G152" s="26">
        <f t="shared" si="90"/>
        <v>0</v>
      </c>
      <c r="H152" s="26">
        <f t="shared" si="90"/>
        <v>0</v>
      </c>
      <c r="I152" s="26">
        <f t="shared" si="90"/>
        <v>0</v>
      </c>
      <c r="J152" s="26">
        <f t="shared" si="90"/>
        <v>0</v>
      </c>
      <c r="K152" s="26">
        <f t="shared" si="90"/>
        <v>0</v>
      </c>
      <c r="L152" s="26">
        <f t="shared" si="90"/>
        <v>0</v>
      </c>
      <c r="M152" s="26">
        <f t="shared" si="90"/>
        <v>0</v>
      </c>
      <c r="N152" s="26">
        <f t="shared" si="90"/>
        <v>0</v>
      </c>
      <c r="O152" s="26">
        <f t="shared" si="90"/>
        <v>0</v>
      </c>
      <c r="P152" s="26">
        <f t="shared" si="90"/>
        <v>0</v>
      </c>
      <c r="Q152" s="26">
        <f t="shared" si="90"/>
        <v>0</v>
      </c>
      <c r="R152" s="26">
        <f t="shared" si="90"/>
        <v>0</v>
      </c>
      <c r="S152" s="26">
        <f t="shared" si="90"/>
        <v>0</v>
      </c>
      <c r="T152" s="26">
        <f t="shared" si="90"/>
        <v>0</v>
      </c>
      <c r="U152" s="26">
        <f t="shared" si="90"/>
        <v>0</v>
      </c>
      <c r="V152" s="26">
        <f t="shared" si="90"/>
        <v>0</v>
      </c>
      <c r="W152" s="26">
        <f t="shared" si="90"/>
        <v>0</v>
      </c>
      <c r="X152" s="26">
        <f t="shared" si="90"/>
        <v>0</v>
      </c>
      <c r="Y152" s="26">
        <f t="shared" si="90"/>
        <v>0</v>
      </c>
      <c r="Z152" s="26">
        <f t="shared" si="90"/>
        <v>0</v>
      </c>
      <c r="AA152" s="26">
        <f t="shared" si="90"/>
        <v>0</v>
      </c>
      <c r="AB152" s="26">
        <f t="shared" si="90"/>
        <v>0</v>
      </c>
      <c r="AC152" s="26">
        <f t="shared" si="90"/>
        <v>0</v>
      </c>
      <c r="AD152" s="26">
        <f t="shared" si="90"/>
        <v>0</v>
      </c>
      <c r="AE152" s="26">
        <f t="shared" si="90"/>
        <v>0</v>
      </c>
      <c r="AF152" s="26">
        <f t="shared" si="90"/>
        <v>0</v>
      </c>
      <c r="AG152" s="26">
        <f t="shared" si="90"/>
        <v>0</v>
      </c>
      <c r="AH152" s="26">
        <f t="shared" si="90"/>
        <v>0</v>
      </c>
      <c r="AI152" s="26">
        <f t="shared" si="90"/>
        <v>0</v>
      </c>
      <c r="AJ152" s="26">
        <f t="shared" si="90"/>
        <v>0</v>
      </c>
      <c r="AK152" s="26">
        <f t="shared" si="90"/>
        <v>0</v>
      </c>
      <c r="AL152" s="26">
        <f t="shared" si="90"/>
        <v>0</v>
      </c>
      <c r="AM152" s="26">
        <f t="shared" si="90"/>
        <v>0</v>
      </c>
    </row>
    <row r="153" spans="1:39" hidden="1" x14ac:dyDescent="0.35">
      <c r="A153" s="648"/>
      <c r="B153" s="77" t="s">
        <v>24</v>
      </c>
      <c r="C153" s="26">
        <f t="shared" si="80"/>
        <v>0</v>
      </c>
      <c r="D153" s="26">
        <f t="shared" si="81"/>
        <v>0</v>
      </c>
      <c r="E153" s="26">
        <f t="shared" ref="E153:AM153" si="91">IF(E33=0,0,((E15*0.5)+D33-E51)*E88*E120*E$2)</f>
        <v>0</v>
      </c>
      <c r="F153" s="26">
        <f t="shared" si="91"/>
        <v>0</v>
      </c>
      <c r="G153" s="26">
        <f t="shared" si="91"/>
        <v>0</v>
      </c>
      <c r="H153" s="26">
        <f t="shared" si="91"/>
        <v>0</v>
      </c>
      <c r="I153" s="26">
        <f t="shared" si="91"/>
        <v>0</v>
      </c>
      <c r="J153" s="26">
        <f t="shared" si="91"/>
        <v>0</v>
      </c>
      <c r="K153" s="26">
        <f t="shared" si="91"/>
        <v>0</v>
      </c>
      <c r="L153" s="26">
        <f t="shared" si="91"/>
        <v>0</v>
      </c>
      <c r="M153" s="26">
        <f t="shared" si="91"/>
        <v>0</v>
      </c>
      <c r="N153" s="26">
        <f t="shared" si="91"/>
        <v>0</v>
      </c>
      <c r="O153" s="26">
        <f t="shared" si="91"/>
        <v>0</v>
      </c>
      <c r="P153" s="26">
        <f t="shared" si="91"/>
        <v>0</v>
      </c>
      <c r="Q153" s="26">
        <f t="shared" si="91"/>
        <v>0</v>
      </c>
      <c r="R153" s="26">
        <f t="shared" si="91"/>
        <v>0</v>
      </c>
      <c r="S153" s="26">
        <f t="shared" si="91"/>
        <v>0</v>
      </c>
      <c r="T153" s="26">
        <f t="shared" si="91"/>
        <v>0</v>
      </c>
      <c r="U153" s="26">
        <f t="shared" si="91"/>
        <v>0</v>
      </c>
      <c r="V153" s="26">
        <f t="shared" si="91"/>
        <v>0</v>
      </c>
      <c r="W153" s="26">
        <f t="shared" si="91"/>
        <v>0</v>
      </c>
      <c r="X153" s="26">
        <f t="shared" si="91"/>
        <v>0</v>
      </c>
      <c r="Y153" s="26">
        <f t="shared" si="91"/>
        <v>0</v>
      </c>
      <c r="Z153" s="26">
        <f t="shared" si="91"/>
        <v>0</v>
      </c>
      <c r="AA153" s="26">
        <f t="shared" si="91"/>
        <v>0</v>
      </c>
      <c r="AB153" s="26">
        <f t="shared" si="91"/>
        <v>0</v>
      </c>
      <c r="AC153" s="26">
        <f t="shared" si="91"/>
        <v>0</v>
      </c>
      <c r="AD153" s="26">
        <f t="shared" si="91"/>
        <v>0</v>
      </c>
      <c r="AE153" s="26">
        <f t="shared" si="91"/>
        <v>0</v>
      </c>
      <c r="AF153" s="26">
        <f t="shared" si="91"/>
        <v>0</v>
      </c>
      <c r="AG153" s="26">
        <f t="shared" si="91"/>
        <v>0</v>
      </c>
      <c r="AH153" s="26">
        <f t="shared" si="91"/>
        <v>0</v>
      </c>
      <c r="AI153" s="26">
        <f t="shared" si="91"/>
        <v>0</v>
      </c>
      <c r="AJ153" s="26">
        <f t="shared" si="91"/>
        <v>0</v>
      </c>
      <c r="AK153" s="26">
        <f t="shared" si="91"/>
        <v>0</v>
      </c>
      <c r="AL153" s="26">
        <f t="shared" si="91"/>
        <v>0</v>
      </c>
      <c r="AM153" s="26">
        <f t="shared" si="91"/>
        <v>0</v>
      </c>
    </row>
    <row r="154" spans="1:39" ht="15.75" hidden="1" customHeight="1" x14ac:dyDescent="0.35">
      <c r="A154" s="648"/>
      <c r="B154" s="77" t="s">
        <v>7</v>
      </c>
      <c r="C154" s="26">
        <f t="shared" si="80"/>
        <v>0</v>
      </c>
      <c r="D154" s="26">
        <f t="shared" si="81"/>
        <v>0</v>
      </c>
      <c r="E154" s="26">
        <f t="shared" ref="E154:AM154" si="92">IF(E34=0,0,((E16*0.5)+D34-E52)*E89*E121*E$2)</f>
        <v>0</v>
      </c>
      <c r="F154" s="26">
        <f t="shared" si="92"/>
        <v>0</v>
      </c>
      <c r="G154" s="26">
        <f t="shared" si="92"/>
        <v>0</v>
      </c>
      <c r="H154" s="26">
        <f t="shared" si="92"/>
        <v>0</v>
      </c>
      <c r="I154" s="26">
        <f t="shared" si="92"/>
        <v>0</v>
      </c>
      <c r="J154" s="26">
        <f t="shared" si="92"/>
        <v>0</v>
      </c>
      <c r="K154" s="26">
        <f t="shared" si="92"/>
        <v>0</v>
      </c>
      <c r="L154" s="26">
        <f t="shared" si="92"/>
        <v>0</v>
      </c>
      <c r="M154" s="26">
        <f t="shared" si="92"/>
        <v>0</v>
      </c>
      <c r="N154" s="26">
        <f t="shared" si="92"/>
        <v>0</v>
      </c>
      <c r="O154" s="26">
        <f t="shared" si="92"/>
        <v>0</v>
      </c>
      <c r="P154" s="26">
        <f t="shared" si="92"/>
        <v>0</v>
      </c>
      <c r="Q154" s="26">
        <f t="shared" si="92"/>
        <v>0</v>
      </c>
      <c r="R154" s="26">
        <f t="shared" si="92"/>
        <v>0</v>
      </c>
      <c r="S154" s="26">
        <f t="shared" si="92"/>
        <v>0</v>
      </c>
      <c r="T154" s="26">
        <f t="shared" si="92"/>
        <v>0</v>
      </c>
      <c r="U154" s="26">
        <f t="shared" si="92"/>
        <v>0</v>
      </c>
      <c r="V154" s="26">
        <f t="shared" si="92"/>
        <v>0</v>
      </c>
      <c r="W154" s="26">
        <f t="shared" si="92"/>
        <v>0</v>
      </c>
      <c r="X154" s="26">
        <f t="shared" si="92"/>
        <v>0</v>
      </c>
      <c r="Y154" s="26">
        <f t="shared" si="92"/>
        <v>0</v>
      </c>
      <c r="Z154" s="26">
        <f t="shared" si="92"/>
        <v>0</v>
      </c>
      <c r="AA154" s="26">
        <f t="shared" si="92"/>
        <v>0</v>
      </c>
      <c r="AB154" s="26">
        <f t="shared" si="92"/>
        <v>0</v>
      </c>
      <c r="AC154" s="26">
        <f t="shared" si="92"/>
        <v>0</v>
      </c>
      <c r="AD154" s="26">
        <f t="shared" si="92"/>
        <v>0</v>
      </c>
      <c r="AE154" s="26">
        <f t="shared" si="92"/>
        <v>0</v>
      </c>
      <c r="AF154" s="26">
        <f t="shared" si="92"/>
        <v>0</v>
      </c>
      <c r="AG154" s="26">
        <f t="shared" si="92"/>
        <v>0</v>
      </c>
      <c r="AH154" s="26">
        <f t="shared" si="92"/>
        <v>0</v>
      </c>
      <c r="AI154" s="26">
        <f t="shared" si="92"/>
        <v>0</v>
      </c>
      <c r="AJ154" s="26">
        <f t="shared" si="92"/>
        <v>0</v>
      </c>
      <c r="AK154" s="26">
        <f t="shared" si="92"/>
        <v>0</v>
      </c>
      <c r="AL154" s="26">
        <f t="shared" si="92"/>
        <v>0</v>
      </c>
      <c r="AM154" s="26">
        <f t="shared" si="92"/>
        <v>0</v>
      </c>
    </row>
    <row r="155" spans="1:39" ht="15.75" hidden="1" customHeight="1" x14ac:dyDescent="0.35">
      <c r="A155" s="648"/>
      <c r="B155" s="77" t="s">
        <v>8</v>
      </c>
      <c r="C155" s="26">
        <f t="shared" si="80"/>
        <v>0</v>
      </c>
      <c r="D155" s="26">
        <f t="shared" si="81"/>
        <v>0</v>
      </c>
      <c r="E155" s="26">
        <f t="shared" ref="E155:AM155" si="93">IF(E35=0,0,((E17*0.5)+D35-E53)*E90*E122*E$2)</f>
        <v>0</v>
      </c>
      <c r="F155" s="26">
        <f t="shared" si="93"/>
        <v>0</v>
      </c>
      <c r="G155" s="26">
        <f t="shared" si="93"/>
        <v>0</v>
      </c>
      <c r="H155" s="26">
        <f t="shared" si="93"/>
        <v>0</v>
      </c>
      <c r="I155" s="26">
        <f t="shared" si="93"/>
        <v>0</v>
      </c>
      <c r="J155" s="26">
        <f t="shared" si="93"/>
        <v>0</v>
      </c>
      <c r="K155" s="26">
        <f t="shared" si="93"/>
        <v>0</v>
      </c>
      <c r="L155" s="26">
        <f t="shared" si="93"/>
        <v>0</v>
      </c>
      <c r="M155" s="26">
        <f t="shared" si="93"/>
        <v>0</v>
      </c>
      <c r="N155" s="26">
        <f t="shared" si="93"/>
        <v>0</v>
      </c>
      <c r="O155" s="26">
        <f t="shared" si="93"/>
        <v>0</v>
      </c>
      <c r="P155" s="26">
        <f t="shared" si="93"/>
        <v>0</v>
      </c>
      <c r="Q155" s="26">
        <f t="shared" si="93"/>
        <v>0</v>
      </c>
      <c r="R155" s="26">
        <f t="shared" si="93"/>
        <v>0</v>
      </c>
      <c r="S155" s="26">
        <f t="shared" si="93"/>
        <v>0</v>
      </c>
      <c r="T155" s="26">
        <f t="shared" si="93"/>
        <v>0</v>
      </c>
      <c r="U155" s="26">
        <f t="shared" si="93"/>
        <v>0</v>
      </c>
      <c r="V155" s="26">
        <f t="shared" si="93"/>
        <v>0</v>
      </c>
      <c r="W155" s="26">
        <f t="shared" si="93"/>
        <v>0</v>
      </c>
      <c r="X155" s="26">
        <f t="shared" si="93"/>
        <v>0</v>
      </c>
      <c r="Y155" s="26">
        <f t="shared" si="93"/>
        <v>0</v>
      </c>
      <c r="Z155" s="26">
        <f t="shared" si="93"/>
        <v>0</v>
      </c>
      <c r="AA155" s="26">
        <f t="shared" si="93"/>
        <v>0</v>
      </c>
      <c r="AB155" s="26">
        <f t="shared" si="93"/>
        <v>0</v>
      </c>
      <c r="AC155" s="26">
        <f t="shared" si="93"/>
        <v>0</v>
      </c>
      <c r="AD155" s="26">
        <f t="shared" si="93"/>
        <v>0</v>
      </c>
      <c r="AE155" s="26">
        <f t="shared" si="93"/>
        <v>0</v>
      </c>
      <c r="AF155" s="26">
        <f t="shared" si="93"/>
        <v>0</v>
      </c>
      <c r="AG155" s="26">
        <f t="shared" si="93"/>
        <v>0</v>
      </c>
      <c r="AH155" s="26">
        <f t="shared" si="93"/>
        <v>0</v>
      </c>
      <c r="AI155" s="26">
        <f t="shared" si="93"/>
        <v>0</v>
      </c>
      <c r="AJ155" s="26">
        <f t="shared" si="93"/>
        <v>0</v>
      </c>
      <c r="AK155" s="26">
        <f t="shared" si="93"/>
        <v>0</v>
      </c>
      <c r="AL155" s="26">
        <f t="shared" si="93"/>
        <v>0</v>
      </c>
      <c r="AM155" s="26">
        <f t="shared" si="93"/>
        <v>0</v>
      </c>
    </row>
    <row r="156" spans="1:39" ht="15.75" hidden="1" customHeight="1" x14ac:dyDescent="0.35">
      <c r="A156" s="648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5.75" hidden="1" customHeight="1" x14ac:dyDescent="0.35">
      <c r="A157" s="648"/>
      <c r="B157" s="237" t="s">
        <v>26</v>
      </c>
      <c r="C157" s="26">
        <f>SUM(C143:C156)</f>
        <v>0</v>
      </c>
      <c r="D157" s="26">
        <f>SUM(D143:D156)</f>
        <v>0</v>
      </c>
      <c r="E157" s="26">
        <f t="shared" ref="E157:AM157" si="94">SUM(E143:E156)</f>
        <v>0</v>
      </c>
      <c r="F157" s="26">
        <f t="shared" si="94"/>
        <v>0</v>
      </c>
      <c r="G157" s="26">
        <f t="shared" si="94"/>
        <v>0</v>
      </c>
      <c r="H157" s="26">
        <f t="shared" si="94"/>
        <v>0</v>
      </c>
      <c r="I157" s="26">
        <f t="shared" si="94"/>
        <v>0</v>
      </c>
      <c r="J157" s="26">
        <f t="shared" si="94"/>
        <v>0</v>
      </c>
      <c r="K157" s="26">
        <f t="shared" si="94"/>
        <v>0</v>
      </c>
      <c r="L157" s="26">
        <f t="shared" si="94"/>
        <v>0</v>
      </c>
      <c r="M157" s="26">
        <f t="shared" si="94"/>
        <v>0</v>
      </c>
      <c r="N157" s="26">
        <f t="shared" si="94"/>
        <v>0</v>
      </c>
      <c r="O157" s="26">
        <f t="shared" si="94"/>
        <v>0</v>
      </c>
      <c r="P157" s="26">
        <f t="shared" si="94"/>
        <v>0</v>
      </c>
      <c r="Q157" s="26">
        <f t="shared" si="94"/>
        <v>0</v>
      </c>
      <c r="R157" s="26">
        <f t="shared" si="94"/>
        <v>0</v>
      </c>
      <c r="S157" s="26">
        <f t="shared" si="94"/>
        <v>0</v>
      </c>
      <c r="T157" s="26">
        <f t="shared" si="94"/>
        <v>0</v>
      </c>
      <c r="U157" s="26">
        <f t="shared" si="94"/>
        <v>0</v>
      </c>
      <c r="V157" s="26">
        <f t="shared" si="94"/>
        <v>0</v>
      </c>
      <c r="W157" s="26">
        <f t="shared" si="94"/>
        <v>0</v>
      </c>
      <c r="X157" s="26">
        <f t="shared" si="94"/>
        <v>0</v>
      </c>
      <c r="Y157" s="26">
        <f t="shared" si="94"/>
        <v>0</v>
      </c>
      <c r="Z157" s="26">
        <f t="shared" si="94"/>
        <v>0</v>
      </c>
      <c r="AA157" s="26">
        <f t="shared" si="94"/>
        <v>0</v>
      </c>
      <c r="AB157" s="26">
        <f t="shared" si="94"/>
        <v>0</v>
      </c>
      <c r="AC157" s="26">
        <f t="shared" si="94"/>
        <v>0</v>
      </c>
      <c r="AD157" s="26">
        <f t="shared" si="94"/>
        <v>0</v>
      </c>
      <c r="AE157" s="26">
        <f t="shared" si="94"/>
        <v>0</v>
      </c>
      <c r="AF157" s="26">
        <f t="shared" si="94"/>
        <v>0</v>
      </c>
      <c r="AG157" s="26">
        <f t="shared" si="94"/>
        <v>0</v>
      </c>
      <c r="AH157" s="26">
        <f t="shared" si="94"/>
        <v>0</v>
      </c>
      <c r="AI157" s="26">
        <f t="shared" si="94"/>
        <v>0</v>
      </c>
      <c r="AJ157" s="26">
        <f t="shared" si="94"/>
        <v>0</v>
      </c>
      <c r="AK157" s="26">
        <f t="shared" si="94"/>
        <v>0</v>
      </c>
      <c r="AL157" s="26">
        <f t="shared" si="94"/>
        <v>0</v>
      </c>
      <c r="AM157" s="26">
        <f t="shared" si="94"/>
        <v>0</v>
      </c>
    </row>
    <row r="158" spans="1:39" ht="16.5" hidden="1" customHeight="1" thickBot="1" x14ac:dyDescent="0.4">
      <c r="A158" s="649"/>
      <c r="B158" s="138" t="s">
        <v>27</v>
      </c>
      <c r="C158" s="27">
        <f>C157</f>
        <v>0</v>
      </c>
      <c r="D158" s="27">
        <f>C158+D157</f>
        <v>0</v>
      </c>
      <c r="E158" s="27">
        <f t="shared" ref="E158:AM158" si="95">D158+E157</f>
        <v>0</v>
      </c>
      <c r="F158" s="27">
        <f t="shared" si="95"/>
        <v>0</v>
      </c>
      <c r="G158" s="27">
        <f t="shared" si="95"/>
        <v>0</v>
      </c>
      <c r="H158" s="27">
        <f t="shared" si="95"/>
        <v>0</v>
      </c>
      <c r="I158" s="27">
        <f t="shared" si="95"/>
        <v>0</v>
      </c>
      <c r="J158" s="27">
        <f t="shared" si="95"/>
        <v>0</v>
      </c>
      <c r="K158" s="27">
        <f t="shared" si="95"/>
        <v>0</v>
      </c>
      <c r="L158" s="27">
        <f t="shared" si="95"/>
        <v>0</v>
      </c>
      <c r="M158" s="27">
        <f t="shared" si="95"/>
        <v>0</v>
      </c>
      <c r="N158" s="27">
        <f t="shared" si="95"/>
        <v>0</v>
      </c>
      <c r="O158" s="27">
        <f t="shared" si="95"/>
        <v>0</v>
      </c>
      <c r="P158" s="27">
        <f t="shared" si="95"/>
        <v>0</v>
      </c>
      <c r="Q158" s="27">
        <f t="shared" si="95"/>
        <v>0</v>
      </c>
      <c r="R158" s="27">
        <f t="shared" si="95"/>
        <v>0</v>
      </c>
      <c r="S158" s="27">
        <f t="shared" si="95"/>
        <v>0</v>
      </c>
      <c r="T158" s="27">
        <f t="shared" si="95"/>
        <v>0</v>
      </c>
      <c r="U158" s="27">
        <f t="shared" si="95"/>
        <v>0</v>
      </c>
      <c r="V158" s="27">
        <f t="shared" si="95"/>
        <v>0</v>
      </c>
      <c r="W158" s="27">
        <f t="shared" si="95"/>
        <v>0</v>
      </c>
      <c r="X158" s="27">
        <f t="shared" si="95"/>
        <v>0</v>
      </c>
      <c r="Y158" s="27">
        <f t="shared" si="95"/>
        <v>0</v>
      </c>
      <c r="Z158" s="27">
        <f t="shared" si="95"/>
        <v>0</v>
      </c>
      <c r="AA158" s="27">
        <f t="shared" si="95"/>
        <v>0</v>
      </c>
      <c r="AB158" s="27">
        <f t="shared" si="95"/>
        <v>0</v>
      </c>
      <c r="AC158" s="27">
        <f t="shared" si="95"/>
        <v>0</v>
      </c>
      <c r="AD158" s="27">
        <f t="shared" si="95"/>
        <v>0</v>
      </c>
      <c r="AE158" s="27">
        <f t="shared" si="95"/>
        <v>0</v>
      </c>
      <c r="AF158" s="27">
        <f t="shared" si="95"/>
        <v>0</v>
      </c>
      <c r="AG158" s="27">
        <f t="shared" si="95"/>
        <v>0</v>
      </c>
      <c r="AH158" s="27">
        <f t="shared" si="95"/>
        <v>0</v>
      </c>
      <c r="AI158" s="27">
        <f t="shared" si="95"/>
        <v>0</v>
      </c>
      <c r="AJ158" s="27">
        <f t="shared" si="95"/>
        <v>0</v>
      </c>
      <c r="AK158" s="27">
        <f t="shared" si="95"/>
        <v>0</v>
      </c>
      <c r="AL158" s="27">
        <f t="shared" si="95"/>
        <v>0</v>
      </c>
      <c r="AM158" s="27">
        <f t="shared" si="95"/>
        <v>0</v>
      </c>
    </row>
    <row r="159" spans="1:39" hidden="1" x14ac:dyDescent="0.35">
      <c r="A159" s="99"/>
      <c r="B159" s="99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</row>
    <row r="160" spans="1:39" ht="15" hidden="1" thickBot="1" x14ac:dyDescent="0.4">
      <c r="A160" s="99"/>
      <c r="B160" s="99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</row>
    <row r="161" spans="1:39" ht="16" hidden="1" thickBot="1" x14ac:dyDescent="0.4">
      <c r="A161" s="647" t="s">
        <v>127</v>
      </c>
      <c r="B161" s="262" t="s">
        <v>123</v>
      </c>
      <c r="C161" s="146">
        <f>C$4</f>
        <v>44562</v>
      </c>
      <c r="D161" s="146">
        <f t="shared" ref="D161:AM161" si="96">D$4</f>
        <v>44593</v>
      </c>
      <c r="E161" s="146">
        <f t="shared" si="96"/>
        <v>44621</v>
      </c>
      <c r="F161" s="146">
        <f t="shared" si="96"/>
        <v>44652</v>
      </c>
      <c r="G161" s="146">
        <f t="shared" si="96"/>
        <v>44682</v>
      </c>
      <c r="H161" s="146">
        <f t="shared" si="96"/>
        <v>44713</v>
      </c>
      <c r="I161" s="146">
        <f t="shared" si="96"/>
        <v>44743</v>
      </c>
      <c r="J161" s="146">
        <f t="shared" si="96"/>
        <v>44774</v>
      </c>
      <c r="K161" s="146">
        <f t="shared" si="96"/>
        <v>44805</v>
      </c>
      <c r="L161" s="146">
        <f t="shared" si="96"/>
        <v>44835</v>
      </c>
      <c r="M161" s="146">
        <f t="shared" si="96"/>
        <v>44866</v>
      </c>
      <c r="N161" s="146">
        <f t="shared" si="96"/>
        <v>44896</v>
      </c>
      <c r="O161" s="146">
        <f t="shared" si="96"/>
        <v>44927</v>
      </c>
      <c r="P161" s="146">
        <f t="shared" si="96"/>
        <v>44958</v>
      </c>
      <c r="Q161" s="146">
        <f t="shared" si="96"/>
        <v>44986</v>
      </c>
      <c r="R161" s="146">
        <f t="shared" si="96"/>
        <v>45017</v>
      </c>
      <c r="S161" s="146">
        <f t="shared" si="96"/>
        <v>45047</v>
      </c>
      <c r="T161" s="146">
        <f t="shared" si="96"/>
        <v>45078</v>
      </c>
      <c r="U161" s="146">
        <f t="shared" si="96"/>
        <v>45108</v>
      </c>
      <c r="V161" s="146">
        <f t="shared" si="96"/>
        <v>45139</v>
      </c>
      <c r="W161" s="146">
        <f t="shared" si="96"/>
        <v>45170</v>
      </c>
      <c r="X161" s="146">
        <f t="shared" si="96"/>
        <v>45200</v>
      </c>
      <c r="Y161" s="146">
        <f t="shared" si="96"/>
        <v>45231</v>
      </c>
      <c r="Z161" s="146">
        <f t="shared" si="96"/>
        <v>45261</v>
      </c>
      <c r="AA161" s="146">
        <f t="shared" si="96"/>
        <v>45292</v>
      </c>
      <c r="AB161" s="146">
        <f t="shared" si="96"/>
        <v>45323</v>
      </c>
      <c r="AC161" s="146">
        <f t="shared" si="96"/>
        <v>45352</v>
      </c>
      <c r="AD161" s="146">
        <f t="shared" si="96"/>
        <v>45383</v>
      </c>
      <c r="AE161" s="146">
        <f t="shared" si="96"/>
        <v>45413</v>
      </c>
      <c r="AF161" s="146">
        <f t="shared" si="96"/>
        <v>45444</v>
      </c>
      <c r="AG161" s="146">
        <f t="shared" si="96"/>
        <v>45474</v>
      </c>
      <c r="AH161" s="146">
        <f t="shared" si="96"/>
        <v>45505</v>
      </c>
      <c r="AI161" s="146">
        <f t="shared" si="96"/>
        <v>45536</v>
      </c>
      <c r="AJ161" s="146">
        <f t="shared" si="96"/>
        <v>45566</v>
      </c>
      <c r="AK161" s="146">
        <f t="shared" si="96"/>
        <v>45597</v>
      </c>
      <c r="AL161" s="146">
        <f t="shared" si="96"/>
        <v>45627</v>
      </c>
      <c r="AM161" s="146">
        <f t="shared" si="96"/>
        <v>45658</v>
      </c>
    </row>
    <row r="162" spans="1:39" hidden="1" x14ac:dyDescent="0.35">
      <c r="A162" s="648"/>
      <c r="B162" s="240" t="s">
        <v>20</v>
      </c>
      <c r="C162" s="26">
        <f>IF(C23=0,0,((C5*0.5)-C41)*C78*C127*C$2)</f>
        <v>0</v>
      </c>
      <c r="D162" s="26">
        <f>IF(D23=0,0,((D5*0.5)+C23-D41)*D78*D127*D$2)</f>
        <v>0</v>
      </c>
      <c r="E162" s="26">
        <f t="shared" ref="E162:AM162" si="97">IF(E23=0,0,((E5*0.5)+D23-E41)*E78*E127*E$2)</f>
        <v>0</v>
      </c>
      <c r="F162" s="26">
        <f t="shared" si="97"/>
        <v>0</v>
      </c>
      <c r="G162" s="26">
        <f t="shared" si="97"/>
        <v>0</v>
      </c>
      <c r="H162" s="26">
        <f t="shared" si="97"/>
        <v>0</v>
      </c>
      <c r="I162" s="26">
        <f t="shared" si="97"/>
        <v>0</v>
      </c>
      <c r="J162" s="26">
        <f t="shared" si="97"/>
        <v>0</v>
      </c>
      <c r="K162" s="26">
        <f t="shared" si="97"/>
        <v>0</v>
      </c>
      <c r="L162" s="26">
        <f t="shared" si="97"/>
        <v>0</v>
      </c>
      <c r="M162" s="26">
        <f t="shared" si="97"/>
        <v>0</v>
      </c>
      <c r="N162" s="26">
        <f t="shared" si="97"/>
        <v>0</v>
      </c>
      <c r="O162" s="26">
        <f t="shared" si="97"/>
        <v>0</v>
      </c>
      <c r="P162" s="26">
        <f t="shared" si="97"/>
        <v>0</v>
      </c>
      <c r="Q162" s="26">
        <f t="shared" si="97"/>
        <v>0</v>
      </c>
      <c r="R162" s="26">
        <f t="shared" si="97"/>
        <v>0</v>
      </c>
      <c r="S162" s="26">
        <f t="shared" si="97"/>
        <v>0</v>
      </c>
      <c r="T162" s="26">
        <f t="shared" si="97"/>
        <v>0</v>
      </c>
      <c r="U162" s="26">
        <f t="shared" si="97"/>
        <v>0</v>
      </c>
      <c r="V162" s="26">
        <f t="shared" si="97"/>
        <v>0</v>
      </c>
      <c r="W162" s="26">
        <f t="shared" si="97"/>
        <v>0</v>
      </c>
      <c r="X162" s="26">
        <f t="shared" si="97"/>
        <v>0</v>
      </c>
      <c r="Y162" s="26">
        <f t="shared" si="97"/>
        <v>0</v>
      </c>
      <c r="Z162" s="26">
        <f t="shared" si="97"/>
        <v>0</v>
      </c>
      <c r="AA162" s="26">
        <f t="shared" si="97"/>
        <v>0</v>
      </c>
      <c r="AB162" s="26">
        <f t="shared" si="97"/>
        <v>0</v>
      </c>
      <c r="AC162" s="26">
        <f t="shared" si="97"/>
        <v>0</v>
      </c>
      <c r="AD162" s="26">
        <f t="shared" si="97"/>
        <v>0</v>
      </c>
      <c r="AE162" s="26">
        <f t="shared" si="97"/>
        <v>0</v>
      </c>
      <c r="AF162" s="26">
        <f t="shared" si="97"/>
        <v>0</v>
      </c>
      <c r="AG162" s="26">
        <f t="shared" si="97"/>
        <v>0</v>
      </c>
      <c r="AH162" s="26">
        <f t="shared" si="97"/>
        <v>0</v>
      </c>
      <c r="AI162" s="26">
        <f t="shared" si="97"/>
        <v>0</v>
      </c>
      <c r="AJ162" s="26">
        <f t="shared" si="97"/>
        <v>0</v>
      </c>
      <c r="AK162" s="26">
        <f t="shared" si="97"/>
        <v>0</v>
      </c>
      <c r="AL162" s="26">
        <f t="shared" si="97"/>
        <v>0</v>
      </c>
      <c r="AM162" s="26">
        <f t="shared" si="97"/>
        <v>0</v>
      </c>
    </row>
    <row r="163" spans="1:39" hidden="1" x14ac:dyDescent="0.35">
      <c r="A163" s="648"/>
      <c r="B163" s="240" t="s">
        <v>0</v>
      </c>
      <c r="C163" s="26">
        <f t="shared" ref="C163:C174" si="98">IF(C24=0,0,((C6*0.5)-C42)*C79*C128*C$2)</f>
        <v>0</v>
      </c>
      <c r="D163" s="26">
        <f t="shared" ref="D163:D174" si="99">IF(D24=0,0,((D6*0.5)+C24-D42)*D79*D128*D$2)</f>
        <v>0</v>
      </c>
      <c r="E163" s="26">
        <f t="shared" ref="E163:AM163" si="100">IF(E24=0,0,((E6*0.5)+D24-E42)*E79*E128*E$2)</f>
        <v>0</v>
      </c>
      <c r="F163" s="26">
        <f t="shared" si="100"/>
        <v>0</v>
      </c>
      <c r="G163" s="26">
        <f t="shared" si="100"/>
        <v>0</v>
      </c>
      <c r="H163" s="26">
        <f t="shared" si="100"/>
        <v>0</v>
      </c>
      <c r="I163" s="26">
        <f t="shared" si="100"/>
        <v>0</v>
      </c>
      <c r="J163" s="26">
        <f t="shared" si="100"/>
        <v>0</v>
      </c>
      <c r="K163" s="26">
        <f t="shared" si="100"/>
        <v>0</v>
      </c>
      <c r="L163" s="26">
        <f t="shared" si="100"/>
        <v>0</v>
      </c>
      <c r="M163" s="26">
        <f t="shared" si="100"/>
        <v>0</v>
      </c>
      <c r="N163" s="26">
        <f t="shared" si="100"/>
        <v>0</v>
      </c>
      <c r="O163" s="26">
        <f t="shared" si="100"/>
        <v>0</v>
      </c>
      <c r="P163" s="26">
        <f t="shared" si="100"/>
        <v>0</v>
      </c>
      <c r="Q163" s="26">
        <f t="shared" si="100"/>
        <v>0</v>
      </c>
      <c r="R163" s="26">
        <f t="shared" si="100"/>
        <v>0</v>
      </c>
      <c r="S163" s="26">
        <f t="shared" si="100"/>
        <v>0</v>
      </c>
      <c r="T163" s="26">
        <f t="shared" si="100"/>
        <v>0</v>
      </c>
      <c r="U163" s="26">
        <f t="shared" si="100"/>
        <v>0</v>
      </c>
      <c r="V163" s="26">
        <f t="shared" si="100"/>
        <v>0</v>
      </c>
      <c r="W163" s="26">
        <f t="shared" si="100"/>
        <v>0</v>
      </c>
      <c r="X163" s="26">
        <f t="shared" si="100"/>
        <v>0</v>
      </c>
      <c r="Y163" s="26">
        <f t="shared" si="100"/>
        <v>0</v>
      </c>
      <c r="Z163" s="26">
        <f t="shared" si="100"/>
        <v>0</v>
      </c>
      <c r="AA163" s="26">
        <f t="shared" si="100"/>
        <v>0</v>
      </c>
      <c r="AB163" s="26">
        <f t="shared" si="100"/>
        <v>0</v>
      </c>
      <c r="AC163" s="26">
        <f t="shared" si="100"/>
        <v>0</v>
      </c>
      <c r="AD163" s="26">
        <f t="shared" si="100"/>
        <v>0</v>
      </c>
      <c r="AE163" s="26">
        <f t="shared" si="100"/>
        <v>0</v>
      </c>
      <c r="AF163" s="26">
        <f t="shared" si="100"/>
        <v>0</v>
      </c>
      <c r="AG163" s="26">
        <f t="shared" si="100"/>
        <v>0</v>
      </c>
      <c r="AH163" s="26">
        <f t="shared" si="100"/>
        <v>0</v>
      </c>
      <c r="AI163" s="26">
        <f t="shared" si="100"/>
        <v>0</v>
      </c>
      <c r="AJ163" s="26">
        <f t="shared" si="100"/>
        <v>0</v>
      </c>
      <c r="AK163" s="26">
        <f t="shared" si="100"/>
        <v>0</v>
      </c>
      <c r="AL163" s="26">
        <f t="shared" si="100"/>
        <v>0</v>
      </c>
      <c r="AM163" s="26">
        <f t="shared" si="100"/>
        <v>0</v>
      </c>
    </row>
    <row r="164" spans="1:39" hidden="1" x14ac:dyDescent="0.35">
      <c r="A164" s="648"/>
      <c r="B164" s="240" t="s">
        <v>21</v>
      </c>
      <c r="C164" s="26">
        <f t="shared" si="98"/>
        <v>0</v>
      </c>
      <c r="D164" s="26">
        <f t="shared" si="99"/>
        <v>0</v>
      </c>
      <c r="E164" s="26">
        <f t="shared" ref="E164:AM164" si="101">IF(E25=0,0,((E7*0.5)+D25-E43)*E80*E129*E$2)</f>
        <v>0</v>
      </c>
      <c r="F164" s="26">
        <f t="shared" si="101"/>
        <v>0</v>
      </c>
      <c r="G164" s="26">
        <f t="shared" si="101"/>
        <v>0</v>
      </c>
      <c r="H164" s="26">
        <f t="shared" si="101"/>
        <v>0</v>
      </c>
      <c r="I164" s="26">
        <f t="shared" si="101"/>
        <v>0</v>
      </c>
      <c r="J164" s="26">
        <f t="shared" si="101"/>
        <v>0</v>
      </c>
      <c r="K164" s="26">
        <f t="shared" si="101"/>
        <v>0</v>
      </c>
      <c r="L164" s="26">
        <f t="shared" si="101"/>
        <v>0</v>
      </c>
      <c r="M164" s="26">
        <f t="shared" si="101"/>
        <v>0</v>
      </c>
      <c r="N164" s="26">
        <f t="shared" si="101"/>
        <v>0</v>
      </c>
      <c r="O164" s="26">
        <f t="shared" si="101"/>
        <v>0</v>
      </c>
      <c r="P164" s="26">
        <f t="shared" si="101"/>
        <v>0</v>
      </c>
      <c r="Q164" s="26">
        <f t="shared" si="101"/>
        <v>0</v>
      </c>
      <c r="R164" s="26">
        <f t="shared" si="101"/>
        <v>0</v>
      </c>
      <c r="S164" s="26">
        <f t="shared" si="101"/>
        <v>0</v>
      </c>
      <c r="T164" s="26">
        <f t="shared" si="101"/>
        <v>0</v>
      </c>
      <c r="U164" s="26">
        <f t="shared" si="101"/>
        <v>0</v>
      </c>
      <c r="V164" s="26">
        <f t="shared" si="101"/>
        <v>0</v>
      </c>
      <c r="W164" s="26">
        <f t="shared" si="101"/>
        <v>0</v>
      </c>
      <c r="X164" s="26">
        <f t="shared" si="101"/>
        <v>0</v>
      </c>
      <c r="Y164" s="26">
        <f t="shared" si="101"/>
        <v>0</v>
      </c>
      <c r="Z164" s="26">
        <f t="shared" si="101"/>
        <v>0</v>
      </c>
      <c r="AA164" s="26">
        <f t="shared" si="101"/>
        <v>0</v>
      </c>
      <c r="AB164" s="26">
        <f t="shared" si="101"/>
        <v>0</v>
      </c>
      <c r="AC164" s="26">
        <f t="shared" si="101"/>
        <v>0</v>
      </c>
      <c r="AD164" s="26">
        <f t="shared" si="101"/>
        <v>0</v>
      </c>
      <c r="AE164" s="26">
        <f t="shared" si="101"/>
        <v>0</v>
      </c>
      <c r="AF164" s="26">
        <f t="shared" si="101"/>
        <v>0</v>
      </c>
      <c r="AG164" s="26">
        <f t="shared" si="101"/>
        <v>0</v>
      </c>
      <c r="AH164" s="26">
        <f t="shared" si="101"/>
        <v>0</v>
      </c>
      <c r="AI164" s="26">
        <f t="shared" si="101"/>
        <v>0</v>
      </c>
      <c r="AJ164" s="26">
        <f t="shared" si="101"/>
        <v>0</v>
      </c>
      <c r="AK164" s="26">
        <f t="shared" si="101"/>
        <v>0</v>
      </c>
      <c r="AL164" s="26">
        <f t="shared" si="101"/>
        <v>0</v>
      </c>
      <c r="AM164" s="26">
        <f t="shared" si="101"/>
        <v>0</v>
      </c>
    </row>
    <row r="165" spans="1:39" hidden="1" x14ac:dyDescent="0.35">
      <c r="A165" s="648"/>
      <c r="B165" s="240" t="s">
        <v>1</v>
      </c>
      <c r="C165" s="26">
        <f t="shared" si="98"/>
        <v>0</v>
      </c>
      <c r="D165" s="26">
        <f t="shared" si="99"/>
        <v>0</v>
      </c>
      <c r="E165" s="26">
        <f t="shared" ref="E165:AM165" si="102">IF(E26=0,0,((E8*0.5)+D26-E44)*E81*E130*E$2)</f>
        <v>0</v>
      </c>
      <c r="F165" s="26">
        <f t="shared" si="102"/>
        <v>0</v>
      </c>
      <c r="G165" s="26">
        <f t="shared" si="102"/>
        <v>0</v>
      </c>
      <c r="H165" s="26">
        <f t="shared" si="102"/>
        <v>0</v>
      </c>
      <c r="I165" s="26">
        <f t="shared" si="102"/>
        <v>0</v>
      </c>
      <c r="J165" s="26">
        <f t="shared" si="102"/>
        <v>0</v>
      </c>
      <c r="K165" s="26">
        <f t="shared" si="102"/>
        <v>0</v>
      </c>
      <c r="L165" s="26">
        <f t="shared" si="102"/>
        <v>0</v>
      </c>
      <c r="M165" s="26">
        <f t="shared" si="102"/>
        <v>0</v>
      </c>
      <c r="N165" s="26">
        <f t="shared" si="102"/>
        <v>0</v>
      </c>
      <c r="O165" s="26">
        <f t="shared" si="102"/>
        <v>0</v>
      </c>
      <c r="P165" s="26">
        <f t="shared" si="102"/>
        <v>0</v>
      </c>
      <c r="Q165" s="26">
        <f t="shared" si="102"/>
        <v>0</v>
      </c>
      <c r="R165" s="26">
        <f t="shared" si="102"/>
        <v>0</v>
      </c>
      <c r="S165" s="26">
        <f t="shared" si="102"/>
        <v>0</v>
      </c>
      <c r="T165" s="26">
        <f t="shared" si="102"/>
        <v>0</v>
      </c>
      <c r="U165" s="26">
        <f t="shared" si="102"/>
        <v>0</v>
      </c>
      <c r="V165" s="26">
        <f t="shared" si="102"/>
        <v>0</v>
      </c>
      <c r="W165" s="26">
        <f t="shared" si="102"/>
        <v>0</v>
      </c>
      <c r="X165" s="26">
        <f t="shared" si="102"/>
        <v>0</v>
      </c>
      <c r="Y165" s="26">
        <f t="shared" si="102"/>
        <v>0</v>
      </c>
      <c r="Z165" s="26">
        <f t="shared" si="102"/>
        <v>0</v>
      </c>
      <c r="AA165" s="26">
        <f t="shared" si="102"/>
        <v>0</v>
      </c>
      <c r="AB165" s="26">
        <f t="shared" si="102"/>
        <v>0</v>
      </c>
      <c r="AC165" s="26">
        <f t="shared" si="102"/>
        <v>0</v>
      </c>
      <c r="AD165" s="26">
        <f t="shared" si="102"/>
        <v>0</v>
      </c>
      <c r="AE165" s="26">
        <f t="shared" si="102"/>
        <v>0</v>
      </c>
      <c r="AF165" s="26">
        <f t="shared" si="102"/>
        <v>0</v>
      </c>
      <c r="AG165" s="26">
        <f t="shared" si="102"/>
        <v>0</v>
      </c>
      <c r="AH165" s="26">
        <f t="shared" si="102"/>
        <v>0</v>
      </c>
      <c r="AI165" s="26">
        <f t="shared" si="102"/>
        <v>0</v>
      </c>
      <c r="AJ165" s="26">
        <f t="shared" si="102"/>
        <v>0</v>
      </c>
      <c r="AK165" s="26">
        <f t="shared" si="102"/>
        <v>0</v>
      </c>
      <c r="AL165" s="26">
        <f t="shared" si="102"/>
        <v>0</v>
      </c>
      <c r="AM165" s="26">
        <f t="shared" si="102"/>
        <v>0</v>
      </c>
    </row>
    <row r="166" spans="1:39" hidden="1" x14ac:dyDescent="0.35">
      <c r="A166" s="648"/>
      <c r="B166" s="240" t="s">
        <v>22</v>
      </c>
      <c r="C166" s="26">
        <f t="shared" si="98"/>
        <v>0</v>
      </c>
      <c r="D166" s="26">
        <f t="shared" si="99"/>
        <v>0</v>
      </c>
      <c r="E166" s="26">
        <f t="shared" ref="E166:AM166" si="103">IF(E27=0,0,((E9*0.5)+D27-E45)*E82*E131*E$2)</f>
        <v>0</v>
      </c>
      <c r="F166" s="26">
        <f t="shared" si="103"/>
        <v>0</v>
      </c>
      <c r="G166" s="26">
        <f t="shared" si="103"/>
        <v>0</v>
      </c>
      <c r="H166" s="26">
        <f t="shared" si="103"/>
        <v>0</v>
      </c>
      <c r="I166" s="26">
        <f t="shared" si="103"/>
        <v>0</v>
      </c>
      <c r="J166" s="26">
        <f t="shared" si="103"/>
        <v>0</v>
      </c>
      <c r="K166" s="26">
        <f t="shared" si="103"/>
        <v>0</v>
      </c>
      <c r="L166" s="26">
        <f t="shared" si="103"/>
        <v>0</v>
      </c>
      <c r="M166" s="26">
        <f t="shared" si="103"/>
        <v>0</v>
      </c>
      <c r="N166" s="26">
        <f t="shared" si="103"/>
        <v>0</v>
      </c>
      <c r="O166" s="26">
        <f t="shared" si="103"/>
        <v>0</v>
      </c>
      <c r="P166" s="26">
        <f t="shared" si="103"/>
        <v>0</v>
      </c>
      <c r="Q166" s="26">
        <f t="shared" si="103"/>
        <v>0</v>
      </c>
      <c r="R166" s="26">
        <f t="shared" si="103"/>
        <v>0</v>
      </c>
      <c r="S166" s="26">
        <f t="shared" si="103"/>
        <v>0</v>
      </c>
      <c r="T166" s="26">
        <f t="shared" si="103"/>
        <v>0</v>
      </c>
      <c r="U166" s="26">
        <f t="shared" si="103"/>
        <v>0</v>
      </c>
      <c r="V166" s="26">
        <f t="shared" si="103"/>
        <v>0</v>
      </c>
      <c r="W166" s="26">
        <f t="shared" si="103"/>
        <v>0</v>
      </c>
      <c r="X166" s="26">
        <f t="shared" si="103"/>
        <v>0</v>
      </c>
      <c r="Y166" s="26">
        <f t="shared" si="103"/>
        <v>0</v>
      </c>
      <c r="Z166" s="26">
        <f t="shared" si="103"/>
        <v>0</v>
      </c>
      <c r="AA166" s="26">
        <f t="shared" si="103"/>
        <v>0</v>
      </c>
      <c r="AB166" s="26">
        <f t="shared" si="103"/>
        <v>0</v>
      </c>
      <c r="AC166" s="26">
        <f t="shared" si="103"/>
        <v>0</v>
      </c>
      <c r="AD166" s="26">
        <f t="shared" si="103"/>
        <v>0</v>
      </c>
      <c r="AE166" s="26">
        <f t="shared" si="103"/>
        <v>0</v>
      </c>
      <c r="AF166" s="26">
        <f t="shared" si="103"/>
        <v>0</v>
      </c>
      <c r="AG166" s="26">
        <f t="shared" si="103"/>
        <v>0</v>
      </c>
      <c r="AH166" s="26">
        <f t="shared" si="103"/>
        <v>0</v>
      </c>
      <c r="AI166" s="26">
        <f t="shared" si="103"/>
        <v>0</v>
      </c>
      <c r="AJ166" s="26">
        <f t="shared" si="103"/>
        <v>0</v>
      </c>
      <c r="AK166" s="26">
        <f t="shared" si="103"/>
        <v>0</v>
      </c>
      <c r="AL166" s="26">
        <f t="shared" si="103"/>
        <v>0</v>
      </c>
      <c r="AM166" s="26">
        <f t="shared" si="103"/>
        <v>0</v>
      </c>
    </row>
    <row r="167" spans="1:39" hidden="1" x14ac:dyDescent="0.35">
      <c r="A167" s="648"/>
      <c r="B167" s="77" t="s">
        <v>9</v>
      </c>
      <c r="C167" s="26">
        <f t="shared" si="98"/>
        <v>0</v>
      </c>
      <c r="D167" s="26">
        <f t="shared" si="99"/>
        <v>0</v>
      </c>
      <c r="E167" s="26">
        <f t="shared" ref="E167:AM167" si="104">IF(E28=0,0,((E10*0.5)+D28-E46)*E83*E132*E$2)</f>
        <v>0</v>
      </c>
      <c r="F167" s="26">
        <f t="shared" si="104"/>
        <v>0</v>
      </c>
      <c r="G167" s="26">
        <f t="shared" si="104"/>
        <v>0</v>
      </c>
      <c r="H167" s="26">
        <f t="shared" si="104"/>
        <v>0</v>
      </c>
      <c r="I167" s="26">
        <f t="shared" si="104"/>
        <v>0</v>
      </c>
      <c r="J167" s="26">
        <f t="shared" si="104"/>
        <v>0</v>
      </c>
      <c r="K167" s="26">
        <f t="shared" si="104"/>
        <v>0</v>
      </c>
      <c r="L167" s="26">
        <f t="shared" si="104"/>
        <v>0</v>
      </c>
      <c r="M167" s="26">
        <f t="shared" si="104"/>
        <v>0</v>
      </c>
      <c r="N167" s="26">
        <f t="shared" si="104"/>
        <v>0</v>
      </c>
      <c r="O167" s="26">
        <f t="shared" si="104"/>
        <v>0</v>
      </c>
      <c r="P167" s="26">
        <f t="shared" si="104"/>
        <v>0</v>
      </c>
      <c r="Q167" s="26">
        <f t="shared" si="104"/>
        <v>0</v>
      </c>
      <c r="R167" s="26">
        <f t="shared" si="104"/>
        <v>0</v>
      </c>
      <c r="S167" s="26">
        <f t="shared" si="104"/>
        <v>0</v>
      </c>
      <c r="T167" s="26">
        <f t="shared" si="104"/>
        <v>0</v>
      </c>
      <c r="U167" s="26">
        <f t="shared" si="104"/>
        <v>0</v>
      </c>
      <c r="V167" s="26">
        <f t="shared" si="104"/>
        <v>0</v>
      </c>
      <c r="W167" s="26">
        <f t="shared" si="104"/>
        <v>0</v>
      </c>
      <c r="X167" s="26">
        <f t="shared" si="104"/>
        <v>0</v>
      </c>
      <c r="Y167" s="26">
        <f t="shared" si="104"/>
        <v>0</v>
      </c>
      <c r="Z167" s="26">
        <f t="shared" si="104"/>
        <v>0</v>
      </c>
      <c r="AA167" s="26">
        <f t="shared" si="104"/>
        <v>0</v>
      </c>
      <c r="AB167" s="26">
        <f t="shared" si="104"/>
        <v>0</v>
      </c>
      <c r="AC167" s="26">
        <f t="shared" si="104"/>
        <v>0</v>
      </c>
      <c r="AD167" s="26">
        <f t="shared" si="104"/>
        <v>0</v>
      </c>
      <c r="AE167" s="26">
        <f t="shared" si="104"/>
        <v>0</v>
      </c>
      <c r="AF167" s="26">
        <f t="shared" si="104"/>
        <v>0</v>
      </c>
      <c r="AG167" s="26">
        <f t="shared" si="104"/>
        <v>0</v>
      </c>
      <c r="AH167" s="26">
        <f t="shared" si="104"/>
        <v>0</v>
      </c>
      <c r="AI167" s="26">
        <f t="shared" si="104"/>
        <v>0</v>
      </c>
      <c r="AJ167" s="26">
        <f t="shared" si="104"/>
        <v>0</v>
      </c>
      <c r="AK167" s="26">
        <f t="shared" si="104"/>
        <v>0</v>
      </c>
      <c r="AL167" s="26">
        <f t="shared" si="104"/>
        <v>0</v>
      </c>
      <c r="AM167" s="26">
        <f t="shared" si="104"/>
        <v>0</v>
      </c>
    </row>
    <row r="168" spans="1:39" hidden="1" x14ac:dyDescent="0.35">
      <c r="A168" s="648"/>
      <c r="B168" s="77" t="s">
        <v>3</v>
      </c>
      <c r="C168" s="26">
        <f t="shared" si="98"/>
        <v>0</v>
      </c>
      <c r="D168" s="26">
        <f t="shared" si="99"/>
        <v>0</v>
      </c>
      <c r="E168" s="26">
        <f t="shared" ref="E168:AM168" si="105">IF(E29=0,0,((E11*0.5)+D29-E47)*E84*E133*E$2)</f>
        <v>0</v>
      </c>
      <c r="F168" s="26">
        <f t="shared" si="105"/>
        <v>0</v>
      </c>
      <c r="G168" s="26">
        <f t="shared" si="105"/>
        <v>0</v>
      </c>
      <c r="H168" s="26">
        <f t="shared" si="105"/>
        <v>0</v>
      </c>
      <c r="I168" s="26">
        <f t="shared" si="105"/>
        <v>0</v>
      </c>
      <c r="J168" s="26">
        <f t="shared" si="105"/>
        <v>0</v>
      </c>
      <c r="K168" s="26">
        <f t="shared" si="105"/>
        <v>0</v>
      </c>
      <c r="L168" s="26">
        <f t="shared" si="105"/>
        <v>0</v>
      </c>
      <c r="M168" s="26">
        <f t="shared" si="105"/>
        <v>0</v>
      </c>
      <c r="N168" s="26">
        <f t="shared" si="105"/>
        <v>0</v>
      </c>
      <c r="O168" s="26">
        <f t="shared" si="105"/>
        <v>0</v>
      </c>
      <c r="P168" s="26">
        <f t="shared" si="105"/>
        <v>0</v>
      </c>
      <c r="Q168" s="26">
        <f t="shared" si="105"/>
        <v>0</v>
      </c>
      <c r="R168" s="26">
        <f t="shared" si="105"/>
        <v>0</v>
      </c>
      <c r="S168" s="26">
        <f t="shared" si="105"/>
        <v>0</v>
      </c>
      <c r="T168" s="26">
        <f t="shared" si="105"/>
        <v>0</v>
      </c>
      <c r="U168" s="26">
        <f t="shared" si="105"/>
        <v>0</v>
      </c>
      <c r="V168" s="26">
        <f t="shared" si="105"/>
        <v>0</v>
      </c>
      <c r="W168" s="26">
        <f t="shared" si="105"/>
        <v>0</v>
      </c>
      <c r="X168" s="26">
        <f t="shared" si="105"/>
        <v>0</v>
      </c>
      <c r="Y168" s="26">
        <f t="shared" si="105"/>
        <v>0</v>
      </c>
      <c r="Z168" s="26">
        <f t="shared" si="105"/>
        <v>0</v>
      </c>
      <c r="AA168" s="26">
        <f t="shared" si="105"/>
        <v>0</v>
      </c>
      <c r="AB168" s="26">
        <f t="shared" si="105"/>
        <v>0</v>
      </c>
      <c r="AC168" s="26">
        <f t="shared" si="105"/>
        <v>0</v>
      </c>
      <c r="AD168" s="26">
        <f t="shared" si="105"/>
        <v>0</v>
      </c>
      <c r="AE168" s="26">
        <f t="shared" si="105"/>
        <v>0</v>
      </c>
      <c r="AF168" s="26">
        <f t="shared" si="105"/>
        <v>0</v>
      </c>
      <c r="AG168" s="26">
        <f t="shared" si="105"/>
        <v>0</v>
      </c>
      <c r="AH168" s="26">
        <f t="shared" si="105"/>
        <v>0</v>
      </c>
      <c r="AI168" s="26">
        <f t="shared" si="105"/>
        <v>0</v>
      </c>
      <c r="AJ168" s="26">
        <f t="shared" si="105"/>
        <v>0</v>
      </c>
      <c r="AK168" s="26">
        <f t="shared" si="105"/>
        <v>0</v>
      </c>
      <c r="AL168" s="26">
        <f t="shared" si="105"/>
        <v>0</v>
      </c>
      <c r="AM168" s="26">
        <f t="shared" si="105"/>
        <v>0</v>
      </c>
    </row>
    <row r="169" spans="1:39" ht="15.75" hidden="1" customHeight="1" x14ac:dyDescent="0.35">
      <c r="A169" s="648"/>
      <c r="B169" s="77" t="s">
        <v>4</v>
      </c>
      <c r="C169" s="26">
        <f t="shared" si="98"/>
        <v>0</v>
      </c>
      <c r="D169" s="26">
        <f t="shared" si="99"/>
        <v>0</v>
      </c>
      <c r="E169" s="26">
        <f t="shared" ref="E169:AM169" si="106">IF(E30=0,0,((E12*0.5)+D30-E48)*E85*E134*E$2)</f>
        <v>0</v>
      </c>
      <c r="F169" s="26">
        <f t="shared" si="106"/>
        <v>0</v>
      </c>
      <c r="G169" s="26">
        <f t="shared" si="106"/>
        <v>0</v>
      </c>
      <c r="H169" s="26">
        <f t="shared" si="106"/>
        <v>0</v>
      </c>
      <c r="I169" s="26">
        <f t="shared" si="106"/>
        <v>0</v>
      </c>
      <c r="J169" s="26">
        <f t="shared" si="106"/>
        <v>0</v>
      </c>
      <c r="K169" s="26">
        <f t="shared" si="106"/>
        <v>0</v>
      </c>
      <c r="L169" s="26">
        <f t="shared" si="106"/>
        <v>0</v>
      </c>
      <c r="M169" s="26">
        <f t="shared" si="106"/>
        <v>0</v>
      </c>
      <c r="N169" s="26">
        <f t="shared" si="106"/>
        <v>0</v>
      </c>
      <c r="O169" s="26">
        <f t="shared" si="106"/>
        <v>0</v>
      </c>
      <c r="P169" s="26">
        <f t="shared" si="106"/>
        <v>0</v>
      </c>
      <c r="Q169" s="26">
        <f t="shared" si="106"/>
        <v>0</v>
      </c>
      <c r="R169" s="26">
        <f t="shared" si="106"/>
        <v>0</v>
      </c>
      <c r="S169" s="26">
        <f t="shared" si="106"/>
        <v>0</v>
      </c>
      <c r="T169" s="26">
        <f t="shared" si="106"/>
        <v>0</v>
      </c>
      <c r="U169" s="26">
        <f t="shared" si="106"/>
        <v>0</v>
      </c>
      <c r="V169" s="26">
        <f t="shared" si="106"/>
        <v>0</v>
      </c>
      <c r="W169" s="26">
        <f t="shared" si="106"/>
        <v>0</v>
      </c>
      <c r="X169" s="26">
        <f t="shared" si="106"/>
        <v>0</v>
      </c>
      <c r="Y169" s="26">
        <f t="shared" si="106"/>
        <v>0</v>
      </c>
      <c r="Z169" s="26">
        <f t="shared" si="106"/>
        <v>0</v>
      </c>
      <c r="AA169" s="26">
        <f t="shared" si="106"/>
        <v>0</v>
      </c>
      <c r="AB169" s="26">
        <f t="shared" si="106"/>
        <v>0</v>
      </c>
      <c r="AC169" s="26">
        <f t="shared" si="106"/>
        <v>0</v>
      </c>
      <c r="AD169" s="26">
        <f t="shared" si="106"/>
        <v>0</v>
      </c>
      <c r="AE169" s="26">
        <f t="shared" si="106"/>
        <v>0</v>
      </c>
      <c r="AF169" s="26">
        <f t="shared" si="106"/>
        <v>0</v>
      </c>
      <c r="AG169" s="26">
        <f t="shared" si="106"/>
        <v>0</v>
      </c>
      <c r="AH169" s="26">
        <f t="shared" si="106"/>
        <v>0</v>
      </c>
      <c r="AI169" s="26">
        <f t="shared" si="106"/>
        <v>0</v>
      </c>
      <c r="AJ169" s="26">
        <f t="shared" si="106"/>
        <v>0</v>
      </c>
      <c r="AK169" s="26">
        <f t="shared" si="106"/>
        <v>0</v>
      </c>
      <c r="AL169" s="26">
        <f t="shared" si="106"/>
        <v>0</v>
      </c>
      <c r="AM169" s="26">
        <f t="shared" si="106"/>
        <v>0</v>
      </c>
    </row>
    <row r="170" spans="1:39" hidden="1" x14ac:dyDescent="0.35">
      <c r="A170" s="648"/>
      <c r="B170" s="77" t="s">
        <v>5</v>
      </c>
      <c r="C170" s="26">
        <f t="shared" si="98"/>
        <v>0</v>
      </c>
      <c r="D170" s="26">
        <f t="shared" si="99"/>
        <v>0</v>
      </c>
      <c r="E170" s="26">
        <f t="shared" ref="E170:AM170" si="107">IF(E31=0,0,((E13*0.5)+D31-E49)*E86*E135*E$2)</f>
        <v>0</v>
      </c>
      <c r="F170" s="26">
        <f t="shared" si="107"/>
        <v>0</v>
      </c>
      <c r="G170" s="26">
        <f t="shared" si="107"/>
        <v>0</v>
      </c>
      <c r="H170" s="26">
        <f t="shared" si="107"/>
        <v>0</v>
      </c>
      <c r="I170" s="26">
        <f t="shared" si="107"/>
        <v>0</v>
      </c>
      <c r="J170" s="26">
        <f t="shared" si="107"/>
        <v>0</v>
      </c>
      <c r="K170" s="26">
        <f t="shared" si="107"/>
        <v>0</v>
      </c>
      <c r="L170" s="26">
        <f t="shared" si="107"/>
        <v>0</v>
      </c>
      <c r="M170" s="26">
        <f t="shared" si="107"/>
        <v>0</v>
      </c>
      <c r="N170" s="26">
        <f t="shared" si="107"/>
        <v>0</v>
      </c>
      <c r="O170" s="26">
        <f t="shared" si="107"/>
        <v>0</v>
      </c>
      <c r="P170" s="26">
        <f t="shared" si="107"/>
        <v>0</v>
      </c>
      <c r="Q170" s="26">
        <f t="shared" si="107"/>
        <v>0</v>
      </c>
      <c r="R170" s="26">
        <f t="shared" si="107"/>
        <v>0</v>
      </c>
      <c r="S170" s="26">
        <f t="shared" si="107"/>
        <v>0</v>
      </c>
      <c r="T170" s="26">
        <f t="shared" si="107"/>
        <v>0</v>
      </c>
      <c r="U170" s="26">
        <f t="shared" si="107"/>
        <v>0</v>
      </c>
      <c r="V170" s="26">
        <f t="shared" si="107"/>
        <v>0</v>
      </c>
      <c r="W170" s="26">
        <f t="shared" si="107"/>
        <v>0</v>
      </c>
      <c r="X170" s="26">
        <f t="shared" si="107"/>
        <v>0</v>
      </c>
      <c r="Y170" s="26">
        <f t="shared" si="107"/>
        <v>0</v>
      </c>
      <c r="Z170" s="26">
        <f t="shared" si="107"/>
        <v>0</v>
      </c>
      <c r="AA170" s="26">
        <f t="shared" si="107"/>
        <v>0</v>
      </c>
      <c r="AB170" s="26">
        <f t="shared" si="107"/>
        <v>0</v>
      </c>
      <c r="AC170" s="26">
        <f t="shared" si="107"/>
        <v>0</v>
      </c>
      <c r="AD170" s="26">
        <f t="shared" si="107"/>
        <v>0</v>
      </c>
      <c r="AE170" s="26">
        <f t="shared" si="107"/>
        <v>0</v>
      </c>
      <c r="AF170" s="26">
        <f t="shared" si="107"/>
        <v>0</v>
      </c>
      <c r="AG170" s="26">
        <f t="shared" si="107"/>
        <v>0</v>
      </c>
      <c r="AH170" s="26">
        <f t="shared" si="107"/>
        <v>0</v>
      </c>
      <c r="AI170" s="26">
        <f t="shared" si="107"/>
        <v>0</v>
      </c>
      <c r="AJ170" s="26">
        <f t="shared" si="107"/>
        <v>0</v>
      </c>
      <c r="AK170" s="26">
        <f t="shared" si="107"/>
        <v>0</v>
      </c>
      <c r="AL170" s="26">
        <f t="shared" si="107"/>
        <v>0</v>
      </c>
      <c r="AM170" s="26">
        <f t="shared" si="107"/>
        <v>0</v>
      </c>
    </row>
    <row r="171" spans="1:39" hidden="1" x14ac:dyDescent="0.35">
      <c r="A171" s="648"/>
      <c r="B171" s="77" t="s">
        <v>23</v>
      </c>
      <c r="C171" s="26">
        <f t="shared" si="98"/>
        <v>0</v>
      </c>
      <c r="D171" s="26">
        <f t="shared" si="99"/>
        <v>0</v>
      </c>
      <c r="E171" s="26">
        <f t="shared" ref="E171:AM171" si="108">IF(E32=0,0,((E14*0.5)+D32-E50)*E87*E136*E$2)</f>
        <v>0</v>
      </c>
      <c r="F171" s="26">
        <f t="shared" si="108"/>
        <v>0</v>
      </c>
      <c r="G171" s="26">
        <f t="shared" si="108"/>
        <v>0</v>
      </c>
      <c r="H171" s="26">
        <f t="shared" si="108"/>
        <v>0</v>
      </c>
      <c r="I171" s="26">
        <f t="shared" si="108"/>
        <v>0</v>
      </c>
      <c r="J171" s="26">
        <f t="shared" si="108"/>
        <v>0</v>
      </c>
      <c r="K171" s="26">
        <f t="shared" si="108"/>
        <v>0</v>
      </c>
      <c r="L171" s="26">
        <f t="shared" si="108"/>
        <v>0</v>
      </c>
      <c r="M171" s="26">
        <f t="shared" si="108"/>
        <v>0</v>
      </c>
      <c r="N171" s="26">
        <f t="shared" si="108"/>
        <v>0</v>
      </c>
      <c r="O171" s="26">
        <f t="shared" si="108"/>
        <v>0</v>
      </c>
      <c r="P171" s="26">
        <f t="shared" si="108"/>
        <v>0</v>
      </c>
      <c r="Q171" s="26">
        <f t="shared" si="108"/>
        <v>0</v>
      </c>
      <c r="R171" s="26">
        <f t="shared" si="108"/>
        <v>0</v>
      </c>
      <c r="S171" s="26">
        <f t="shared" si="108"/>
        <v>0</v>
      </c>
      <c r="T171" s="26">
        <f t="shared" si="108"/>
        <v>0</v>
      </c>
      <c r="U171" s="26">
        <f t="shared" si="108"/>
        <v>0</v>
      </c>
      <c r="V171" s="26">
        <f t="shared" si="108"/>
        <v>0</v>
      </c>
      <c r="W171" s="26">
        <f t="shared" si="108"/>
        <v>0</v>
      </c>
      <c r="X171" s="26">
        <f t="shared" si="108"/>
        <v>0</v>
      </c>
      <c r="Y171" s="26">
        <f t="shared" si="108"/>
        <v>0</v>
      </c>
      <c r="Z171" s="26">
        <f t="shared" si="108"/>
        <v>0</v>
      </c>
      <c r="AA171" s="26">
        <f t="shared" si="108"/>
        <v>0</v>
      </c>
      <c r="AB171" s="26">
        <f t="shared" si="108"/>
        <v>0</v>
      </c>
      <c r="AC171" s="26">
        <f t="shared" si="108"/>
        <v>0</v>
      </c>
      <c r="AD171" s="26">
        <f t="shared" si="108"/>
        <v>0</v>
      </c>
      <c r="AE171" s="26">
        <f t="shared" si="108"/>
        <v>0</v>
      </c>
      <c r="AF171" s="26">
        <f t="shared" si="108"/>
        <v>0</v>
      </c>
      <c r="AG171" s="26">
        <f t="shared" si="108"/>
        <v>0</v>
      </c>
      <c r="AH171" s="26">
        <f t="shared" si="108"/>
        <v>0</v>
      </c>
      <c r="AI171" s="26">
        <f t="shared" si="108"/>
        <v>0</v>
      </c>
      <c r="AJ171" s="26">
        <f t="shared" si="108"/>
        <v>0</v>
      </c>
      <c r="AK171" s="26">
        <f t="shared" si="108"/>
        <v>0</v>
      </c>
      <c r="AL171" s="26">
        <f t="shared" si="108"/>
        <v>0</v>
      </c>
      <c r="AM171" s="26">
        <f t="shared" si="108"/>
        <v>0</v>
      </c>
    </row>
    <row r="172" spans="1:39" hidden="1" x14ac:dyDescent="0.35">
      <c r="A172" s="648"/>
      <c r="B172" s="77" t="s">
        <v>24</v>
      </c>
      <c r="C172" s="26">
        <f t="shared" si="98"/>
        <v>0</v>
      </c>
      <c r="D172" s="26">
        <f t="shared" si="99"/>
        <v>0</v>
      </c>
      <c r="E172" s="26">
        <f t="shared" ref="E172:AM172" si="109">IF(E33=0,0,((E15*0.5)+D33-E51)*E88*E137*E$2)</f>
        <v>0</v>
      </c>
      <c r="F172" s="26">
        <f t="shared" si="109"/>
        <v>0</v>
      </c>
      <c r="G172" s="26">
        <f t="shared" si="109"/>
        <v>0</v>
      </c>
      <c r="H172" s="26">
        <f t="shared" si="109"/>
        <v>0</v>
      </c>
      <c r="I172" s="26">
        <f t="shared" si="109"/>
        <v>0</v>
      </c>
      <c r="J172" s="26">
        <f t="shared" si="109"/>
        <v>0</v>
      </c>
      <c r="K172" s="26">
        <f t="shared" si="109"/>
        <v>0</v>
      </c>
      <c r="L172" s="26">
        <f t="shared" si="109"/>
        <v>0</v>
      </c>
      <c r="M172" s="26">
        <f t="shared" si="109"/>
        <v>0</v>
      </c>
      <c r="N172" s="26">
        <f t="shared" si="109"/>
        <v>0</v>
      </c>
      <c r="O172" s="26">
        <f t="shared" si="109"/>
        <v>0</v>
      </c>
      <c r="P172" s="26">
        <f t="shared" si="109"/>
        <v>0</v>
      </c>
      <c r="Q172" s="26">
        <f t="shared" si="109"/>
        <v>0</v>
      </c>
      <c r="R172" s="26">
        <f t="shared" si="109"/>
        <v>0</v>
      </c>
      <c r="S172" s="26">
        <f t="shared" si="109"/>
        <v>0</v>
      </c>
      <c r="T172" s="26">
        <f t="shared" si="109"/>
        <v>0</v>
      </c>
      <c r="U172" s="26">
        <f t="shared" si="109"/>
        <v>0</v>
      </c>
      <c r="V172" s="26">
        <f t="shared" si="109"/>
        <v>0</v>
      </c>
      <c r="W172" s="26">
        <f t="shared" si="109"/>
        <v>0</v>
      </c>
      <c r="X172" s="26">
        <f t="shared" si="109"/>
        <v>0</v>
      </c>
      <c r="Y172" s="26">
        <f t="shared" si="109"/>
        <v>0</v>
      </c>
      <c r="Z172" s="26">
        <f t="shared" si="109"/>
        <v>0</v>
      </c>
      <c r="AA172" s="26">
        <f t="shared" si="109"/>
        <v>0</v>
      </c>
      <c r="AB172" s="26">
        <f t="shared" si="109"/>
        <v>0</v>
      </c>
      <c r="AC172" s="26">
        <f t="shared" si="109"/>
        <v>0</v>
      </c>
      <c r="AD172" s="26">
        <f t="shared" si="109"/>
        <v>0</v>
      </c>
      <c r="AE172" s="26">
        <f t="shared" si="109"/>
        <v>0</v>
      </c>
      <c r="AF172" s="26">
        <f t="shared" si="109"/>
        <v>0</v>
      </c>
      <c r="AG172" s="26">
        <f t="shared" si="109"/>
        <v>0</v>
      </c>
      <c r="AH172" s="26">
        <f t="shared" si="109"/>
        <v>0</v>
      </c>
      <c r="AI172" s="26">
        <f t="shared" si="109"/>
        <v>0</v>
      </c>
      <c r="AJ172" s="26">
        <f t="shared" si="109"/>
        <v>0</v>
      </c>
      <c r="AK172" s="26">
        <f t="shared" si="109"/>
        <v>0</v>
      </c>
      <c r="AL172" s="26">
        <f t="shared" si="109"/>
        <v>0</v>
      </c>
      <c r="AM172" s="26">
        <f t="shared" si="109"/>
        <v>0</v>
      </c>
    </row>
    <row r="173" spans="1:39" ht="15.75" hidden="1" customHeight="1" x14ac:dyDescent="0.35">
      <c r="A173" s="648"/>
      <c r="B173" s="77" t="s">
        <v>7</v>
      </c>
      <c r="C173" s="26">
        <f t="shared" si="98"/>
        <v>0</v>
      </c>
      <c r="D173" s="26">
        <f t="shared" si="99"/>
        <v>0</v>
      </c>
      <c r="E173" s="26">
        <f t="shared" ref="E173:AM173" si="110">IF(E34=0,0,((E16*0.5)+D34-E52)*E89*E138*E$2)</f>
        <v>0</v>
      </c>
      <c r="F173" s="26">
        <f t="shared" si="110"/>
        <v>0</v>
      </c>
      <c r="G173" s="26">
        <f t="shared" si="110"/>
        <v>0</v>
      </c>
      <c r="H173" s="26">
        <f t="shared" si="110"/>
        <v>0</v>
      </c>
      <c r="I173" s="26">
        <f t="shared" si="110"/>
        <v>0</v>
      </c>
      <c r="J173" s="26">
        <f t="shared" si="110"/>
        <v>0</v>
      </c>
      <c r="K173" s="26">
        <f t="shared" si="110"/>
        <v>0</v>
      </c>
      <c r="L173" s="26">
        <f t="shared" si="110"/>
        <v>0</v>
      </c>
      <c r="M173" s="26">
        <f t="shared" si="110"/>
        <v>0</v>
      </c>
      <c r="N173" s="26">
        <f t="shared" si="110"/>
        <v>0</v>
      </c>
      <c r="O173" s="26">
        <f t="shared" si="110"/>
        <v>0</v>
      </c>
      <c r="P173" s="26">
        <f t="shared" si="110"/>
        <v>0</v>
      </c>
      <c r="Q173" s="26">
        <f t="shared" si="110"/>
        <v>0</v>
      </c>
      <c r="R173" s="26">
        <f t="shared" si="110"/>
        <v>0</v>
      </c>
      <c r="S173" s="26">
        <f t="shared" si="110"/>
        <v>0</v>
      </c>
      <c r="T173" s="26">
        <f t="shared" si="110"/>
        <v>0</v>
      </c>
      <c r="U173" s="26">
        <f t="shared" si="110"/>
        <v>0</v>
      </c>
      <c r="V173" s="26">
        <f t="shared" si="110"/>
        <v>0</v>
      </c>
      <c r="W173" s="26">
        <f t="shared" si="110"/>
        <v>0</v>
      </c>
      <c r="X173" s="26">
        <f t="shared" si="110"/>
        <v>0</v>
      </c>
      <c r="Y173" s="26">
        <f t="shared" si="110"/>
        <v>0</v>
      </c>
      <c r="Z173" s="26">
        <f t="shared" si="110"/>
        <v>0</v>
      </c>
      <c r="AA173" s="26">
        <f t="shared" si="110"/>
        <v>0</v>
      </c>
      <c r="AB173" s="26">
        <f t="shared" si="110"/>
        <v>0</v>
      </c>
      <c r="AC173" s="26">
        <f t="shared" si="110"/>
        <v>0</v>
      </c>
      <c r="AD173" s="26">
        <f t="shared" si="110"/>
        <v>0</v>
      </c>
      <c r="AE173" s="26">
        <f t="shared" si="110"/>
        <v>0</v>
      </c>
      <c r="AF173" s="26">
        <f t="shared" si="110"/>
        <v>0</v>
      </c>
      <c r="AG173" s="26">
        <f t="shared" si="110"/>
        <v>0</v>
      </c>
      <c r="AH173" s="26">
        <f t="shared" si="110"/>
        <v>0</v>
      </c>
      <c r="AI173" s="26">
        <f t="shared" si="110"/>
        <v>0</v>
      </c>
      <c r="AJ173" s="26">
        <f t="shared" si="110"/>
        <v>0</v>
      </c>
      <c r="AK173" s="26">
        <f t="shared" si="110"/>
        <v>0</v>
      </c>
      <c r="AL173" s="26">
        <f t="shared" si="110"/>
        <v>0</v>
      </c>
      <c r="AM173" s="26">
        <f t="shared" si="110"/>
        <v>0</v>
      </c>
    </row>
    <row r="174" spans="1:39" ht="15.75" hidden="1" customHeight="1" x14ac:dyDescent="0.35">
      <c r="A174" s="648"/>
      <c r="B174" s="77" t="s">
        <v>8</v>
      </c>
      <c r="C174" s="26">
        <f t="shared" si="98"/>
        <v>0</v>
      </c>
      <c r="D174" s="26">
        <f t="shared" si="99"/>
        <v>0</v>
      </c>
      <c r="E174" s="26">
        <f t="shared" ref="E174:AM174" si="111">IF(E35=0,0,((E17*0.5)+D35-E53)*E90*E139*E$2)</f>
        <v>0</v>
      </c>
      <c r="F174" s="26">
        <f t="shared" si="111"/>
        <v>0</v>
      </c>
      <c r="G174" s="26">
        <f t="shared" si="111"/>
        <v>0</v>
      </c>
      <c r="H174" s="26">
        <f t="shared" si="111"/>
        <v>0</v>
      </c>
      <c r="I174" s="26">
        <f t="shared" si="111"/>
        <v>0</v>
      </c>
      <c r="J174" s="26">
        <f t="shared" si="111"/>
        <v>0</v>
      </c>
      <c r="K174" s="26">
        <f t="shared" si="111"/>
        <v>0</v>
      </c>
      <c r="L174" s="26">
        <f t="shared" si="111"/>
        <v>0</v>
      </c>
      <c r="M174" s="26">
        <f t="shared" si="111"/>
        <v>0</v>
      </c>
      <c r="N174" s="26">
        <f t="shared" si="111"/>
        <v>0</v>
      </c>
      <c r="O174" s="26">
        <f t="shared" si="111"/>
        <v>0</v>
      </c>
      <c r="P174" s="26">
        <f t="shared" si="111"/>
        <v>0</v>
      </c>
      <c r="Q174" s="26">
        <f t="shared" si="111"/>
        <v>0</v>
      </c>
      <c r="R174" s="26">
        <f t="shared" si="111"/>
        <v>0</v>
      </c>
      <c r="S174" s="26">
        <f t="shared" si="111"/>
        <v>0</v>
      </c>
      <c r="T174" s="26">
        <f t="shared" si="111"/>
        <v>0</v>
      </c>
      <c r="U174" s="26">
        <f t="shared" si="111"/>
        <v>0</v>
      </c>
      <c r="V174" s="26">
        <f t="shared" si="111"/>
        <v>0</v>
      </c>
      <c r="W174" s="26">
        <f t="shared" si="111"/>
        <v>0</v>
      </c>
      <c r="X174" s="26">
        <f t="shared" si="111"/>
        <v>0</v>
      </c>
      <c r="Y174" s="26">
        <f t="shared" si="111"/>
        <v>0</v>
      </c>
      <c r="Z174" s="26">
        <f t="shared" si="111"/>
        <v>0</v>
      </c>
      <c r="AA174" s="26">
        <f t="shared" si="111"/>
        <v>0</v>
      </c>
      <c r="AB174" s="26">
        <f t="shared" si="111"/>
        <v>0</v>
      </c>
      <c r="AC174" s="26">
        <f t="shared" si="111"/>
        <v>0</v>
      </c>
      <c r="AD174" s="26">
        <f t="shared" si="111"/>
        <v>0</v>
      </c>
      <c r="AE174" s="26">
        <f t="shared" si="111"/>
        <v>0</v>
      </c>
      <c r="AF174" s="26">
        <f t="shared" si="111"/>
        <v>0</v>
      </c>
      <c r="AG174" s="26">
        <f t="shared" si="111"/>
        <v>0</v>
      </c>
      <c r="AH174" s="26">
        <f t="shared" si="111"/>
        <v>0</v>
      </c>
      <c r="AI174" s="26">
        <f t="shared" si="111"/>
        <v>0</v>
      </c>
      <c r="AJ174" s="26">
        <f t="shared" si="111"/>
        <v>0</v>
      </c>
      <c r="AK174" s="26">
        <f t="shared" si="111"/>
        <v>0</v>
      </c>
      <c r="AL174" s="26">
        <f t="shared" si="111"/>
        <v>0</v>
      </c>
      <c r="AM174" s="26">
        <f t="shared" si="111"/>
        <v>0</v>
      </c>
    </row>
    <row r="175" spans="1:39" ht="15.75" hidden="1" customHeight="1" x14ac:dyDescent="0.35">
      <c r="A175" s="648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5">
      <c r="A176" s="648"/>
      <c r="B176" s="237" t="s">
        <v>26</v>
      </c>
      <c r="C176" s="26">
        <f>SUM(C162:C175)</f>
        <v>0</v>
      </c>
      <c r="D176" s="26">
        <f>SUM(D162:D175)</f>
        <v>0</v>
      </c>
      <c r="E176" s="26">
        <f t="shared" ref="E176:AM176" si="112">SUM(E162:E175)</f>
        <v>0</v>
      </c>
      <c r="F176" s="26">
        <f t="shared" si="112"/>
        <v>0</v>
      </c>
      <c r="G176" s="26">
        <f t="shared" si="112"/>
        <v>0</v>
      </c>
      <c r="H176" s="26">
        <f t="shared" si="112"/>
        <v>0</v>
      </c>
      <c r="I176" s="26">
        <f t="shared" si="112"/>
        <v>0</v>
      </c>
      <c r="J176" s="26">
        <f t="shared" si="112"/>
        <v>0</v>
      </c>
      <c r="K176" s="26">
        <f t="shared" si="112"/>
        <v>0</v>
      </c>
      <c r="L176" s="26">
        <f t="shared" si="112"/>
        <v>0</v>
      </c>
      <c r="M176" s="26">
        <f t="shared" si="112"/>
        <v>0</v>
      </c>
      <c r="N176" s="26">
        <f t="shared" si="112"/>
        <v>0</v>
      </c>
      <c r="O176" s="26">
        <f t="shared" si="112"/>
        <v>0</v>
      </c>
      <c r="P176" s="26">
        <f t="shared" si="112"/>
        <v>0</v>
      </c>
      <c r="Q176" s="26">
        <f t="shared" si="112"/>
        <v>0</v>
      </c>
      <c r="R176" s="26">
        <f t="shared" si="112"/>
        <v>0</v>
      </c>
      <c r="S176" s="26">
        <f t="shared" si="112"/>
        <v>0</v>
      </c>
      <c r="T176" s="26">
        <f t="shared" si="112"/>
        <v>0</v>
      </c>
      <c r="U176" s="26">
        <f t="shared" si="112"/>
        <v>0</v>
      </c>
      <c r="V176" s="26">
        <f t="shared" si="112"/>
        <v>0</v>
      </c>
      <c r="W176" s="26">
        <f t="shared" si="112"/>
        <v>0</v>
      </c>
      <c r="X176" s="26">
        <f t="shared" si="112"/>
        <v>0</v>
      </c>
      <c r="Y176" s="26">
        <f t="shared" si="112"/>
        <v>0</v>
      </c>
      <c r="Z176" s="26">
        <f t="shared" si="112"/>
        <v>0</v>
      </c>
      <c r="AA176" s="26">
        <f t="shared" si="112"/>
        <v>0</v>
      </c>
      <c r="AB176" s="26">
        <f t="shared" si="112"/>
        <v>0</v>
      </c>
      <c r="AC176" s="26">
        <f t="shared" si="112"/>
        <v>0</v>
      </c>
      <c r="AD176" s="26">
        <f t="shared" si="112"/>
        <v>0</v>
      </c>
      <c r="AE176" s="26">
        <f t="shared" si="112"/>
        <v>0</v>
      </c>
      <c r="AF176" s="26">
        <f t="shared" si="112"/>
        <v>0</v>
      </c>
      <c r="AG176" s="26">
        <f t="shared" si="112"/>
        <v>0</v>
      </c>
      <c r="AH176" s="26">
        <f t="shared" si="112"/>
        <v>0</v>
      </c>
      <c r="AI176" s="26">
        <f t="shared" si="112"/>
        <v>0</v>
      </c>
      <c r="AJ176" s="26">
        <f t="shared" si="112"/>
        <v>0</v>
      </c>
      <c r="AK176" s="26">
        <f t="shared" si="112"/>
        <v>0</v>
      </c>
      <c r="AL176" s="26">
        <f t="shared" si="112"/>
        <v>0</v>
      </c>
      <c r="AM176" s="26">
        <f t="shared" si="112"/>
        <v>0</v>
      </c>
    </row>
    <row r="177" spans="1:39" ht="16.5" hidden="1" customHeight="1" thickBot="1" x14ac:dyDescent="0.4">
      <c r="A177" s="649"/>
      <c r="B177" s="138" t="s">
        <v>27</v>
      </c>
      <c r="C177" s="27">
        <f>C176</f>
        <v>0</v>
      </c>
      <c r="D177" s="27">
        <f>C177+D176</f>
        <v>0</v>
      </c>
      <c r="E177" s="27">
        <f t="shared" ref="E177:AM177" si="113">D177+E176</f>
        <v>0</v>
      </c>
      <c r="F177" s="27">
        <f t="shared" si="113"/>
        <v>0</v>
      </c>
      <c r="G177" s="27">
        <f t="shared" si="113"/>
        <v>0</v>
      </c>
      <c r="H177" s="27">
        <f t="shared" si="113"/>
        <v>0</v>
      </c>
      <c r="I177" s="27">
        <f t="shared" si="113"/>
        <v>0</v>
      </c>
      <c r="J177" s="27">
        <f t="shared" si="113"/>
        <v>0</v>
      </c>
      <c r="K177" s="27">
        <f t="shared" si="113"/>
        <v>0</v>
      </c>
      <c r="L177" s="27">
        <f t="shared" si="113"/>
        <v>0</v>
      </c>
      <c r="M177" s="27">
        <f t="shared" si="113"/>
        <v>0</v>
      </c>
      <c r="N177" s="27">
        <f t="shared" si="113"/>
        <v>0</v>
      </c>
      <c r="O177" s="27">
        <f t="shared" si="113"/>
        <v>0</v>
      </c>
      <c r="P177" s="27">
        <f t="shared" si="113"/>
        <v>0</v>
      </c>
      <c r="Q177" s="27">
        <f t="shared" si="113"/>
        <v>0</v>
      </c>
      <c r="R177" s="27">
        <f t="shared" si="113"/>
        <v>0</v>
      </c>
      <c r="S177" s="27">
        <f t="shared" si="113"/>
        <v>0</v>
      </c>
      <c r="T177" s="27">
        <f t="shared" si="113"/>
        <v>0</v>
      </c>
      <c r="U177" s="27">
        <f t="shared" si="113"/>
        <v>0</v>
      </c>
      <c r="V177" s="27">
        <f t="shared" si="113"/>
        <v>0</v>
      </c>
      <c r="W177" s="27">
        <f t="shared" si="113"/>
        <v>0</v>
      </c>
      <c r="X177" s="27">
        <f t="shared" si="113"/>
        <v>0</v>
      </c>
      <c r="Y177" s="27">
        <f t="shared" si="113"/>
        <v>0</v>
      </c>
      <c r="Z177" s="27">
        <f t="shared" si="113"/>
        <v>0</v>
      </c>
      <c r="AA177" s="27">
        <f t="shared" si="113"/>
        <v>0</v>
      </c>
      <c r="AB177" s="27">
        <f t="shared" si="113"/>
        <v>0</v>
      </c>
      <c r="AC177" s="27">
        <f t="shared" si="113"/>
        <v>0</v>
      </c>
      <c r="AD177" s="27">
        <f t="shared" si="113"/>
        <v>0</v>
      </c>
      <c r="AE177" s="27">
        <f t="shared" si="113"/>
        <v>0</v>
      </c>
      <c r="AF177" s="27">
        <f t="shared" si="113"/>
        <v>0</v>
      </c>
      <c r="AG177" s="27">
        <f t="shared" si="113"/>
        <v>0</v>
      </c>
      <c r="AH177" s="27">
        <f t="shared" si="113"/>
        <v>0</v>
      </c>
      <c r="AI177" s="27">
        <f t="shared" si="113"/>
        <v>0</v>
      </c>
      <c r="AJ177" s="27">
        <f t="shared" si="113"/>
        <v>0</v>
      </c>
      <c r="AK177" s="27">
        <f t="shared" si="113"/>
        <v>0</v>
      </c>
      <c r="AL177" s="27">
        <f t="shared" si="113"/>
        <v>0</v>
      </c>
      <c r="AM177" s="27">
        <f t="shared" si="113"/>
        <v>0</v>
      </c>
    </row>
    <row r="178" spans="1:39" hidden="1" x14ac:dyDescent="0.35">
      <c r="A178" s="99"/>
      <c r="B178" s="99" t="s">
        <v>128</v>
      </c>
      <c r="C178" s="104">
        <f>C157+C176</f>
        <v>0</v>
      </c>
      <c r="D178" s="104">
        <f t="shared" ref="D178:AM178" si="114">D157+D176</f>
        <v>0</v>
      </c>
      <c r="E178" s="104">
        <f t="shared" si="114"/>
        <v>0</v>
      </c>
      <c r="F178" s="104">
        <f t="shared" si="114"/>
        <v>0</v>
      </c>
      <c r="G178" s="104">
        <f t="shared" si="114"/>
        <v>0</v>
      </c>
      <c r="H178" s="104">
        <f t="shared" si="114"/>
        <v>0</v>
      </c>
      <c r="I178" s="104">
        <f t="shared" si="114"/>
        <v>0</v>
      </c>
      <c r="J178" s="104">
        <f t="shared" si="114"/>
        <v>0</v>
      </c>
      <c r="K178" s="104">
        <f t="shared" si="114"/>
        <v>0</v>
      </c>
      <c r="L178" s="104">
        <f t="shared" si="114"/>
        <v>0</v>
      </c>
      <c r="M178" s="104">
        <f t="shared" si="114"/>
        <v>0</v>
      </c>
      <c r="N178" s="104">
        <f t="shared" si="114"/>
        <v>0</v>
      </c>
      <c r="O178" s="104">
        <f t="shared" si="114"/>
        <v>0</v>
      </c>
      <c r="P178" s="104">
        <f t="shared" si="114"/>
        <v>0</v>
      </c>
      <c r="Q178" s="104">
        <f t="shared" si="114"/>
        <v>0</v>
      </c>
      <c r="R178" s="104">
        <f t="shared" si="114"/>
        <v>0</v>
      </c>
      <c r="S178" s="104">
        <f t="shared" si="114"/>
        <v>0</v>
      </c>
      <c r="T178" s="104">
        <f t="shared" si="114"/>
        <v>0</v>
      </c>
      <c r="U178" s="104">
        <f t="shared" si="114"/>
        <v>0</v>
      </c>
      <c r="V178" s="104">
        <f t="shared" si="114"/>
        <v>0</v>
      </c>
      <c r="W178" s="104">
        <f t="shared" si="114"/>
        <v>0</v>
      </c>
      <c r="X178" s="104">
        <f t="shared" si="114"/>
        <v>0</v>
      </c>
      <c r="Y178" s="104">
        <f t="shared" si="114"/>
        <v>0</v>
      </c>
      <c r="Z178" s="104">
        <f t="shared" si="114"/>
        <v>0</v>
      </c>
      <c r="AA178" s="104">
        <f t="shared" si="114"/>
        <v>0</v>
      </c>
      <c r="AB178" s="104">
        <f t="shared" si="114"/>
        <v>0</v>
      </c>
      <c r="AC178" s="104">
        <f t="shared" si="114"/>
        <v>0</v>
      </c>
      <c r="AD178" s="104">
        <f t="shared" si="114"/>
        <v>0</v>
      </c>
      <c r="AE178" s="104">
        <f t="shared" si="114"/>
        <v>0</v>
      </c>
      <c r="AF178" s="104">
        <f t="shared" si="114"/>
        <v>0</v>
      </c>
      <c r="AG178" s="104">
        <f t="shared" si="114"/>
        <v>0</v>
      </c>
      <c r="AH178" s="104">
        <f t="shared" si="114"/>
        <v>0</v>
      </c>
      <c r="AI178" s="104">
        <f t="shared" si="114"/>
        <v>0</v>
      </c>
      <c r="AJ178" s="104">
        <f t="shared" si="114"/>
        <v>0</v>
      </c>
      <c r="AK178" s="104">
        <f t="shared" si="114"/>
        <v>0</v>
      </c>
      <c r="AL178" s="104">
        <f t="shared" si="114"/>
        <v>0</v>
      </c>
      <c r="AM178" s="104">
        <f t="shared" si="114"/>
        <v>0</v>
      </c>
    </row>
    <row r="179" spans="1:39" hidden="1" x14ac:dyDescent="0.35">
      <c r="A179" s="99"/>
      <c r="B179" s="99" t="s">
        <v>187</v>
      </c>
      <c r="C179" s="102">
        <f>C178-C73</f>
        <v>0</v>
      </c>
      <c r="D179" s="102">
        <f t="shared" ref="D179:AM179" si="115">D178-D73</f>
        <v>0</v>
      </c>
      <c r="E179" s="102">
        <f t="shared" si="115"/>
        <v>0</v>
      </c>
      <c r="F179" s="102">
        <f t="shared" si="115"/>
        <v>0</v>
      </c>
      <c r="G179" s="102">
        <f t="shared" si="115"/>
        <v>0</v>
      </c>
      <c r="H179" s="102">
        <f t="shared" si="115"/>
        <v>0</v>
      </c>
      <c r="I179" s="102">
        <f t="shared" si="115"/>
        <v>0</v>
      </c>
      <c r="J179" s="102">
        <f t="shared" si="115"/>
        <v>0</v>
      </c>
      <c r="K179" s="102">
        <f t="shared" si="115"/>
        <v>0</v>
      </c>
      <c r="L179" s="102">
        <f t="shared" si="115"/>
        <v>0</v>
      </c>
      <c r="M179" s="102">
        <f t="shared" si="115"/>
        <v>0</v>
      </c>
      <c r="N179" s="102">
        <f t="shared" si="115"/>
        <v>0</v>
      </c>
      <c r="O179" s="213">
        <f t="shared" si="115"/>
        <v>0</v>
      </c>
      <c r="P179" s="213">
        <f t="shared" si="115"/>
        <v>0</v>
      </c>
      <c r="Q179" s="213">
        <f t="shared" si="115"/>
        <v>0</v>
      </c>
      <c r="R179" s="213">
        <f t="shared" si="115"/>
        <v>0</v>
      </c>
      <c r="S179" s="213">
        <f t="shared" si="115"/>
        <v>0</v>
      </c>
      <c r="T179" s="213">
        <f t="shared" si="115"/>
        <v>0</v>
      </c>
      <c r="U179" s="213">
        <f t="shared" si="115"/>
        <v>0</v>
      </c>
      <c r="V179" s="213">
        <f t="shared" si="115"/>
        <v>0</v>
      </c>
      <c r="W179" s="213">
        <f t="shared" si="115"/>
        <v>0</v>
      </c>
      <c r="X179" s="213">
        <f t="shared" si="115"/>
        <v>0</v>
      </c>
      <c r="Y179" s="213">
        <f t="shared" si="115"/>
        <v>0</v>
      </c>
      <c r="Z179" s="213">
        <f t="shared" si="115"/>
        <v>0</v>
      </c>
      <c r="AA179" s="213">
        <f t="shared" si="115"/>
        <v>0</v>
      </c>
      <c r="AB179" s="213">
        <f t="shared" si="115"/>
        <v>0</v>
      </c>
      <c r="AC179" s="213">
        <f t="shared" si="115"/>
        <v>0</v>
      </c>
      <c r="AD179" s="213">
        <f t="shared" si="115"/>
        <v>0</v>
      </c>
      <c r="AE179" s="213">
        <f t="shared" si="115"/>
        <v>0</v>
      </c>
      <c r="AF179" s="213">
        <f t="shared" si="115"/>
        <v>0</v>
      </c>
      <c r="AG179" s="213">
        <f t="shared" si="115"/>
        <v>0</v>
      </c>
      <c r="AH179" s="213">
        <f t="shared" si="115"/>
        <v>0</v>
      </c>
      <c r="AI179" s="213">
        <f t="shared" si="115"/>
        <v>0</v>
      </c>
      <c r="AJ179" s="213">
        <f t="shared" si="115"/>
        <v>0</v>
      </c>
      <c r="AK179" s="213">
        <f t="shared" si="115"/>
        <v>0</v>
      </c>
      <c r="AL179" s="213">
        <f t="shared" si="115"/>
        <v>0</v>
      </c>
      <c r="AM179" s="213">
        <f t="shared" si="115"/>
        <v>0</v>
      </c>
    </row>
    <row r="180" spans="1:39" ht="15" hidden="1" thickBot="1" x14ac:dyDescent="0.4">
      <c r="A180" s="99"/>
      <c r="B180" s="99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</row>
    <row r="181" spans="1:39" ht="15" hidden="1" thickBot="1" x14ac:dyDescent="0.4">
      <c r="A181" s="99"/>
      <c r="B181" s="256" t="s">
        <v>39</v>
      </c>
      <c r="C181" s="146">
        <f>C$4</f>
        <v>44562</v>
      </c>
      <c r="D181" s="146">
        <f t="shared" ref="D181:AM181" si="116">D$4</f>
        <v>44593</v>
      </c>
      <c r="E181" s="146">
        <f t="shared" si="116"/>
        <v>44621</v>
      </c>
      <c r="F181" s="146">
        <f t="shared" si="116"/>
        <v>44652</v>
      </c>
      <c r="G181" s="146">
        <f t="shared" si="116"/>
        <v>44682</v>
      </c>
      <c r="H181" s="146">
        <f t="shared" si="116"/>
        <v>44713</v>
      </c>
      <c r="I181" s="146">
        <f t="shared" si="116"/>
        <v>44743</v>
      </c>
      <c r="J181" s="146">
        <f t="shared" si="116"/>
        <v>44774</v>
      </c>
      <c r="K181" s="146">
        <f t="shared" si="116"/>
        <v>44805</v>
      </c>
      <c r="L181" s="146">
        <f t="shared" si="116"/>
        <v>44835</v>
      </c>
      <c r="M181" s="146">
        <f t="shared" si="116"/>
        <v>44866</v>
      </c>
      <c r="N181" s="146">
        <f t="shared" si="116"/>
        <v>44896</v>
      </c>
      <c r="O181" s="146">
        <f t="shared" si="116"/>
        <v>44927</v>
      </c>
      <c r="P181" s="146">
        <f t="shared" si="116"/>
        <v>44958</v>
      </c>
      <c r="Q181" s="146">
        <f t="shared" si="116"/>
        <v>44986</v>
      </c>
      <c r="R181" s="146">
        <f t="shared" si="116"/>
        <v>45017</v>
      </c>
      <c r="S181" s="146">
        <f t="shared" si="116"/>
        <v>45047</v>
      </c>
      <c r="T181" s="146">
        <f t="shared" si="116"/>
        <v>45078</v>
      </c>
      <c r="U181" s="146">
        <f t="shared" si="116"/>
        <v>45108</v>
      </c>
      <c r="V181" s="146">
        <f t="shared" si="116"/>
        <v>45139</v>
      </c>
      <c r="W181" s="146">
        <f t="shared" si="116"/>
        <v>45170</v>
      </c>
      <c r="X181" s="146">
        <f t="shared" si="116"/>
        <v>45200</v>
      </c>
      <c r="Y181" s="146">
        <f t="shared" si="116"/>
        <v>45231</v>
      </c>
      <c r="Z181" s="146">
        <f t="shared" si="116"/>
        <v>45261</v>
      </c>
      <c r="AA181" s="146">
        <f t="shared" si="116"/>
        <v>45292</v>
      </c>
      <c r="AB181" s="146">
        <f t="shared" si="116"/>
        <v>45323</v>
      </c>
      <c r="AC181" s="146">
        <f t="shared" si="116"/>
        <v>45352</v>
      </c>
      <c r="AD181" s="146">
        <f t="shared" si="116"/>
        <v>45383</v>
      </c>
      <c r="AE181" s="146">
        <f t="shared" si="116"/>
        <v>45413</v>
      </c>
      <c r="AF181" s="146">
        <f t="shared" si="116"/>
        <v>45444</v>
      </c>
      <c r="AG181" s="146">
        <f t="shared" si="116"/>
        <v>45474</v>
      </c>
      <c r="AH181" s="146">
        <f t="shared" si="116"/>
        <v>45505</v>
      </c>
      <c r="AI181" s="146">
        <f t="shared" si="116"/>
        <v>45536</v>
      </c>
      <c r="AJ181" s="146">
        <f t="shared" si="116"/>
        <v>45566</v>
      </c>
      <c r="AK181" s="146">
        <f t="shared" si="116"/>
        <v>45597</v>
      </c>
      <c r="AL181" s="146">
        <f t="shared" si="116"/>
        <v>45627</v>
      </c>
      <c r="AM181" s="146">
        <f t="shared" si="116"/>
        <v>45658</v>
      </c>
    </row>
    <row r="182" spans="1:39" hidden="1" x14ac:dyDescent="0.35">
      <c r="A182" s="99"/>
      <c r="B182" s="250" t="s">
        <v>129</v>
      </c>
      <c r="C182" s="112">
        <f>C157*'REVISED SUMMARY'!C49</f>
        <v>0</v>
      </c>
      <c r="D182" s="112">
        <f>D157*'REVISED SUMMARY'!D49</f>
        <v>0</v>
      </c>
      <c r="E182" s="112">
        <f>E157*'REVISED SUMMARY'!E49</f>
        <v>0</v>
      </c>
      <c r="F182" s="112">
        <f>F157*'REVISED SUMMARY'!F49</f>
        <v>0</v>
      </c>
      <c r="G182" s="112">
        <f>G157*'REVISED SUMMARY'!G49</f>
        <v>0</v>
      </c>
      <c r="H182" s="112">
        <f>H157*'REVISED SUMMARY'!H49</f>
        <v>0</v>
      </c>
      <c r="I182" s="112">
        <f>I157*'REVISED SUMMARY'!I49</f>
        <v>0</v>
      </c>
      <c r="J182" s="112">
        <f>J157*'REVISED SUMMARY'!J49</f>
        <v>0</v>
      </c>
      <c r="K182" s="112">
        <f>K157*'REVISED SUMMARY'!K49</f>
        <v>0</v>
      </c>
      <c r="L182" s="112" t="e">
        <f>L157*'REVISED SUMMARY'!#REF!</f>
        <v>#REF!</v>
      </c>
      <c r="M182" s="112" t="e">
        <f>M157*'REVISED SUMMARY'!#REF!</f>
        <v>#REF!</v>
      </c>
      <c r="N182" s="112" t="e">
        <f>N157*'REVISED SUMMARY'!#REF!</f>
        <v>#REF!</v>
      </c>
      <c r="O182" s="220">
        <f>O157*'REVISED SUMMARY'!L49</f>
        <v>0</v>
      </c>
      <c r="P182" s="220">
        <f>P157*'REVISED SUMMARY'!M49</f>
        <v>0</v>
      </c>
      <c r="Q182" s="220">
        <f>Q157*'REVISED SUMMARY'!O49</f>
        <v>0</v>
      </c>
      <c r="R182" s="220">
        <f>R157*'REVISED SUMMARY'!R49</f>
        <v>0</v>
      </c>
      <c r="S182" s="220">
        <f>S157*'REVISED SUMMARY'!S49</f>
        <v>0</v>
      </c>
      <c r="T182" s="220">
        <f>T157*'REVISED SUMMARY'!T49</f>
        <v>0</v>
      </c>
      <c r="U182" s="220">
        <f>U157*'REVISED SUMMARY'!U49</f>
        <v>0</v>
      </c>
      <c r="V182" s="220">
        <f>V157*'REVISED SUMMARY'!V49</f>
        <v>0</v>
      </c>
      <c r="W182" s="220">
        <f>W157*'REVISED SUMMARY'!W49</f>
        <v>0</v>
      </c>
      <c r="X182" s="220">
        <f>X157*'REVISED SUMMARY'!X49</f>
        <v>0</v>
      </c>
      <c r="Y182" s="220">
        <f>Y157*'REVISED SUMMARY'!Y49</f>
        <v>0</v>
      </c>
      <c r="Z182" s="220">
        <f>Z157*'REVISED SUMMARY'!Z49</f>
        <v>0</v>
      </c>
      <c r="AA182" s="220">
        <f>AA157*'REVISED SUMMARY'!AA49</f>
        <v>0</v>
      </c>
      <c r="AB182" s="220">
        <f>AB157*'REVISED SUMMARY'!AB49</f>
        <v>0</v>
      </c>
      <c r="AC182" s="220">
        <f>AC157*'REVISED SUMMARY'!AC49</f>
        <v>0</v>
      </c>
      <c r="AD182" s="220">
        <f>AD157*'REVISED SUMMARY'!AD49</f>
        <v>0</v>
      </c>
      <c r="AE182" s="220">
        <f>AE157*'REVISED SUMMARY'!AE49</f>
        <v>0</v>
      </c>
      <c r="AF182" s="220">
        <f>AF157*'REVISED SUMMARY'!AF49</f>
        <v>0</v>
      </c>
      <c r="AG182" s="220">
        <f>AG157*'REVISED SUMMARY'!AG49</f>
        <v>0</v>
      </c>
      <c r="AH182" s="220">
        <f>AH157*'REVISED SUMMARY'!AH49</f>
        <v>0</v>
      </c>
      <c r="AI182" s="220">
        <f>AI157*'REVISED SUMMARY'!AI49</f>
        <v>0</v>
      </c>
      <c r="AJ182" s="220">
        <f>AJ157*'REVISED SUMMARY'!AJ49</f>
        <v>0</v>
      </c>
      <c r="AK182" s="220">
        <f>AK157*'REVISED SUMMARY'!AK49</f>
        <v>0</v>
      </c>
      <c r="AL182" s="220">
        <f>AL157*'REVISED SUMMARY'!AL49</f>
        <v>0</v>
      </c>
      <c r="AM182" s="220">
        <f>AM157*'REVISED SUMMARY'!AM49</f>
        <v>0</v>
      </c>
    </row>
    <row r="183" spans="1:39" ht="15" hidden="1" thickBot="1" x14ac:dyDescent="0.4">
      <c r="A183" s="99"/>
      <c r="B183" s="79" t="s">
        <v>130</v>
      </c>
      <c r="C183" s="105">
        <f>C176*'REVISED SUMMARY'!C49</f>
        <v>0</v>
      </c>
      <c r="D183" s="105">
        <f>D176*'REVISED SUMMARY'!D49</f>
        <v>0</v>
      </c>
      <c r="E183" s="105">
        <f>E176*'REVISED SUMMARY'!E49</f>
        <v>0</v>
      </c>
      <c r="F183" s="105">
        <f>F176*'REVISED SUMMARY'!F49</f>
        <v>0</v>
      </c>
      <c r="G183" s="105">
        <f>G176*'REVISED SUMMARY'!G49</f>
        <v>0</v>
      </c>
      <c r="H183" s="105">
        <f>H176*'REVISED SUMMARY'!H49</f>
        <v>0</v>
      </c>
      <c r="I183" s="105">
        <f>I176*'REVISED SUMMARY'!I49</f>
        <v>0</v>
      </c>
      <c r="J183" s="105">
        <f>J176*'REVISED SUMMARY'!J49</f>
        <v>0</v>
      </c>
      <c r="K183" s="105">
        <f>K176*'REVISED SUMMARY'!K49</f>
        <v>0</v>
      </c>
      <c r="L183" s="105" t="e">
        <f>L176*'REVISED SUMMARY'!#REF!</f>
        <v>#REF!</v>
      </c>
      <c r="M183" s="105" t="e">
        <f>M176*'REVISED SUMMARY'!#REF!</f>
        <v>#REF!</v>
      </c>
      <c r="N183" s="105" t="e">
        <f>N176*'REVISED SUMMARY'!#REF!</f>
        <v>#REF!</v>
      </c>
      <c r="O183" s="214">
        <f>O176*'REVISED SUMMARY'!L49</f>
        <v>0</v>
      </c>
      <c r="P183" s="214">
        <f>P176*'REVISED SUMMARY'!M49</f>
        <v>0</v>
      </c>
      <c r="Q183" s="214">
        <f>Q176*'REVISED SUMMARY'!O49</f>
        <v>0</v>
      </c>
      <c r="R183" s="214">
        <f>R176*'REVISED SUMMARY'!R49</f>
        <v>0</v>
      </c>
      <c r="S183" s="214">
        <f>S176*'REVISED SUMMARY'!S49</f>
        <v>0</v>
      </c>
      <c r="T183" s="214">
        <f>T176*'REVISED SUMMARY'!T49</f>
        <v>0</v>
      </c>
      <c r="U183" s="214">
        <f>U176*'REVISED SUMMARY'!U49</f>
        <v>0</v>
      </c>
      <c r="V183" s="214">
        <f>V176*'REVISED SUMMARY'!V49</f>
        <v>0</v>
      </c>
      <c r="W183" s="214">
        <f>W176*'REVISED SUMMARY'!W49</f>
        <v>0</v>
      </c>
      <c r="X183" s="214">
        <f>X176*'REVISED SUMMARY'!X49</f>
        <v>0</v>
      </c>
      <c r="Y183" s="214">
        <f>Y176*'REVISED SUMMARY'!Y49</f>
        <v>0</v>
      </c>
      <c r="Z183" s="214">
        <f>Z176*'REVISED SUMMARY'!Z49</f>
        <v>0</v>
      </c>
      <c r="AA183" s="214">
        <f>AA176*'REVISED SUMMARY'!AA49</f>
        <v>0</v>
      </c>
      <c r="AB183" s="214">
        <f>AB176*'REVISED SUMMARY'!AB49</f>
        <v>0</v>
      </c>
      <c r="AC183" s="214">
        <f>AC176*'REVISED SUMMARY'!AC49</f>
        <v>0</v>
      </c>
      <c r="AD183" s="214">
        <f>AD176*'REVISED SUMMARY'!AD49</f>
        <v>0</v>
      </c>
      <c r="AE183" s="214">
        <f>AE176*'REVISED SUMMARY'!AE49</f>
        <v>0</v>
      </c>
      <c r="AF183" s="214">
        <f>AF176*'REVISED SUMMARY'!AF49</f>
        <v>0</v>
      </c>
      <c r="AG183" s="214">
        <f>AG176*'REVISED SUMMARY'!AG49</f>
        <v>0</v>
      </c>
      <c r="AH183" s="214">
        <f>AH176*'REVISED SUMMARY'!AH49</f>
        <v>0</v>
      </c>
      <c r="AI183" s="214">
        <f>AI176*'REVISED SUMMARY'!AI49</f>
        <v>0</v>
      </c>
      <c r="AJ183" s="214">
        <f>AJ176*'REVISED SUMMARY'!AJ49</f>
        <v>0</v>
      </c>
      <c r="AK183" s="214">
        <f>AK176*'REVISED SUMMARY'!AK49</f>
        <v>0</v>
      </c>
      <c r="AL183" s="214">
        <f>AL176*'REVISED SUMMARY'!AL49</f>
        <v>0</v>
      </c>
      <c r="AM183" s="214">
        <f>AM176*'REVISED SUMMARY'!AM49</f>
        <v>0</v>
      </c>
    </row>
    <row r="184" spans="1:39" hidden="1" x14ac:dyDescent="0.35">
      <c r="A184" s="99"/>
      <c r="B184" s="250" t="s">
        <v>131</v>
      </c>
      <c r="C184" s="106">
        <f>IFERROR(C182/C73,0)</f>
        <v>0</v>
      </c>
      <c r="D184" s="106">
        <f t="shared" ref="D184:AM184" si="117">IFERROR(D182/D73,0)</f>
        <v>0</v>
      </c>
      <c r="E184" s="106">
        <f t="shared" si="117"/>
        <v>0</v>
      </c>
      <c r="F184" s="106">
        <f t="shared" si="117"/>
        <v>0</v>
      </c>
      <c r="G184" s="106">
        <f t="shared" si="117"/>
        <v>0</v>
      </c>
      <c r="H184" s="106">
        <f t="shared" si="117"/>
        <v>0</v>
      </c>
      <c r="I184" s="106">
        <f t="shared" si="117"/>
        <v>0</v>
      </c>
      <c r="J184" s="106">
        <f t="shared" si="117"/>
        <v>0</v>
      </c>
      <c r="K184" s="106">
        <f t="shared" si="117"/>
        <v>0</v>
      </c>
      <c r="L184" s="106">
        <f t="shared" si="117"/>
        <v>0</v>
      </c>
      <c r="M184" s="106">
        <f t="shared" si="117"/>
        <v>0</v>
      </c>
      <c r="N184" s="106">
        <f t="shared" si="117"/>
        <v>0</v>
      </c>
      <c r="O184" s="215">
        <f t="shared" si="117"/>
        <v>0</v>
      </c>
      <c r="P184" s="215">
        <f t="shared" si="117"/>
        <v>0</v>
      </c>
      <c r="Q184" s="215">
        <f t="shared" si="117"/>
        <v>0</v>
      </c>
      <c r="R184" s="215">
        <f t="shared" si="117"/>
        <v>0</v>
      </c>
      <c r="S184" s="215">
        <f t="shared" si="117"/>
        <v>0</v>
      </c>
      <c r="T184" s="215">
        <f t="shared" si="117"/>
        <v>0</v>
      </c>
      <c r="U184" s="215">
        <f t="shared" si="117"/>
        <v>0</v>
      </c>
      <c r="V184" s="215">
        <f t="shared" si="117"/>
        <v>0</v>
      </c>
      <c r="W184" s="215">
        <f t="shared" si="117"/>
        <v>0</v>
      </c>
      <c r="X184" s="215">
        <f t="shared" si="117"/>
        <v>0</v>
      </c>
      <c r="Y184" s="215">
        <f t="shared" si="117"/>
        <v>0</v>
      </c>
      <c r="Z184" s="215">
        <f t="shared" si="117"/>
        <v>0</v>
      </c>
      <c r="AA184" s="215">
        <f t="shared" si="117"/>
        <v>0</v>
      </c>
      <c r="AB184" s="215">
        <f t="shared" si="117"/>
        <v>0</v>
      </c>
      <c r="AC184" s="215">
        <f t="shared" si="117"/>
        <v>0</v>
      </c>
      <c r="AD184" s="215">
        <f t="shared" si="117"/>
        <v>0</v>
      </c>
      <c r="AE184" s="215">
        <f t="shared" si="117"/>
        <v>0</v>
      </c>
      <c r="AF184" s="215">
        <f t="shared" si="117"/>
        <v>0</v>
      </c>
      <c r="AG184" s="215">
        <f t="shared" si="117"/>
        <v>0</v>
      </c>
      <c r="AH184" s="215">
        <f t="shared" si="117"/>
        <v>0</v>
      </c>
      <c r="AI184" s="215">
        <f t="shared" si="117"/>
        <v>0</v>
      </c>
      <c r="AJ184" s="215">
        <f t="shared" si="117"/>
        <v>0</v>
      </c>
      <c r="AK184" s="215">
        <f t="shared" si="117"/>
        <v>0</v>
      </c>
      <c r="AL184" s="215">
        <f t="shared" si="117"/>
        <v>0</v>
      </c>
      <c r="AM184" s="215">
        <f t="shared" si="117"/>
        <v>0</v>
      </c>
    </row>
    <row r="185" spans="1:39" ht="15" hidden="1" thickBot="1" x14ac:dyDescent="0.4">
      <c r="A185" s="99"/>
      <c r="B185" s="79" t="s">
        <v>132</v>
      </c>
      <c r="C185" s="107">
        <f>IFERROR(C183/C73,0)</f>
        <v>0</v>
      </c>
      <c r="D185" s="107">
        <f t="shared" ref="D185:AM185" si="118">IFERROR(D183/D73,0)</f>
        <v>0</v>
      </c>
      <c r="E185" s="107">
        <f t="shared" si="118"/>
        <v>0</v>
      </c>
      <c r="F185" s="107">
        <f t="shared" si="118"/>
        <v>0</v>
      </c>
      <c r="G185" s="107">
        <f t="shared" si="118"/>
        <v>0</v>
      </c>
      <c r="H185" s="107">
        <f t="shared" si="118"/>
        <v>0</v>
      </c>
      <c r="I185" s="107">
        <f t="shared" si="118"/>
        <v>0</v>
      </c>
      <c r="J185" s="107">
        <f t="shared" si="118"/>
        <v>0</v>
      </c>
      <c r="K185" s="107">
        <f t="shared" si="118"/>
        <v>0</v>
      </c>
      <c r="L185" s="107">
        <f t="shared" si="118"/>
        <v>0</v>
      </c>
      <c r="M185" s="107">
        <f t="shared" si="118"/>
        <v>0</v>
      </c>
      <c r="N185" s="107">
        <f t="shared" si="118"/>
        <v>0</v>
      </c>
      <c r="O185" s="216">
        <f t="shared" si="118"/>
        <v>0</v>
      </c>
      <c r="P185" s="216">
        <f t="shared" si="118"/>
        <v>0</v>
      </c>
      <c r="Q185" s="216">
        <f t="shared" si="118"/>
        <v>0</v>
      </c>
      <c r="R185" s="216">
        <f t="shared" si="118"/>
        <v>0</v>
      </c>
      <c r="S185" s="216">
        <f t="shared" si="118"/>
        <v>0</v>
      </c>
      <c r="T185" s="216">
        <f t="shared" si="118"/>
        <v>0</v>
      </c>
      <c r="U185" s="216">
        <f t="shared" si="118"/>
        <v>0</v>
      </c>
      <c r="V185" s="216">
        <f t="shared" si="118"/>
        <v>0</v>
      </c>
      <c r="W185" s="216">
        <f t="shared" si="118"/>
        <v>0</v>
      </c>
      <c r="X185" s="216">
        <f t="shared" si="118"/>
        <v>0</v>
      </c>
      <c r="Y185" s="216">
        <f t="shared" si="118"/>
        <v>0</v>
      </c>
      <c r="Z185" s="216">
        <f t="shared" si="118"/>
        <v>0</v>
      </c>
      <c r="AA185" s="216">
        <f t="shared" si="118"/>
        <v>0</v>
      </c>
      <c r="AB185" s="216">
        <f t="shared" si="118"/>
        <v>0</v>
      </c>
      <c r="AC185" s="216">
        <f t="shared" si="118"/>
        <v>0</v>
      </c>
      <c r="AD185" s="216">
        <f t="shared" si="118"/>
        <v>0</v>
      </c>
      <c r="AE185" s="216">
        <f t="shared" si="118"/>
        <v>0</v>
      </c>
      <c r="AF185" s="216">
        <f t="shared" si="118"/>
        <v>0</v>
      </c>
      <c r="AG185" s="216">
        <f t="shared" si="118"/>
        <v>0</v>
      </c>
      <c r="AH185" s="216">
        <f t="shared" si="118"/>
        <v>0</v>
      </c>
      <c r="AI185" s="216">
        <f t="shared" si="118"/>
        <v>0</v>
      </c>
      <c r="AJ185" s="216">
        <f t="shared" si="118"/>
        <v>0</v>
      </c>
      <c r="AK185" s="216">
        <f t="shared" si="118"/>
        <v>0</v>
      </c>
      <c r="AL185" s="216">
        <f t="shared" si="118"/>
        <v>0</v>
      </c>
      <c r="AM185" s="216">
        <f t="shared" si="118"/>
        <v>0</v>
      </c>
    </row>
    <row r="186" spans="1:39" ht="15" hidden="1" thickBot="1" x14ac:dyDescent="0.4">
      <c r="A186" s="99"/>
      <c r="B186" s="257" t="s">
        <v>133</v>
      </c>
      <c r="C186" s="109">
        <f>C184+C185</f>
        <v>0</v>
      </c>
      <c r="D186" s="109">
        <f t="shared" ref="D186:AM186" si="119">D184+D185</f>
        <v>0</v>
      </c>
      <c r="E186" s="110">
        <f t="shared" si="119"/>
        <v>0</v>
      </c>
      <c r="F186" s="110">
        <f t="shared" si="119"/>
        <v>0</v>
      </c>
      <c r="G186" s="110">
        <f t="shared" si="119"/>
        <v>0</v>
      </c>
      <c r="H186" s="110">
        <f t="shared" si="119"/>
        <v>0</v>
      </c>
      <c r="I186" s="110">
        <f t="shared" si="119"/>
        <v>0</v>
      </c>
      <c r="J186" s="110">
        <f t="shared" si="119"/>
        <v>0</v>
      </c>
      <c r="K186" s="110">
        <f t="shared" si="119"/>
        <v>0</v>
      </c>
      <c r="L186" s="110">
        <f t="shared" si="119"/>
        <v>0</v>
      </c>
      <c r="M186" s="111">
        <f t="shared" si="119"/>
        <v>0</v>
      </c>
      <c r="N186" s="120">
        <f t="shared" si="119"/>
        <v>0</v>
      </c>
      <c r="O186" s="217">
        <f t="shared" si="119"/>
        <v>0</v>
      </c>
      <c r="P186" s="217">
        <f t="shared" si="119"/>
        <v>0</v>
      </c>
      <c r="Q186" s="218">
        <f t="shared" si="119"/>
        <v>0</v>
      </c>
      <c r="R186" s="218">
        <f t="shared" si="119"/>
        <v>0</v>
      </c>
      <c r="S186" s="218">
        <f t="shared" si="119"/>
        <v>0</v>
      </c>
      <c r="T186" s="218">
        <f t="shared" si="119"/>
        <v>0</v>
      </c>
      <c r="U186" s="218">
        <f t="shared" si="119"/>
        <v>0</v>
      </c>
      <c r="V186" s="218">
        <f t="shared" si="119"/>
        <v>0</v>
      </c>
      <c r="W186" s="218">
        <f t="shared" si="119"/>
        <v>0</v>
      </c>
      <c r="X186" s="218">
        <f t="shared" si="119"/>
        <v>0</v>
      </c>
      <c r="Y186" s="232">
        <f t="shared" si="119"/>
        <v>0</v>
      </c>
      <c r="Z186" s="232">
        <f t="shared" si="119"/>
        <v>0</v>
      </c>
      <c r="AA186" s="217">
        <f t="shared" si="119"/>
        <v>0</v>
      </c>
      <c r="AB186" s="217">
        <f t="shared" si="119"/>
        <v>0</v>
      </c>
      <c r="AC186" s="218">
        <f t="shared" si="119"/>
        <v>0</v>
      </c>
      <c r="AD186" s="218">
        <f t="shared" si="119"/>
        <v>0</v>
      </c>
      <c r="AE186" s="218">
        <f t="shared" si="119"/>
        <v>0</v>
      </c>
      <c r="AF186" s="218">
        <f t="shared" si="119"/>
        <v>0</v>
      </c>
      <c r="AG186" s="218">
        <f t="shared" si="119"/>
        <v>0</v>
      </c>
      <c r="AH186" s="218">
        <f t="shared" si="119"/>
        <v>0</v>
      </c>
      <c r="AI186" s="218">
        <f t="shared" si="119"/>
        <v>0</v>
      </c>
      <c r="AJ186" s="218">
        <f t="shared" si="119"/>
        <v>0</v>
      </c>
      <c r="AK186" s="232">
        <f t="shared" si="119"/>
        <v>0</v>
      </c>
      <c r="AL186" s="232">
        <f t="shared" si="119"/>
        <v>0</v>
      </c>
      <c r="AM186" s="217">
        <f t="shared" si="119"/>
        <v>0</v>
      </c>
    </row>
    <row r="187" spans="1:39" ht="15" hidden="1" thickBot="1" x14ac:dyDescent="0.4">
      <c r="A187" s="99"/>
      <c r="B187" s="99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</row>
    <row r="188" spans="1:39" ht="15" hidden="1" thickBot="1" x14ac:dyDescent="0.4">
      <c r="A188" s="99"/>
      <c r="B188" s="256" t="s">
        <v>37</v>
      </c>
      <c r="C188" s="146">
        <f>C$4</f>
        <v>44562</v>
      </c>
      <c r="D188" s="146">
        <f t="shared" ref="D188:AM188" si="120">D$4</f>
        <v>44593</v>
      </c>
      <c r="E188" s="146">
        <f t="shared" si="120"/>
        <v>44621</v>
      </c>
      <c r="F188" s="146">
        <f t="shared" si="120"/>
        <v>44652</v>
      </c>
      <c r="G188" s="146">
        <f t="shared" si="120"/>
        <v>44682</v>
      </c>
      <c r="H188" s="146">
        <f t="shared" si="120"/>
        <v>44713</v>
      </c>
      <c r="I188" s="146">
        <f t="shared" si="120"/>
        <v>44743</v>
      </c>
      <c r="J188" s="146">
        <f t="shared" si="120"/>
        <v>44774</v>
      </c>
      <c r="K188" s="146">
        <f t="shared" si="120"/>
        <v>44805</v>
      </c>
      <c r="L188" s="146">
        <f t="shared" si="120"/>
        <v>44835</v>
      </c>
      <c r="M188" s="146">
        <f t="shared" si="120"/>
        <v>44866</v>
      </c>
      <c r="N188" s="146">
        <f t="shared" si="120"/>
        <v>44896</v>
      </c>
      <c r="O188" s="146">
        <f t="shared" si="120"/>
        <v>44927</v>
      </c>
      <c r="P188" s="146">
        <f t="shared" si="120"/>
        <v>44958</v>
      </c>
      <c r="Q188" s="146">
        <f t="shared" si="120"/>
        <v>44986</v>
      </c>
      <c r="R188" s="146">
        <f t="shared" si="120"/>
        <v>45017</v>
      </c>
      <c r="S188" s="146">
        <f t="shared" si="120"/>
        <v>45047</v>
      </c>
      <c r="T188" s="146">
        <f t="shared" si="120"/>
        <v>45078</v>
      </c>
      <c r="U188" s="146">
        <f t="shared" si="120"/>
        <v>45108</v>
      </c>
      <c r="V188" s="146">
        <f t="shared" si="120"/>
        <v>45139</v>
      </c>
      <c r="W188" s="146">
        <f t="shared" si="120"/>
        <v>45170</v>
      </c>
      <c r="X188" s="146">
        <f t="shared" si="120"/>
        <v>45200</v>
      </c>
      <c r="Y188" s="146">
        <f t="shared" si="120"/>
        <v>45231</v>
      </c>
      <c r="Z188" s="146">
        <f t="shared" si="120"/>
        <v>45261</v>
      </c>
      <c r="AA188" s="146">
        <f t="shared" si="120"/>
        <v>45292</v>
      </c>
      <c r="AB188" s="146">
        <f t="shared" si="120"/>
        <v>45323</v>
      </c>
      <c r="AC188" s="146">
        <f t="shared" si="120"/>
        <v>45352</v>
      </c>
      <c r="AD188" s="146">
        <f t="shared" si="120"/>
        <v>45383</v>
      </c>
      <c r="AE188" s="146">
        <f t="shared" si="120"/>
        <v>45413</v>
      </c>
      <c r="AF188" s="146">
        <f t="shared" si="120"/>
        <v>45444</v>
      </c>
      <c r="AG188" s="146">
        <f t="shared" si="120"/>
        <v>45474</v>
      </c>
      <c r="AH188" s="146">
        <f t="shared" si="120"/>
        <v>45505</v>
      </c>
      <c r="AI188" s="146">
        <f t="shared" si="120"/>
        <v>45536</v>
      </c>
      <c r="AJ188" s="146">
        <f t="shared" si="120"/>
        <v>45566</v>
      </c>
      <c r="AK188" s="146">
        <f t="shared" si="120"/>
        <v>45597</v>
      </c>
      <c r="AL188" s="146">
        <f t="shared" si="120"/>
        <v>45627</v>
      </c>
      <c r="AM188" s="146">
        <f t="shared" si="120"/>
        <v>45658</v>
      </c>
    </row>
    <row r="189" spans="1:39" hidden="1" x14ac:dyDescent="0.35">
      <c r="A189" s="99"/>
      <c r="B189" s="250" t="s">
        <v>134</v>
      </c>
      <c r="C189" s="112">
        <f>C157*'REVISED SUMMARY'!C50</f>
        <v>0</v>
      </c>
      <c r="D189" s="112">
        <f>D157*'REVISED SUMMARY'!D50</f>
        <v>0</v>
      </c>
      <c r="E189" s="112">
        <f>E157*'REVISED SUMMARY'!E50</f>
        <v>0</v>
      </c>
      <c r="F189" s="112">
        <f>F157*'REVISED SUMMARY'!F50</f>
        <v>0</v>
      </c>
      <c r="G189" s="112">
        <f>G157*'REVISED SUMMARY'!G50</f>
        <v>0</v>
      </c>
      <c r="H189" s="112">
        <f>H157*'REVISED SUMMARY'!H50</f>
        <v>0</v>
      </c>
      <c r="I189" s="112">
        <f>I157*'REVISED SUMMARY'!I50</f>
        <v>0</v>
      </c>
      <c r="J189" s="112">
        <f>J157*'REVISED SUMMARY'!J50</f>
        <v>0</v>
      </c>
      <c r="K189" s="112">
        <f>K157*'REVISED SUMMARY'!K50</f>
        <v>0</v>
      </c>
      <c r="L189" s="112" t="e">
        <f>L157*'REVISED SUMMARY'!#REF!</f>
        <v>#REF!</v>
      </c>
      <c r="M189" s="112" t="e">
        <f>M157*'REVISED SUMMARY'!#REF!</f>
        <v>#REF!</v>
      </c>
      <c r="N189" s="112" t="e">
        <f>N157*'REVISED SUMMARY'!#REF!</f>
        <v>#REF!</v>
      </c>
      <c r="O189" s="220">
        <f>O157*'REVISED SUMMARY'!L50</f>
        <v>0</v>
      </c>
      <c r="P189" s="220">
        <f>P157*'REVISED SUMMARY'!M50</f>
        <v>0</v>
      </c>
      <c r="Q189" s="220">
        <f>Q157*'REVISED SUMMARY'!O50</f>
        <v>0</v>
      </c>
      <c r="R189" s="220">
        <f>R157*'REVISED SUMMARY'!R50</f>
        <v>0</v>
      </c>
      <c r="S189" s="220">
        <f>S157*'REVISED SUMMARY'!S50</f>
        <v>0</v>
      </c>
      <c r="T189" s="220">
        <f>T157*'REVISED SUMMARY'!T50</f>
        <v>0</v>
      </c>
      <c r="U189" s="220">
        <f>U157*'REVISED SUMMARY'!U50</f>
        <v>0</v>
      </c>
      <c r="V189" s="220">
        <f>V157*'REVISED SUMMARY'!V50</f>
        <v>0</v>
      </c>
      <c r="W189" s="220">
        <f>W157*'REVISED SUMMARY'!W50</f>
        <v>0</v>
      </c>
      <c r="X189" s="220">
        <f>X157*'REVISED SUMMARY'!X50</f>
        <v>0</v>
      </c>
      <c r="Y189" s="220">
        <f>Y157*'REVISED SUMMARY'!Y50</f>
        <v>0</v>
      </c>
      <c r="Z189" s="220">
        <f>Z157*'REVISED SUMMARY'!Z50</f>
        <v>0</v>
      </c>
      <c r="AA189" s="220">
        <f>AA157*'REVISED SUMMARY'!AA50</f>
        <v>0</v>
      </c>
      <c r="AB189" s="220">
        <f>AB157*'REVISED SUMMARY'!AB50</f>
        <v>0</v>
      </c>
      <c r="AC189" s="220">
        <f>AC157*'REVISED SUMMARY'!AC50</f>
        <v>0</v>
      </c>
      <c r="AD189" s="220">
        <f>AD157*'REVISED SUMMARY'!AD50</f>
        <v>0</v>
      </c>
      <c r="AE189" s="220">
        <f>AE157*'REVISED SUMMARY'!AE50</f>
        <v>0</v>
      </c>
      <c r="AF189" s="220">
        <f>AF157*'REVISED SUMMARY'!AF50</f>
        <v>0</v>
      </c>
      <c r="AG189" s="220">
        <f>AG157*'REVISED SUMMARY'!AG50</f>
        <v>0</v>
      </c>
      <c r="AH189" s="220">
        <f>AH157*'REVISED SUMMARY'!AH50</f>
        <v>0</v>
      </c>
      <c r="AI189" s="220">
        <f>AI157*'REVISED SUMMARY'!AI50</f>
        <v>0</v>
      </c>
      <c r="AJ189" s="220">
        <f>AJ157*'REVISED SUMMARY'!AJ50</f>
        <v>0</v>
      </c>
      <c r="AK189" s="220">
        <f>AK157*'REVISED SUMMARY'!AK50</f>
        <v>0</v>
      </c>
      <c r="AL189" s="220">
        <f>AL157*'REVISED SUMMARY'!AL50</f>
        <v>0</v>
      </c>
      <c r="AM189" s="220">
        <f>AM157*'REVISED SUMMARY'!AM50</f>
        <v>0</v>
      </c>
    </row>
    <row r="190" spans="1:39" ht="15" hidden="1" thickBot="1" x14ac:dyDescent="0.4">
      <c r="A190" s="99"/>
      <c r="B190" s="79" t="s">
        <v>135</v>
      </c>
      <c r="C190" s="105">
        <f>C176*'REVISED SUMMARY'!C50</f>
        <v>0</v>
      </c>
      <c r="D190" s="105">
        <f>D176*'REVISED SUMMARY'!D50</f>
        <v>0</v>
      </c>
      <c r="E190" s="105">
        <f>E176*'REVISED SUMMARY'!E50</f>
        <v>0</v>
      </c>
      <c r="F190" s="105">
        <f>F176*'REVISED SUMMARY'!F50</f>
        <v>0</v>
      </c>
      <c r="G190" s="105">
        <f>G176*'REVISED SUMMARY'!G50</f>
        <v>0</v>
      </c>
      <c r="H190" s="105">
        <f>H176*'REVISED SUMMARY'!H50</f>
        <v>0</v>
      </c>
      <c r="I190" s="105">
        <f>I176*'REVISED SUMMARY'!I50</f>
        <v>0</v>
      </c>
      <c r="J190" s="105">
        <f>J176*'REVISED SUMMARY'!J50</f>
        <v>0</v>
      </c>
      <c r="K190" s="105">
        <f>K176*'REVISED SUMMARY'!K50</f>
        <v>0</v>
      </c>
      <c r="L190" s="105" t="e">
        <f>L176*'REVISED SUMMARY'!#REF!</f>
        <v>#REF!</v>
      </c>
      <c r="M190" s="105" t="e">
        <f>M176*'REVISED SUMMARY'!#REF!</f>
        <v>#REF!</v>
      </c>
      <c r="N190" s="105" t="e">
        <f>N176*'REVISED SUMMARY'!#REF!</f>
        <v>#REF!</v>
      </c>
      <c r="O190" s="214">
        <f>O176*'REVISED SUMMARY'!L50</f>
        <v>0</v>
      </c>
      <c r="P190" s="214">
        <f>P176*'REVISED SUMMARY'!M50</f>
        <v>0</v>
      </c>
      <c r="Q190" s="214">
        <f>Q176*'REVISED SUMMARY'!O50</f>
        <v>0</v>
      </c>
      <c r="R190" s="214">
        <f>R176*'REVISED SUMMARY'!R50</f>
        <v>0</v>
      </c>
      <c r="S190" s="214">
        <f>S176*'REVISED SUMMARY'!S50</f>
        <v>0</v>
      </c>
      <c r="T190" s="214">
        <f>T176*'REVISED SUMMARY'!T50</f>
        <v>0</v>
      </c>
      <c r="U190" s="214">
        <f>U176*'REVISED SUMMARY'!U50</f>
        <v>0</v>
      </c>
      <c r="V190" s="214">
        <f>V176*'REVISED SUMMARY'!V50</f>
        <v>0</v>
      </c>
      <c r="W190" s="214">
        <f>W176*'REVISED SUMMARY'!W50</f>
        <v>0</v>
      </c>
      <c r="X190" s="214">
        <f>X176*'REVISED SUMMARY'!X50</f>
        <v>0</v>
      </c>
      <c r="Y190" s="214">
        <f>Y176*'REVISED SUMMARY'!Y50</f>
        <v>0</v>
      </c>
      <c r="Z190" s="214">
        <f>Z176*'REVISED SUMMARY'!Z50</f>
        <v>0</v>
      </c>
      <c r="AA190" s="214">
        <f>AA176*'REVISED SUMMARY'!AA50</f>
        <v>0</v>
      </c>
      <c r="AB190" s="214">
        <f>AB176*'REVISED SUMMARY'!AB50</f>
        <v>0</v>
      </c>
      <c r="AC190" s="214">
        <f>AC176*'REVISED SUMMARY'!AC50</f>
        <v>0</v>
      </c>
      <c r="AD190" s="214">
        <f>AD176*'REVISED SUMMARY'!AD50</f>
        <v>0</v>
      </c>
      <c r="AE190" s="214">
        <f>AE176*'REVISED SUMMARY'!AE50</f>
        <v>0</v>
      </c>
      <c r="AF190" s="214">
        <f>AF176*'REVISED SUMMARY'!AF50</f>
        <v>0</v>
      </c>
      <c r="AG190" s="214">
        <f>AG176*'REVISED SUMMARY'!AG50</f>
        <v>0</v>
      </c>
      <c r="AH190" s="214">
        <f>AH176*'REVISED SUMMARY'!AH50</f>
        <v>0</v>
      </c>
      <c r="AI190" s="214">
        <f>AI176*'REVISED SUMMARY'!AI50</f>
        <v>0</v>
      </c>
      <c r="AJ190" s="214">
        <f>AJ176*'REVISED SUMMARY'!AJ50</f>
        <v>0</v>
      </c>
      <c r="AK190" s="214">
        <f>AK176*'REVISED SUMMARY'!AK50</f>
        <v>0</v>
      </c>
      <c r="AL190" s="214">
        <f>AL176*'REVISED SUMMARY'!AL50</f>
        <v>0</v>
      </c>
      <c r="AM190" s="214">
        <f>AM176*'REVISED SUMMARY'!AM50</f>
        <v>0</v>
      </c>
    </row>
    <row r="191" spans="1:39" hidden="1" x14ac:dyDescent="0.35">
      <c r="A191" s="99"/>
      <c r="B191" s="250" t="s">
        <v>136</v>
      </c>
      <c r="C191" s="106">
        <f>IFERROR(C189/C73,0)</f>
        <v>0</v>
      </c>
      <c r="D191" s="106">
        <f t="shared" ref="D191:AM191" si="121">IFERROR(D189/D73,0)</f>
        <v>0</v>
      </c>
      <c r="E191" s="106">
        <f t="shared" si="121"/>
        <v>0</v>
      </c>
      <c r="F191" s="106">
        <f t="shared" si="121"/>
        <v>0</v>
      </c>
      <c r="G191" s="106">
        <f t="shared" si="121"/>
        <v>0</v>
      </c>
      <c r="H191" s="106">
        <f t="shared" si="121"/>
        <v>0</v>
      </c>
      <c r="I191" s="106">
        <f t="shared" si="121"/>
        <v>0</v>
      </c>
      <c r="J191" s="106">
        <f t="shared" si="121"/>
        <v>0</v>
      </c>
      <c r="K191" s="106">
        <f t="shared" si="121"/>
        <v>0</v>
      </c>
      <c r="L191" s="106">
        <f t="shared" si="121"/>
        <v>0</v>
      </c>
      <c r="M191" s="106">
        <f t="shared" si="121"/>
        <v>0</v>
      </c>
      <c r="N191" s="106">
        <f t="shared" si="121"/>
        <v>0</v>
      </c>
      <c r="O191" s="215">
        <f t="shared" si="121"/>
        <v>0</v>
      </c>
      <c r="P191" s="215">
        <f t="shared" si="121"/>
        <v>0</v>
      </c>
      <c r="Q191" s="215">
        <f t="shared" si="121"/>
        <v>0</v>
      </c>
      <c r="R191" s="215">
        <f t="shared" si="121"/>
        <v>0</v>
      </c>
      <c r="S191" s="215">
        <f t="shared" si="121"/>
        <v>0</v>
      </c>
      <c r="T191" s="215">
        <f t="shared" si="121"/>
        <v>0</v>
      </c>
      <c r="U191" s="215">
        <f t="shared" si="121"/>
        <v>0</v>
      </c>
      <c r="V191" s="215">
        <f t="shared" si="121"/>
        <v>0</v>
      </c>
      <c r="W191" s="215">
        <f t="shared" si="121"/>
        <v>0</v>
      </c>
      <c r="X191" s="215">
        <f t="shared" si="121"/>
        <v>0</v>
      </c>
      <c r="Y191" s="215">
        <f t="shared" si="121"/>
        <v>0</v>
      </c>
      <c r="Z191" s="215">
        <f t="shared" si="121"/>
        <v>0</v>
      </c>
      <c r="AA191" s="215">
        <f t="shared" si="121"/>
        <v>0</v>
      </c>
      <c r="AB191" s="215">
        <f t="shared" si="121"/>
        <v>0</v>
      </c>
      <c r="AC191" s="215">
        <f t="shared" si="121"/>
        <v>0</v>
      </c>
      <c r="AD191" s="215">
        <f t="shared" si="121"/>
        <v>0</v>
      </c>
      <c r="AE191" s="215">
        <f t="shared" si="121"/>
        <v>0</v>
      </c>
      <c r="AF191" s="215">
        <f t="shared" si="121"/>
        <v>0</v>
      </c>
      <c r="AG191" s="215">
        <f t="shared" si="121"/>
        <v>0</v>
      </c>
      <c r="AH191" s="215">
        <f t="shared" si="121"/>
        <v>0</v>
      </c>
      <c r="AI191" s="215">
        <f t="shared" si="121"/>
        <v>0</v>
      </c>
      <c r="AJ191" s="215">
        <f t="shared" si="121"/>
        <v>0</v>
      </c>
      <c r="AK191" s="215">
        <f t="shared" si="121"/>
        <v>0</v>
      </c>
      <c r="AL191" s="215">
        <f t="shared" si="121"/>
        <v>0</v>
      </c>
      <c r="AM191" s="215">
        <f t="shared" si="121"/>
        <v>0</v>
      </c>
    </row>
    <row r="192" spans="1:39" ht="15" hidden="1" thickBot="1" x14ac:dyDescent="0.4">
      <c r="A192" s="99"/>
      <c r="B192" s="79" t="s">
        <v>137</v>
      </c>
      <c r="C192" s="107">
        <f>IFERROR(C190/C73,0)</f>
        <v>0</v>
      </c>
      <c r="D192" s="107">
        <f t="shared" ref="D192:AM192" si="122">IFERROR(D190/D73,0)</f>
        <v>0</v>
      </c>
      <c r="E192" s="107">
        <f t="shared" si="122"/>
        <v>0</v>
      </c>
      <c r="F192" s="107">
        <f t="shared" si="122"/>
        <v>0</v>
      </c>
      <c r="G192" s="107">
        <f t="shared" si="122"/>
        <v>0</v>
      </c>
      <c r="H192" s="107">
        <f t="shared" si="122"/>
        <v>0</v>
      </c>
      <c r="I192" s="107">
        <f t="shared" si="122"/>
        <v>0</v>
      </c>
      <c r="J192" s="107">
        <f t="shared" si="122"/>
        <v>0</v>
      </c>
      <c r="K192" s="107">
        <f t="shared" si="122"/>
        <v>0</v>
      </c>
      <c r="L192" s="107">
        <f t="shared" si="122"/>
        <v>0</v>
      </c>
      <c r="M192" s="107">
        <f t="shared" si="122"/>
        <v>0</v>
      </c>
      <c r="N192" s="107">
        <f t="shared" si="122"/>
        <v>0</v>
      </c>
      <c r="O192" s="216">
        <f t="shared" si="122"/>
        <v>0</v>
      </c>
      <c r="P192" s="216">
        <f t="shared" si="122"/>
        <v>0</v>
      </c>
      <c r="Q192" s="216">
        <f t="shared" si="122"/>
        <v>0</v>
      </c>
      <c r="R192" s="216">
        <f t="shared" si="122"/>
        <v>0</v>
      </c>
      <c r="S192" s="216">
        <f t="shared" si="122"/>
        <v>0</v>
      </c>
      <c r="T192" s="216">
        <f t="shared" si="122"/>
        <v>0</v>
      </c>
      <c r="U192" s="216">
        <f t="shared" si="122"/>
        <v>0</v>
      </c>
      <c r="V192" s="216">
        <f t="shared" si="122"/>
        <v>0</v>
      </c>
      <c r="W192" s="216">
        <f t="shared" si="122"/>
        <v>0</v>
      </c>
      <c r="X192" s="216">
        <f t="shared" si="122"/>
        <v>0</v>
      </c>
      <c r="Y192" s="216">
        <f t="shared" si="122"/>
        <v>0</v>
      </c>
      <c r="Z192" s="216">
        <f t="shared" si="122"/>
        <v>0</v>
      </c>
      <c r="AA192" s="216">
        <f t="shared" si="122"/>
        <v>0</v>
      </c>
      <c r="AB192" s="216">
        <f t="shared" si="122"/>
        <v>0</v>
      </c>
      <c r="AC192" s="216">
        <f t="shared" si="122"/>
        <v>0</v>
      </c>
      <c r="AD192" s="216">
        <f t="shared" si="122"/>
        <v>0</v>
      </c>
      <c r="AE192" s="216">
        <f t="shared" si="122"/>
        <v>0</v>
      </c>
      <c r="AF192" s="216">
        <f t="shared" si="122"/>
        <v>0</v>
      </c>
      <c r="AG192" s="216">
        <f t="shared" si="122"/>
        <v>0</v>
      </c>
      <c r="AH192" s="216">
        <f t="shared" si="122"/>
        <v>0</v>
      </c>
      <c r="AI192" s="216">
        <f t="shared" si="122"/>
        <v>0</v>
      </c>
      <c r="AJ192" s="216">
        <f t="shared" si="122"/>
        <v>0</v>
      </c>
      <c r="AK192" s="216">
        <f t="shared" si="122"/>
        <v>0</v>
      </c>
      <c r="AL192" s="216">
        <f t="shared" si="122"/>
        <v>0</v>
      </c>
      <c r="AM192" s="216">
        <f t="shared" si="122"/>
        <v>0</v>
      </c>
    </row>
    <row r="193" spans="1:39" ht="15" hidden="1" thickBot="1" x14ac:dyDescent="0.4">
      <c r="A193" s="99"/>
      <c r="B193" s="257" t="s">
        <v>138</v>
      </c>
      <c r="C193" s="109">
        <f>C191+C192</f>
        <v>0</v>
      </c>
      <c r="D193" s="109">
        <f t="shared" ref="D193:AM193" si="123">D191+D192</f>
        <v>0</v>
      </c>
      <c r="E193" s="110">
        <f t="shared" si="123"/>
        <v>0</v>
      </c>
      <c r="F193" s="110">
        <f t="shared" si="123"/>
        <v>0</v>
      </c>
      <c r="G193" s="110">
        <f t="shared" si="123"/>
        <v>0</v>
      </c>
      <c r="H193" s="110">
        <f t="shared" si="123"/>
        <v>0</v>
      </c>
      <c r="I193" s="110">
        <f t="shared" si="123"/>
        <v>0</v>
      </c>
      <c r="J193" s="110">
        <f t="shared" si="123"/>
        <v>0</v>
      </c>
      <c r="K193" s="110">
        <f t="shared" si="123"/>
        <v>0</v>
      </c>
      <c r="L193" s="110">
        <f t="shared" si="123"/>
        <v>0</v>
      </c>
      <c r="M193" s="111">
        <f t="shared" si="123"/>
        <v>0</v>
      </c>
      <c r="N193" s="120">
        <f t="shared" si="123"/>
        <v>0</v>
      </c>
      <c r="O193" s="217">
        <f t="shared" si="123"/>
        <v>0</v>
      </c>
      <c r="P193" s="217">
        <f t="shared" si="123"/>
        <v>0</v>
      </c>
      <c r="Q193" s="218">
        <f t="shared" si="123"/>
        <v>0</v>
      </c>
      <c r="R193" s="218">
        <f t="shared" si="123"/>
        <v>0</v>
      </c>
      <c r="S193" s="218">
        <f t="shared" si="123"/>
        <v>0</v>
      </c>
      <c r="T193" s="218">
        <f t="shared" si="123"/>
        <v>0</v>
      </c>
      <c r="U193" s="218">
        <f t="shared" si="123"/>
        <v>0</v>
      </c>
      <c r="V193" s="218">
        <f t="shared" si="123"/>
        <v>0</v>
      </c>
      <c r="W193" s="218">
        <f t="shared" si="123"/>
        <v>0</v>
      </c>
      <c r="X193" s="218">
        <f t="shared" si="123"/>
        <v>0</v>
      </c>
      <c r="Y193" s="232">
        <f t="shared" si="123"/>
        <v>0</v>
      </c>
      <c r="Z193" s="232">
        <f t="shared" si="123"/>
        <v>0</v>
      </c>
      <c r="AA193" s="217">
        <f t="shared" si="123"/>
        <v>0</v>
      </c>
      <c r="AB193" s="217">
        <f t="shared" si="123"/>
        <v>0</v>
      </c>
      <c r="AC193" s="218">
        <f t="shared" si="123"/>
        <v>0</v>
      </c>
      <c r="AD193" s="218">
        <f t="shared" si="123"/>
        <v>0</v>
      </c>
      <c r="AE193" s="218">
        <f t="shared" si="123"/>
        <v>0</v>
      </c>
      <c r="AF193" s="218">
        <f t="shared" si="123"/>
        <v>0</v>
      </c>
      <c r="AG193" s="218">
        <f t="shared" si="123"/>
        <v>0</v>
      </c>
      <c r="AH193" s="218">
        <f t="shared" si="123"/>
        <v>0</v>
      </c>
      <c r="AI193" s="218">
        <f t="shared" si="123"/>
        <v>0</v>
      </c>
      <c r="AJ193" s="218">
        <f t="shared" si="123"/>
        <v>0</v>
      </c>
      <c r="AK193" s="232">
        <f t="shared" si="123"/>
        <v>0</v>
      </c>
      <c r="AL193" s="232">
        <f t="shared" si="123"/>
        <v>0</v>
      </c>
      <c r="AM193" s="217">
        <f t="shared" si="123"/>
        <v>0</v>
      </c>
    </row>
    <row r="194" spans="1:39" hidden="1" x14ac:dyDescent="0.35">
      <c r="A194" s="99"/>
      <c r="B194" s="99" t="s">
        <v>139</v>
      </c>
      <c r="C194" s="113">
        <f>C186+C193</f>
        <v>0</v>
      </c>
      <c r="D194" s="113">
        <f t="shared" ref="D194:AM194" si="124">D186+D193</f>
        <v>0</v>
      </c>
      <c r="E194" s="113">
        <f t="shared" si="124"/>
        <v>0</v>
      </c>
      <c r="F194" s="113">
        <f t="shared" si="124"/>
        <v>0</v>
      </c>
      <c r="G194" s="113">
        <f t="shared" si="124"/>
        <v>0</v>
      </c>
      <c r="H194" s="113">
        <f t="shared" si="124"/>
        <v>0</v>
      </c>
      <c r="I194" s="113">
        <f t="shared" si="124"/>
        <v>0</v>
      </c>
      <c r="J194" s="113">
        <f t="shared" si="124"/>
        <v>0</v>
      </c>
      <c r="K194" s="113">
        <f t="shared" si="124"/>
        <v>0</v>
      </c>
      <c r="L194" s="113">
        <f t="shared" si="124"/>
        <v>0</v>
      </c>
      <c r="M194" s="113">
        <f t="shared" si="124"/>
        <v>0</v>
      </c>
      <c r="N194" s="113">
        <f t="shared" si="124"/>
        <v>0</v>
      </c>
      <c r="O194" s="221">
        <f t="shared" si="124"/>
        <v>0</v>
      </c>
      <c r="P194" s="221">
        <f t="shared" si="124"/>
        <v>0</v>
      </c>
      <c r="Q194" s="221">
        <f t="shared" si="124"/>
        <v>0</v>
      </c>
      <c r="R194" s="221">
        <f t="shared" si="124"/>
        <v>0</v>
      </c>
      <c r="S194" s="221">
        <f t="shared" si="124"/>
        <v>0</v>
      </c>
      <c r="T194" s="221">
        <f t="shared" si="124"/>
        <v>0</v>
      </c>
      <c r="U194" s="221">
        <f t="shared" si="124"/>
        <v>0</v>
      </c>
      <c r="V194" s="221">
        <f t="shared" si="124"/>
        <v>0</v>
      </c>
      <c r="W194" s="221">
        <f t="shared" si="124"/>
        <v>0</v>
      </c>
      <c r="X194" s="221">
        <f t="shared" si="124"/>
        <v>0</v>
      </c>
      <c r="Y194" s="221">
        <f t="shared" si="124"/>
        <v>0</v>
      </c>
      <c r="Z194" s="221">
        <f t="shared" si="124"/>
        <v>0</v>
      </c>
      <c r="AA194" s="221">
        <f t="shared" si="124"/>
        <v>0</v>
      </c>
      <c r="AB194" s="221">
        <f t="shared" si="124"/>
        <v>0</v>
      </c>
      <c r="AC194" s="221">
        <f t="shared" si="124"/>
        <v>0</v>
      </c>
      <c r="AD194" s="221">
        <f t="shared" si="124"/>
        <v>0</v>
      </c>
      <c r="AE194" s="221">
        <f t="shared" si="124"/>
        <v>0</v>
      </c>
      <c r="AF194" s="221">
        <f t="shared" si="124"/>
        <v>0</v>
      </c>
      <c r="AG194" s="221">
        <f t="shared" si="124"/>
        <v>0</v>
      </c>
      <c r="AH194" s="221">
        <f t="shared" si="124"/>
        <v>0</v>
      </c>
      <c r="AI194" s="221">
        <f t="shared" si="124"/>
        <v>0</v>
      </c>
      <c r="AJ194" s="221">
        <f t="shared" si="124"/>
        <v>0</v>
      </c>
      <c r="AK194" s="221">
        <f t="shared" si="124"/>
        <v>0</v>
      </c>
      <c r="AL194" s="221">
        <f t="shared" si="124"/>
        <v>0</v>
      </c>
      <c r="AM194" s="221">
        <f t="shared" si="124"/>
        <v>0</v>
      </c>
    </row>
    <row r="195" spans="1:39" hidden="1" x14ac:dyDescent="0.35">
      <c r="A195" s="99"/>
      <c r="B195" s="99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</row>
    <row r="196" spans="1:39" hidden="1" x14ac:dyDescent="0.35">
      <c r="A196" s="99"/>
      <c r="B196" s="99" t="s">
        <v>140</v>
      </c>
      <c r="C196" s="114">
        <f t="shared" ref="C196" si="125">SUM(C182:C183)</f>
        <v>0</v>
      </c>
      <c r="D196" s="114">
        <f t="shared" ref="D196:AM196" si="126">SUM(D182:D183)</f>
        <v>0</v>
      </c>
      <c r="E196" s="115">
        <f t="shared" si="126"/>
        <v>0</v>
      </c>
      <c r="F196" s="115">
        <f t="shared" si="126"/>
        <v>0</v>
      </c>
      <c r="G196" s="115">
        <f t="shared" si="126"/>
        <v>0</v>
      </c>
      <c r="H196" s="115">
        <f t="shared" si="126"/>
        <v>0</v>
      </c>
      <c r="I196" s="115">
        <f t="shared" si="126"/>
        <v>0</v>
      </c>
      <c r="J196" s="115">
        <f t="shared" si="126"/>
        <v>0</v>
      </c>
      <c r="K196" s="115">
        <f t="shared" si="126"/>
        <v>0</v>
      </c>
      <c r="L196" s="115" t="e">
        <f t="shared" si="126"/>
        <v>#REF!</v>
      </c>
      <c r="M196" s="116" t="e">
        <f t="shared" si="126"/>
        <v>#REF!</v>
      </c>
      <c r="N196" s="116" t="e">
        <f t="shared" si="126"/>
        <v>#REF!</v>
      </c>
      <c r="O196" s="227">
        <f t="shared" si="126"/>
        <v>0</v>
      </c>
      <c r="P196" s="227">
        <f t="shared" si="126"/>
        <v>0</v>
      </c>
      <c r="Q196" s="228">
        <f t="shared" si="126"/>
        <v>0</v>
      </c>
      <c r="R196" s="228">
        <f t="shared" si="126"/>
        <v>0</v>
      </c>
      <c r="S196" s="228">
        <f t="shared" si="126"/>
        <v>0</v>
      </c>
      <c r="T196" s="228">
        <f t="shared" si="126"/>
        <v>0</v>
      </c>
      <c r="U196" s="228">
        <f t="shared" si="126"/>
        <v>0</v>
      </c>
      <c r="V196" s="228">
        <f t="shared" si="126"/>
        <v>0</v>
      </c>
      <c r="W196" s="228">
        <f t="shared" si="126"/>
        <v>0</v>
      </c>
      <c r="X196" s="228">
        <f t="shared" si="126"/>
        <v>0</v>
      </c>
      <c r="Y196" s="229">
        <f t="shared" si="126"/>
        <v>0</v>
      </c>
      <c r="Z196" s="229">
        <f t="shared" si="126"/>
        <v>0</v>
      </c>
      <c r="AA196" s="227">
        <f t="shared" si="126"/>
        <v>0</v>
      </c>
      <c r="AB196" s="227">
        <f t="shared" si="126"/>
        <v>0</v>
      </c>
      <c r="AC196" s="228">
        <f t="shared" si="126"/>
        <v>0</v>
      </c>
      <c r="AD196" s="228">
        <f t="shared" si="126"/>
        <v>0</v>
      </c>
      <c r="AE196" s="228">
        <f t="shared" si="126"/>
        <v>0</v>
      </c>
      <c r="AF196" s="228">
        <f t="shared" si="126"/>
        <v>0</v>
      </c>
      <c r="AG196" s="228">
        <f t="shared" si="126"/>
        <v>0</v>
      </c>
      <c r="AH196" s="228">
        <f t="shared" si="126"/>
        <v>0</v>
      </c>
      <c r="AI196" s="228">
        <f t="shared" si="126"/>
        <v>0</v>
      </c>
      <c r="AJ196" s="228">
        <f t="shared" si="126"/>
        <v>0</v>
      </c>
      <c r="AK196" s="229">
        <f t="shared" si="126"/>
        <v>0</v>
      </c>
      <c r="AL196" s="229">
        <f t="shared" si="126"/>
        <v>0</v>
      </c>
      <c r="AM196" s="227">
        <f t="shared" si="126"/>
        <v>0</v>
      </c>
    </row>
    <row r="197" spans="1:39" hidden="1" x14ac:dyDescent="0.35">
      <c r="A197" s="99"/>
      <c r="B197" s="99" t="s">
        <v>141</v>
      </c>
      <c r="C197" s="114">
        <f t="shared" ref="C197" si="127">SUM(C189:C190)</f>
        <v>0</v>
      </c>
      <c r="D197" s="114">
        <f t="shared" ref="D197:AM197" si="128">SUM(D189:D190)</f>
        <v>0</v>
      </c>
      <c r="E197" s="115">
        <f t="shared" si="128"/>
        <v>0</v>
      </c>
      <c r="F197" s="115">
        <f t="shared" si="128"/>
        <v>0</v>
      </c>
      <c r="G197" s="115">
        <f t="shared" si="128"/>
        <v>0</v>
      </c>
      <c r="H197" s="115">
        <f t="shared" si="128"/>
        <v>0</v>
      </c>
      <c r="I197" s="115">
        <f t="shared" si="128"/>
        <v>0</v>
      </c>
      <c r="J197" s="115">
        <f t="shared" si="128"/>
        <v>0</v>
      </c>
      <c r="K197" s="115">
        <f t="shared" si="128"/>
        <v>0</v>
      </c>
      <c r="L197" s="115" t="e">
        <f t="shared" si="128"/>
        <v>#REF!</v>
      </c>
      <c r="M197" s="116" t="e">
        <f t="shared" si="128"/>
        <v>#REF!</v>
      </c>
      <c r="N197" s="116" t="e">
        <f t="shared" si="128"/>
        <v>#REF!</v>
      </c>
      <c r="O197" s="227">
        <f t="shared" si="128"/>
        <v>0</v>
      </c>
      <c r="P197" s="227">
        <f t="shared" si="128"/>
        <v>0</v>
      </c>
      <c r="Q197" s="228">
        <f t="shared" si="128"/>
        <v>0</v>
      </c>
      <c r="R197" s="228">
        <f t="shared" si="128"/>
        <v>0</v>
      </c>
      <c r="S197" s="228">
        <f t="shared" si="128"/>
        <v>0</v>
      </c>
      <c r="T197" s="228">
        <f t="shared" si="128"/>
        <v>0</v>
      </c>
      <c r="U197" s="228">
        <f t="shared" si="128"/>
        <v>0</v>
      </c>
      <c r="V197" s="228">
        <f t="shared" si="128"/>
        <v>0</v>
      </c>
      <c r="W197" s="228">
        <f t="shared" si="128"/>
        <v>0</v>
      </c>
      <c r="X197" s="228">
        <f t="shared" si="128"/>
        <v>0</v>
      </c>
      <c r="Y197" s="229">
        <f t="shared" si="128"/>
        <v>0</v>
      </c>
      <c r="Z197" s="229">
        <f t="shared" si="128"/>
        <v>0</v>
      </c>
      <c r="AA197" s="227">
        <f t="shared" si="128"/>
        <v>0</v>
      </c>
      <c r="AB197" s="227">
        <f t="shared" si="128"/>
        <v>0</v>
      </c>
      <c r="AC197" s="228">
        <f t="shared" si="128"/>
        <v>0</v>
      </c>
      <c r="AD197" s="228">
        <f t="shared" si="128"/>
        <v>0</v>
      </c>
      <c r="AE197" s="228">
        <f t="shared" si="128"/>
        <v>0</v>
      </c>
      <c r="AF197" s="228">
        <f t="shared" si="128"/>
        <v>0</v>
      </c>
      <c r="AG197" s="228">
        <f t="shared" si="128"/>
        <v>0</v>
      </c>
      <c r="AH197" s="228">
        <f t="shared" si="128"/>
        <v>0</v>
      </c>
      <c r="AI197" s="228">
        <f t="shared" si="128"/>
        <v>0</v>
      </c>
      <c r="AJ197" s="228">
        <f t="shared" si="128"/>
        <v>0</v>
      </c>
      <c r="AK197" s="229">
        <f t="shared" si="128"/>
        <v>0</v>
      </c>
      <c r="AL197" s="229">
        <f t="shared" si="128"/>
        <v>0</v>
      </c>
      <c r="AM197" s="227">
        <f t="shared" si="128"/>
        <v>0</v>
      </c>
    </row>
    <row r="198" spans="1:39" hidden="1" x14ac:dyDescent="0.35">
      <c r="A198" s="99"/>
      <c r="B198" s="99" t="s">
        <v>128</v>
      </c>
      <c r="C198" s="117">
        <f t="shared" ref="C198" si="129">SUM(C196:C197)</f>
        <v>0</v>
      </c>
      <c r="D198" s="117">
        <f t="shared" ref="D198:AM198" si="130">SUM(D196:D197)</f>
        <v>0</v>
      </c>
      <c r="E198" s="117">
        <f t="shared" si="130"/>
        <v>0</v>
      </c>
      <c r="F198" s="117">
        <f t="shared" si="130"/>
        <v>0</v>
      </c>
      <c r="G198" s="117">
        <f t="shared" si="130"/>
        <v>0</v>
      </c>
      <c r="H198" s="117">
        <f t="shared" si="130"/>
        <v>0</v>
      </c>
      <c r="I198" s="117">
        <f t="shared" si="130"/>
        <v>0</v>
      </c>
      <c r="J198" s="117">
        <f t="shared" si="130"/>
        <v>0</v>
      </c>
      <c r="K198" s="117">
        <f t="shared" si="130"/>
        <v>0</v>
      </c>
      <c r="L198" s="117" t="e">
        <f t="shared" si="130"/>
        <v>#REF!</v>
      </c>
      <c r="M198" s="118" t="e">
        <f t="shared" si="130"/>
        <v>#REF!</v>
      </c>
      <c r="N198" s="118" t="e">
        <f t="shared" si="130"/>
        <v>#REF!</v>
      </c>
      <c r="O198" s="230">
        <f t="shared" si="130"/>
        <v>0</v>
      </c>
      <c r="P198" s="230">
        <f t="shared" si="130"/>
        <v>0</v>
      </c>
      <c r="Q198" s="230">
        <f t="shared" si="130"/>
        <v>0</v>
      </c>
      <c r="R198" s="230">
        <f t="shared" si="130"/>
        <v>0</v>
      </c>
      <c r="S198" s="230">
        <f t="shared" si="130"/>
        <v>0</v>
      </c>
      <c r="T198" s="230">
        <f t="shared" si="130"/>
        <v>0</v>
      </c>
      <c r="U198" s="230">
        <f t="shared" si="130"/>
        <v>0</v>
      </c>
      <c r="V198" s="230">
        <f t="shared" si="130"/>
        <v>0</v>
      </c>
      <c r="W198" s="230">
        <f t="shared" si="130"/>
        <v>0</v>
      </c>
      <c r="X198" s="230">
        <f t="shared" si="130"/>
        <v>0</v>
      </c>
      <c r="Y198" s="231">
        <f t="shared" si="130"/>
        <v>0</v>
      </c>
      <c r="Z198" s="231">
        <f t="shared" si="130"/>
        <v>0</v>
      </c>
      <c r="AA198" s="230">
        <f t="shared" si="130"/>
        <v>0</v>
      </c>
      <c r="AB198" s="230">
        <f t="shared" si="130"/>
        <v>0</v>
      </c>
      <c r="AC198" s="230">
        <f t="shared" si="130"/>
        <v>0</v>
      </c>
      <c r="AD198" s="230">
        <f t="shared" si="130"/>
        <v>0</v>
      </c>
      <c r="AE198" s="230">
        <f t="shared" si="130"/>
        <v>0</v>
      </c>
      <c r="AF198" s="230">
        <f t="shared" si="130"/>
        <v>0</v>
      </c>
      <c r="AG198" s="230">
        <f t="shared" si="130"/>
        <v>0</v>
      </c>
      <c r="AH198" s="230">
        <f t="shared" si="130"/>
        <v>0</v>
      </c>
      <c r="AI198" s="230">
        <f t="shared" si="130"/>
        <v>0</v>
      </c>
      <c r="AJ198" s="230">
        <f t="shared" si="130"/>
        <v>0</v>
      </c>
      <c r="AK198" s="231">
        <f t="shared" si="130"/>
        <v>0</v>
      </c>
      <c r="AL198" s="231">
        <f t="shared" si="130"/>
        <v>0</v>
      </c>
      <c r="AM198" s="230">
        <f t="shared" si="130"/>
        <v>0</v>
      </c>
    </row>
    <row r="199" spans="1:39" hidden="1" x14ac:dyDescent="0.35"/>
    <row r="200" spans="1:39" hidden="1" x14ac:dyDescent="0.35">
      <c r="B200" s="170" t="s">
        <v>235</v>
      </c>
      <c r="C200" s="364">
        <f>IF('REVISED SUMMARY'!C4=0,0,C198-C73)</f>
        <v>0</v>
      </c>
      <c r="D200" s="364">
        <f>IF('REVISED SUMMARY'!D4=0,0,D198-D73)</f>
        <v>0</v>
      </c>
      <c r="E200" s="364">
        <f>IF('REVISED SUMMARY'!E4=0,0,E198-E73)</f>
        <v>0</v>
      </c>
      <c r="F200" s="364">
        <f>IF('REVISED SUMMARY'!F4=0,0,F198-F73)</f>
        <v>0</v>
      </c>
      <c r="G200" s="364">
        <f>IF('REVISED SUMMARY'!G4=0,0,G198-G73)</f>
        <v>0</v>
      </c>
      <c r="H200" s="364">
        <f>IF('REVISED SUMMARY'!H4=0,0,H198-H73)</f>
        <v>0</v>
      </c>
      <c r="I200" s="364">
        <f>IF('REVISED SUMMARY'!I4=0,0,I198-I73)</f>
        <v>0</v>
      </c>
      <c r="J200" s="364">
        <f>IF('REVISED SUMMARY'!J4=0,0,J198-J73)</f>
        <v>0</v>
      </c>
      <c r="K200" s="364">
        <f>IF('REVISED SUMMARY'!K4=0,0,K198-K73)</f>
        <v>0</v>
      </c>
      <c r="L200" s="364" t="e">
        <f>IF('REVISED SUMMARY'!L4=0,0,L198-L73)</f>
        <v>#REF!</v>
      </c>
      <c r="M200" s="364" t="e">
        <f>IF('REVISED SUMMARY'!M4=0,0,M198-M73)</f>
        <v>#REF!</v>
      </c>
      <c r="N200" s="364" t="e">
        <f>IF('REVISED SUMMARY'!N4=0,0,N198-N73)</f>
        <v>#REF!</v>
      </c>
    </row>
    <row r="201" spans="1:39" hidden="1" x14ac:dyDescent="0.35"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</row>
  </sheetData>
  <mergeCells count="19">
    <mergeCell ref="AA125:AL125"/>
    <mergeCell ref="A126:A139"/>
    <mergeCell ref="A142:A158"/>
    <mergeCell ref="A161:A177"/>
    <mergeCell ref="C125:N125"/>
    <mergeCell ref="O125:Z125"/>
    <mergeCell ref="A107:A122"/>
    <mergeCell ref="B107:N107"/>
    <mergeCell ref="O107:Z107"/>
    <mergeCell ref="AA107:AL107"/>
    <mergeCell ref="B108:N108"/>
    <mergeCell ref="O108:Z108"/>
    <mergeCell ref="AA108:AL10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5" tint="-0.499984740745262"/>
  </sheetPr>
  <dimension ref="A1:AO109"/>
  <sheetViews>
    <sheetView zoomScale="80" zoomScaleNormal="80" workbookViewId="0">
      <pane xSplit="2" topLeftCell="C1" activePane="topRight" state="frozen"/>
      <selection activeCell="B2" sqref="B2:B3"/>
      <selection pane="topRight" activeCell="C19" sqref="C19"/>
    </sheetView>
  </sheetViews>
  <sheetFormatPr defaultRowHeight="14.5" x14ac:dyDescent="0.35"/>
  <cols>
    <col min="1" max="1" width="8" customWidth="1"/>
    <col min="2" max="2" width="24.90625" customWidth="1"/>
    <col min="3" max="3" width="15.90625" bestFit="1" customWidth="1"/>
    <col min="4" max="4" width="11.54296875" bestFit="1" customWidth="1"/>
    <col min="5" max="6" width="12.54296875" bestFit="1" customWidth="1"/>
    <col min="7" max="14" width="14.08984375" bestFit="1" customWidth="1"/>
    <col min="15" max="16" width="15.08984375" bestFit="1" customWidth="1"/>
    <col min="17" max="30" width="15.08984375" customWidth="1"/>
    <col min="31" max="39" width="13.90625" customWidth="1"/>
    <col min="40" max="41" width="10.54296875" bestFit="1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30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20</v>
      </c>
      <c r="C5" s="3">
        <f>'BIZ kWh ENTRY'!C100</f>
        <v>0</v>
      </c>
      <c r="D5" s="3">
        <f>'BIZ kWh ENTRY'!D100</f>
        <v>0</v>
      </c>
      <c r="E5" s="3">
        <f>'BIZ kWh ENTRY'!E100</f>
        <v>0</v>
      </c>
      <c r="F5" s="3">
        <f>'BIZ kWh ENTRY'!F100</f>
        <v>0</v>
      </c>
      <c r="G5" s="3">
        <f>'BIZ kWh ENTRY'!G100</f>
        <v>0</v>
      </c>
      <c r="H5" s="3">
        <f>'BIZ kWh ENTRY'!H100</f>
        <v>0</v>
      </c>
      <c r="I5" s="3">
        <f>'BIZ kWh ENTRY'!I100</f>
        <v>0</v>
      </c>
      <c r="J5" s="3">
        <f>'BIZ kWh ENTRY'!J100</f>
        <v>0</v>
      </c>
      <c r="K5" s="3">
        <f>'BIZ kWh ENTRY'!K100</f>
        <v>0</v>
      </c>
      <c r="L5" s="3">
        <f>'BIZ kWh ENTRY'!L100</f>
        <v>0</v>
      </c>
      <c r="M5" s="3">
        <f>'BIZ kWh ENTRY'!M100</f>
        <v>0</v>
      </c>
      <c r="N5" s="3">
        <f>'BIZ kWh ENTRY'!N100</f>
        <v>0</v>
      </c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</row>
    <row r="6" spans="1:41" x14ac:dyDescent="0.35">
      <c r="A6" s="639"/>
      <c r="B6" s="12" t="s">
        <v>0</v>
      </c>
      <c r="C6" s="3">
        <f>'BIZ kWh ENTRY'!C101</f>
        <v>0</v>
      </c>
      <c r="D6" s="3">
        <f>'BIZ kWh ENTRY'!D101</f>
        <v>0</v>
      </c>
      <c r="E6" s="3">
        <f>'BIZ kWh ENTRY'!E101</f>
        <v>0</v>
      </c>
      <c r="F6" s="3">
        <f>'BIZ kWh ENTRY'!F101</f>
        <v>0</v>
      </c>
      <c r="G6" s="3">
        <f>'BIZ kWh ENTRY'!G101</f>
        <v>0</v>
      </c>
      <c r="H6" s="3">
        <f>'BIZ kWh ENTRY'!H101</f>
        <v>0</v>
      </c>
      <c r="I6" s="3">
        <f>'BIZ kWh ENTRY'!I101</f>
        <v>0</v>
      </c>
      <c r="J6" s="3">
        <f>'BIZ kWh ENTRY'!J101</f>
        <v>0</v>
      </c>
      <c r="K6" s="3">
        <f>'BIZ kWh ENTRY'!K101</f>
        <v>0</v>
      </c>
      <c r="L6" s="3">
        <f>'BIZ kWh ENTRY'!L101</f>
        <v>0</v>
      </c>
      <c r="M6" s="3">
        <f>'BIZ kWh ENTRY'!M101</f>
        <v>0</v>
      </c>
      <c r="N6" s="3">
        <f>'BIZ kWh ENTRY'!N101</f>
        <v>0</v>
      </c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</row>
    <row r="7" spans="1:41" x14ac:dyDescent="0.35">
      <c r="A7" s="639"/>
      <c r="B7" s="11" t="s">
        <v>21</v>
      </c>
      <c r="C7" s="3">
        <f>'BIZ kWh ENTRY'!C102</f>
        <v>0</v>
      </c>
      <c r="D7" s="3">
        <f>'BIZ kWh ENTRY'!D102</f>
        <v>0</v>
      </c>
      <c r="E7" s="3">
        <f>'BIZ kWh ENTRY'!E102</f>
        <v>0</v>
      </c>
      <c r="F7" s="3">
        <f>'BIZ kWh ENTRY'!F102</f>
        <v>0</v>
      </c>
      <c r="G7" s="3">
        <f>'BIZ kWh ENTRY'!G102</f>
        <v>0</v>
      </c>
      <c r="H7" s="3">
        <f>'BIZ kWh ENTRY'!H102</f>
        <v>0</v>
      </c>
      <c r="I7" s="3">
        <f>'BIZ kWh ENTRY'!I102</f>
        <v>0</v>
      </c>
      <c r="J7" s="3">
        <f>'BIZ kWh ENTRY'!J102</f>
        <v>0</v>
      </c>
      <c r="K7" s="3">
        <f>'BIZ kWh ENTRY'!K102</f>
        <v>0</v>
      </c>
      <c r="L7" s="3">
        <f>'BIZ kWh ENTRY'!L102</f>
        <v>0</v>
      </c>
      <c r="M7" s="3">
        <f>'BIZ kWh ENTRY'!M102</f>
        <v>0</v>
      </c>
      <c r="N7" s="3">
        <f>'BIZ kWh ENTRY'!N102</f>
        <v>0</v>
      </c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</row>
    <row r="8" spans="1:41" x14ac:dyDescent="0.35">
      <c r="A8" s="639"/>
      <c r="B8" s="11" t="s">
        <v>1</v>
      </c>
      <c r="C8" s="3">
        <f>'BIZ kWh ENTRY'!C103</f>
        <v>0</v>
      </c>
      <c r="D8" s="3">
        <f>'BIZ kWh ENTRY'!D103</f>
        <v>0</v>
      </c>
      <c r="E8" s="3">
        <f>'BIZ kWh ENTRY'!E103</f>
        <v>0</v>
      </c>
      <c r="F8" s="3">
        <f>'BIZ kWh ENTRY'!F103</f>
        <v>0</v>
      </c>
      <c r="G8" s="3">
        <f>'BIZ kWh ENTRY'!G103</f>
        <v>0</v>
      </c>
      <c r="H8" s="3">
        <f>'BIZ kWh ENTRY'!H103</f>
        <v>0</v>
      </c>
      <c r="I8" s="3">
        <f>'BIZ kWh ENTRY'!I103</f>
        <v>0</v>
      </c>
      <c r="J8" s="3">
        <f>'BIZ kWh ENTRY'!J103</f>
        <v>0</v>
      </c>
      <c r="K8" s="3">
        <f>'BIZ kWh ENTRY'!K103</f>
        <v>0</v>
      </c>
      <c r="L8" s="3">
        <f>'BIZ kWh ENTRY'!L103</f>
        <v>0</v>
      </c>
      <c r="M8" s="3">
        <f>'BIZ kWh ENTRY'!M103</f>
        <v>0</v>
      </c>
      <c r="N8" s="3">
        <f>'BIZ kWh ENTRY'!N103</f>
        <v>0</v>
      </c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</row>
    <row r="9" spans="1:41" x14ac:dyDescent="0.35">
      <c r="A9" s="639"/>
      <c r="B9" s="12" t="s">
        <v>22</v>
      </c>
      <c r="C9" s="3">
        <f>'BIZ kWh ENTRY'!C104</f>
        <v>0</v>
      </c>
      <c r="D9" s="3">
        <f>'BIZ kWh ENTRY'!D104</f>
        <v>0</v>
      </c>
      <c r="E9" s="3">
        <f>'BIZ kWh ENTRY'!E104</f>
        <v>0</v>
      </c>
      <c r="F9" s="3">
        <f>'BIZ kWh ENTRY'!F104</f>
        <v>0</v>
      </c>
      <c r="G9" s="3">
        <f>'BIZ kWh ENTRY'!G104</f>
        <v>0</v>
      </c>
      <c r="H9" s="3">
        <f>'BIZ kWh ENTRY'!H104</f>
        <v>0</v>
      </c>
      <c r="I9" s="3">
        <f>'BIZ kWh ENTRY'!I104</f>
        <v>0</v>
      </c>
      <c r="J9" s="3">
        <f>'BIZ kWh ENTRY'!J104</f>
        <v>0</v>
      </c>
      <c r="K9" s="3">
        <f>'BIZ kWh ENTRY'!K104</f>
        <v>0</v>
      </c>
      <c r="L9" s="3">
        <f>'BIZ kWh ENTRY'!L104</f>
        <v>0</v>
      </c>
      <c r="M9" s="3">
        <f>'BIZ kWh ENTRY'!M104</f>
        <v>0</v>
      </c>
      <c r="N9" s="3">
        <f>'BIZ kWh ENTRY'!N104</f>
        <v>0</v>
      </c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</row>
    <row r="10" spans="1:41" x14ac:dyDescent="0.35">
      <c r="A10" s="639"/>
      <c r="B10" s="11" t="s">
        <v>9</v>
      </c>
      <c r="C10" s="3">
        <f>'BIZ kWh ENTRY'!C105</f>
        <v>0</v>
      </c>
      <c r="D10" s="3">
        <f>'BIZ kWh ENTRY'!D105</f>
        <v>0</v>
      </c>
      <c r="E10" s="3">
        <f>'BIZ kWh ENTRY'!E105</f>
        <v>0</v>
      </c>
      <c r="F10" s="3">
        <f>'BIZ kWh ENTRY'!F105</f>
        <v>0</v>
      </c>
      <c r="G10" s="3">
        <f>'BIZ kWh ENTRY'!G105</f>
        <v>0</v>
      </c>
      <c r="H10" s="3">
        <f>'BIZ kWh ENTRY'!H105</f>
        <v>0</v>
      </c>
      <c r="I10" s="3">
        <f>'BIZ kWh ENTRY'!I105</f>
        <v>0</v>
      </c>
      <c r="J10" s="3">
        <f>'BIZ kWh ENTRY'!J105</f>
        <v>0</v>
      </c>
      <c r="K10" s="3">
        <f>'BIZ kWh ENTRY'!K105</f>
        <v>0</v>
      </c>
      <c r="L10" s="3">
        <f>'BIZ kWh ENTRY'!L105</f>
        <v>0</v>
      </c>
      <c r="M10" s="3">
        <f>'BIZ kWh ENTRY'!M105</f>
        <v>0</v>
      </c>
      <c r="N10" s="3">
        <f>'BIZ kWh ENTRY'!N105</f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</row>
    <row r="11" spans="1:41" x14ac:dyDescent="0.35">
      <c r="A11" s="639"/>
      <c r="B11" s="11" t="s">
        <v>3</v>
      </c>
      <c r="C11" s="3">
        <f>'BIZ kWh ENTRY'!C106</f>
        <v>0</v>
      </c>
      <c r="D11" s="3">
        <f>'BIZ kWh ENTRY'!D106</f>
        <v>0</v>
      </c>
      <c r="E11" s="3">
        <f>'BIZ kWh ENTRY'!E106</f>
        <v>0</v>
      </c>
      <c r="F11" s="3">
        <f>'BIZ kWh ENTRY'!F106</f>
        <v>0</v>
      </c>
      <c r="G11" s="3">
        <f>'BIZ kWh ENTRY'!G106</f>
        <v>0</v>
      </c>
      <c r="H11" s="3">
        <f>'BIZ kWh ENTRY'!H106</f>
        <v>0</v>
      </c>
      <c r="I11" s="3">
        <f>'BIZ kWh ENTRY'!I106</f>
        <v>0</v>
      </c>
      <c r="J11" s="3">
        <f>'BIZ kWh ENTRY'!J106</f>
        <v>0</v>
      </c>
      <c r="K11" s="3">
        <f>'BIZ kWh ENTRY'!K106</f>
        <v>0</v>
      </c>
      <c r="L11" s="3">
        <f>'BIZ kWh ENTRY'!L106</f>
        <v>0</v>
      </c>
      <c r="M11" s="3">
        <f>'BIZ kWh ENTRY'!M106</f>
        <v>0</v>
      </c>
      <c r="N11" s="3">
        <f>'BIZ kWh ENTRY'!N106</f>
        <v>0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</row>
    <row r="12" spans="1:41" x14ac:dyDescent="0.35">
      <c r="A12" s="639"/>
      <c r="B12" s="11" t="s">
        <v>4</v>
      </c>
      <c r="C12" s="3">
        <f>'BIZ kWh ENTRY'!C107</f>
        <v>0</v>
      </c>
      <c r="D12" s="3">
        <f>'BIZ kWh ENTRY'!D107</f>
        <v>0</v>
      </c>
      <c r="E12" s="3">
        <f>'BIZ kWh ENTRY'!E107</f>
        <v>0</v>
      </c>
      <c r="F12" s="3">
        <f>'BIZ kWh ENTRY'!F107</f>
        <v>0</v>
      </c>
      <c r="G12" s="3">
        <f>'BIZ kWh ENTRY'!G107</f>
        <v>0</v>
      </c>
      <c r="H12" s="3">
        <f>'BIZ kWh ENTRY'!H107</f>
        <v>0</v>
      </c>
      <c r="I12" s="3">
        <f>'BIZ kWh ENTRY'!I107</f>
        <v>0</v>
      </c>
      <c r="J12" s="3">
        <f>'BIZ kWh ENTRY'!J107</f>
        <v>0</v>
      </c>
      <c r="K12" s="3">
        <f>'BIZ kWh ENTRY'!K107</f>
        <v>0</v>
      </c>
      <c r="L12" s="3">
        <f>'BIZ kWh ENTRY'!L107</f>
        <v>0</v>
      </c>
      <c r="M12" s="3">
        <f>'BIZ kWh ENTRY'!M107</f>
        <v>0</v>
      </c>
      <c r="N12" s="3">
        <f>'BIZ kWh ENTRY'!N107</f>
        <v>0</v>
      </c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</row>
    <row r="13" spans="1:41" x14ac:dyDescent="0.35">
      <c r="A13" s="639"/>
      <c r="B13" s="11" t="s">
        <v>5</v>
      </c>
      <c r="C13" s="3">
        <f>'BIZ kWh ENTRY'!C108</f>
        <v>0</v>
      </c>
      <c r="D13" s="3">
        <f>'BIZ kWh ENTRY'!D108</f>
        <v>0</v>
      </c>
      <c r="E13" s="3">
        <f>'BIZ kWh ENTRY'!E108</f>
        <v>0</v>
      </c>
      <c r="F13" s="3">
        <f>'BIZ kWh ENTRY'!F108</f>
        <v>0</v>
      </c>
      <c r="G13" s="3">
        <f>'BIZ kWh ENTRY'!G108</f>
        <v>0</v>
      </c>
      <c r="H13" s="3">
        <f>'BIZ kWh ENTRY'!H108</f>
        <v>6173.7193535714378</v>
      </c>
      <c r="I13" s="3">
        <f>'BIZ kWh ENTRY'!I108</f>
        <v>24968.946029157425</v>
      </c>
      <c r="J13" s="3">
        <f>'BIZ kWh ENTRY'!J108</f>
        <v>0</v>
      </c>
      <c r="K13" s="3">
        <f>'BIZ kWh ENTRY'!K108</f>
        <v>-43.370375000000955</v>
      </c>
      <c r="L13" s="3">
        <f>'BIZ kWh ENTRY'!L108</f>
        <v>0</v>
      </c>
      <c r="M13" s="3">
        <f>'BIZ kWh ENTRY'!M108</f>
        <v>0</v>
      </c>
      <c r="N13" s="3">
        <f>'BIZ kWh ENTRY'!N108</f>
        <v>395.54399999999902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</row>
    <row r="14" spans="1:41" x14ac:dyDescent="0.35">
      <c r="A14" s="639"/>
      <c r="B14" s="11" t="s">
        <v>23</v>
      </c>
      <c r="C14" s="3">
        <f>'BIZ kWh ENTRY'!C109</f>
        <v>0</v>
      </c>
      <c r="D14" s="3">
        <f>'BIZ kWh ENTRY'!D109</f>
        <v>0</v>
      </c>
      <c r="E14" s="3">
        <f>'BIZ kWh ENTRY'!E109</f>
        <v>0</v>
      </c>
      <c r="F14" s="3">
        <f>'BIZ kWh ENTRY'!F109</f>
        <v>0</v>
      </c>
      <c r="G14" s="3">
        <f>'BIZ kWh ENTRY'!G109</f>
        <v>0</v>
      </c>
      <c r="H14" s="3">
        <f>'BIZ kWh ENTRY'!H109</f>
        <v>0</v>
      </c>
      <c r="I14" s="3">
        <f>'BIZ kWh ENTRY'!I109</f>
        <v>0</v>
      </c>
      <c r="J14" s="3">
        <f>'BIZ kWh ENTRY'!J109</f>
        <v>0</v>
      </c>
      <c r="K14" s="3">
        <f>'BIZ kWh ENTRY'!K109</f>
        <v>0</v>
      </c>
      <c r="L14" s="3">
        <f>'BIZ kWh ENTRY'!L109</f>
        <v>0</v>
      </c>
      <c r="M14" s="3">
        <f>'BIZ kWh ENTRY'!M109</f>
        <v>0</v>
      </c>
      <c r="N14" s="3">
        <f>'BIZ kWh ENTRY'!N109</f>
        <v>0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</row>
    <row r="15" spans="1:41" x14ac:dyDescent="0.35">
      <c r="A15" s="639"/>
      <c r="B15" s="11" t="s">
        <v>24</v>
      </c>
      <c r="C15" s="3">
        <f>'BIZ kWh ENTRY'!C110</f>
        <v>0</v>
      </c>
      <c r="D15" s="3">
        <f>'BIZ kWh ENTRY'!D110</f>
        <v>0</v>
      </c>
      <c r="E15" s="3">
        <f>'BIZ kWh ENTRY'!E110</f>
        <v>0</v>
      </c>
      <c r="F15" s="3">
        <f>'BIZ kWh ENTRY'!F110</f>
        <v>0</v>
      </c>
      <c r="G15" s="3">
        <f>'BIZ kWh ENTRY'!G110</f>
        <v>0</v>
      </c>
      <c r="H15" s="3">
        <f>'BIZ kWh ENTRY'!H110</f>
        <v>0</v>
      </c>
      <c r="I15" s="3">
        <f>'BIZ kWh ENTRY'!I110</f>
        <v>0</v>
      </c>
      <c r="J15" s="3">
        <f>'BIZ kWh ENTRY'!J110</f>
        <v>0</v>
      </c>
      <c r="K15" s="3">
        <f>'BIZ kWh ENTRY'!K110</f>
        <v>0</v>
      </c>
      <c r="L15" s="3">
        <f>'BIZ kWh ENTRY'!L110</f>
        <v>0</v>
      </c>
      <c r="M15" s="3">
        <f>'BIZ kWh ENTRY'!M110</f>
        <v>0</v>
      </c>
      <c r="N15" s="3">
        <f>'BIZ kWh ENTRY'!N110</f>
        <v>0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</row>
    <row r="16" spans="1:41" x14ac:dyDescent="0.35">
      <c r="A16" s="639"/>
      <c r="B16" s="11" t="s">
        <v>7</v>
      </c>
      <c r="C16" s="3">
        <f>'BIZ kWh ENTRY'!C111</f>
        <v>0</v>
      </c>
      <c r="D16" s="3">
        <f>'BIZ kWh ENTRY'!D111</f>
        <v>0</v>
      </c>
      <c r="E16" s="3">
        <f>'BIZ kWh ENTRY'!E111</f>
        <v>0</v>
      </c>
      <c r="F16" s="3">
        <f>'BIZ kWh ENTRY'!F111</f>
        <v>0</v>
      </c>
      <c r="G16" s="3">
        <f>'BIZ kWh ENTRY'!G111</f>
        <v>0</v>
      </c>
      <c r="H16" s="3">
        <f>'BIZ kWh ENTRY'!H111</f>
        <v>0</v>
      </c>
      <c r="I16" s="3">
        <f>'BIZ kWh ENTRY'!I111</f>
        <v>0</v>
      </c>
      <c r="J16" s="3">
        <f>'BIZ kWh ENTRY'!J111</f>
        <v>0</v>
      </c>
      <c r="K16" s="3">
        <f>'BIZ kWh ENTRY'!K111</f>
        <v>0</v>
      </c>
      <c r="L16" s="3">
        <f>'BIZ kWh ENTRY'!L111</f>
        <v>0</v>
      </c>
      <c r="M16" s="3">
        <f>'BIZ kWh ENTRY'!M111</f>
        <v>0</v>
      </c>
      <c r="N16" s="3">
        <f>'BIZ kWh ENTRY'!N111</f>
        <v>0</v>
      </c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</row>
    <row r="17" spans="1:39" x14ac:dyDescent="0.35">
      <c r="A17" s="639"/>
      <c r="B17" s="11" t="s">
        <v>8</v>
      </c>
      <c r="C17" s="3">
        <f>'BIZ kWh ENTRY'!C112</f>
        <v>0</v>
      </c>
      <c r="D17" s="3">
        <f>'BIZ kWh ENTRY'!D112</f>
        <v>0</v>
      </c>
      <c r="E17" s="3">
        <f>'BIZ kWh ENTRY'!E112</f>
        <v>0</v>
      </c>
      <c r="F17" s="3">
        <f>'BIZ kWh ENTRY'!F112</f>
        <v>0</v>
      </c>
      <c r="G17" s="3">
        <f>'BIZ kWh ENTRY'!G112</f>
        <v>0</v>
      </c>
      <c r="H17" s="3">
        <f>'BIZ kWh ENTRY'!H112</f>
        <v>0</v>
      </c>
      <c r="I17" s="3">
        <f>'BIZ kWh ENTRY'!I112</f>
        <v>0</v>
      </c>
      <c r="J17" s="3">
        <f>'BIZ kWh ENTRY'!J112</f>
        <v>0</v>
      </c>
      <c r="K17" s="3">
        <f>'BIZ kWh ENTRY'!K112</f>
        <v>0</v>
      </c>
      <c r="L17" s="3">
        <f>'BIZ kWh ENTRY'!L112</f>
        <v>0</v>
      </c>
      <c r="M17" s="3">
        <f>'BIZ kWh ENTRY'!M112</f>
        <v>0</v>
      </c>
      <c r="N17" s="3">
        <f>'BIZ kWh ENTRY'!N112</f>
        <v>0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</row>
    <row r="18" spans="1:39" x14ac:dyDescent="0.35">
      <c r="A18" s="639"/>
      <c r="B18" s="11" t="s">
        <v>11</v>
      </c>
      <c r="C18" s="3"/>
      <c r="D18" s="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</row>
    <row r="19" spans="1:39" ht="15" thickBot="1" x14ac:dyDescent="0.4">
      <c r="A19" s="640"/>
      <c r="B19" s="188" t="s">
        <v>25</v>
      </c>
      <c r="C19" s="234">
        <f>SUM(C5:C18)</f>
        <v>0</v>
      </c>
      <c r="D19" s="234">
        <f t="shared" ref="D19:N19" si="1">SUM(D5:D18)</f>
        <v>0</v>
      </c>
      <c r="E19" s="234">
        <f t="shared" si="1"/>
        <v>0</v>
      </c>
      <c r="F19" s="234">
        <f t="shared" si="1"/>
        <v>0</v>
      </c>
      <c r="G19" s="234">
        <f t="shared" si="1"/>
        <v>0</v>
      </c>
      <c r="H19" s="234">
        <f t="shared" si="1"/>
        <v>6173.7193535714378</v>
      </c>
      <c r="I19" s="234">
        <f t="shared" si="1"/>
        <v>24968.946029157425</v>
      </c>
      <c r="J19" s="234">
        <f t="shared" si="1"/>
        <v>0</v>
      </c>
      <c r="K19" s="234">
        <f t="shared" si="1"/>
        <v>-43.370375000000955</v>
      </c>
      <c r="L19" s="234">
        <f t="shared" si="1"/>
        <v>0</v>
      </c>
      <c r="M19" s="234">
        <f t="shared" si="1"/>
        <v>0</v>
      </c>
      <c r="N19" s="234">
        <f t="shared" si="1"/>
        <v>395.54399999999902</v>
      </c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</row>
    <row r="20" spans="1:39" x14ac:dyDescent="0.35">
      <c r="A20" s="253"/>
      <c r="B20" s="254"/>
      <c r="C20" s="9"/>
      <c r="D20" s="254"/>
      <c r="E20" s="9"/>
      <c r="F20" s="254"/>
      <c r="G20" s="254"/>
      <c r="H20" s="9"/>
      <c r="I20" s="254"/>
      <c r="J20" s="254"/>
      <c r="K20" s="9"/>
      <c r="L20" s="254"/>
      <c r="M20" s="314" t="s">
        <v>217</v>
      </c>
      <c r="N20" s="315">
        <f>SUM(C19:N19)</f>
        <v>31494.839007728857</v>
      </c>
      <c r="O20" s="314" t="s">
        <v>218</v>
      </c>
      <c r="P20" s="316">
        <f>'BIZ kWh ENTRY'!O113</f>
        <v>31494.839007728857</v>
      </c>
      <c r="Q20" s="9"/>
      <c r="R20" s="254"/>
      <c r="S20" s="254"/>
      <c r="T20" s="9"/>
      <c r="U20" s="254"/>
      <c r="V20" s="254"/>
      <c r="W20" s="9"/>
      <c r="X20" s="254"/>
      <c r="Y20" s="254"/>
      <c r="Z20" s="9"/>
      <c r="AA20" s="254"/>
      <c r="AB20" s="254"/>
      <c r="AC20" s="9"/>
      <c r="AD20" s="254"/>
      <c r="AE20" s="254"/>
      <c r="AF20" s="9"/>
      <c r="AG20" s="254"/>
      <c r="AH20" s="254"/>
      <c r="AI20" s="9"/>
      <c r="AJ20" s="254"/>
      <c r="AK20" s="254"/>
      <c r="AL20" s="9"/>
      <c r="AM20" s="254"/>
    </row>
    <row r="21" spans="1:39" ht="15" thickBot="1" x14ac:dyDescent="0.4"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spans="1:39" ht="16" thickBot="1" x14ac:dyDescent="0.4">
      <c r="A22" s="641" t="s">
        <v>31</v>
      </c>
      <c r="B22" s="17" t="str">
        <f t="shared" ref="B22" si="2">B4</f>
        <v>End Use</v>
      </c>
      <c r="C22" s="146">
        <f>C$4</f>
        <v>44562</v>
      </c>
      <c r="D22" s="146">
        <f t="shared" ref="D22:AM22" si="3">D$4</f>
        <v>44593</v>
      </c>
      <c r="E22" s="146">
        <f t="shared" si="3"/>
        <v>44621</v>
      </c>
      <c r="F22" s="146">
        <f t="shared" si="3"/>
        <v>44652</v>
      </c>
      <c r="G22" s="146">
        <f t="shared" si="3"/>
        <v>44682</v>
      </c>
      <c r="H22" s="146">
        <f t="shared" si="3"/>
        <v>44713</v>
      </c>
      <c r="I22" s="146">
        <f t="shared" si="3"/>
        <v>44743</v>
      </c>
      <c r="J22" s="146">
        <f t="shared" si="3"/>
        <v>44774</v>
      </c>
      <c r="K22" s="146">
        <f t="shared" si="3"/>
        <v>44805</v>
      </c>
      <c r="L22" s="146">
        <f t="shared" si="3"/>
        <v>44835</v>
      </c>
      <c r="M22" s="146">
        <f t="shared" si="3"/>
        <v>44866</v>
      </c>
      <c r="N22" s="146">
        <f t="shared" si="3"/>
        <v>44896</v>
      </c>
      <c r="O22" s="146">
        <f t="shared" si="3"/>
        <v>44927</v>
      </c>
      <c r="P22" s="146">
        <f t="shared" si="3"/>
        <v>44958</v>
      </c>
      <c r="Q22" s="146">
        <f t="shared" si="3"/>
        <v>44986</v>
      </c>
      <c r="R22" s="146">
        <f t="shared" si="3"/>
        <v>45017</v>
      </c>
      <c r="S22" s="146">
        <f t="shared" si="3"/>
        <v>45047</v>
      </c>
      <c r="T22" s="146">
        <f t="shared" si="3"/>
        <v>45078</v>
      </c>
      <c r="U22" s="146">
        <f t="shared" si="3"/>
        <v>45108</v>
      </c>
      <c r="V22" s="146">
        <f t="shared" si="3"/>
        <v>45139</v>
      </c>
      <c r="W22" s="146">
        <f t="shared" si="3"/>
        <v>45170</v>
      </c>
      <c r="X22" s="146">
        <f t="shared" si="3"/>
        <v>45200</v>
      </c>
      <c r="Y22" s="146">
        <f t="shared" si="3"/>
        <v>45231</v>
      </c>
      <c r="Z22" s="146">
        <f t="shared" si="3"/>
        <v>45261</v>
      </c>
      <c r="AA22" s="146">
        <f t="shared" si="3"/>
        <v>45292</v>
      </c>
      <c r="AB22" s="146">
        <f t="shared" si="3"/>
        <v>45323</v>
      </c>
      <c r="AC22" s="146">
        <f t="shared" si="3"/>
        <v>45352</v>
      </c>
      <c r="AD22" s="146">
        <f t="shared" si="3"/>
        <v>45383</v>
      </c>
      <c r="AE22" s="146">
        <f t="shared" si="3"/>
        <v>45413</v>
      </c>
      <c r="AF22" s="146">
        <f t="shared" si="3"/>
        <v>45444</v>
      </c>
      <c r="AG22" s="146">
        <f t="shared" si="3"/>
        <v>45474</v>
      </c>
      <c r="AH22" s="146">
        <f t="shared" si="3"/>
        <v>45505</v>
      </c>
      <c r="AI22" s="146">
        <f t="shared" si="3"/>
        <v>45536</v>
      </c>
      <c r="AJ22" s="146">
        <f t="shared" si="3"/>
        <v>45566</v>
      </c>
      <c r="AK22" s="146">
        <f t="shared" si="3"/>
        <v>45597</v>
      </c>
      <c r="AL22" s="146">
        <f t="shared" si="3"/>
        <v>45627</v>
      </c>
      <c r="AM22" s="146">
        <f t="shared" si="3"/>
        <v>45658</v>
      </c>
    </row>
    <row r="23" spans="1:39" ht="15" customHeight="1" x14ac:dyDescent="0.35">
      <c r="A23" s="642"/>
      <c r="B23" s="11" t="str">
        <f t="shared" ref="B23:B37" si="4">B5</f>
        <v>Air Comp</v>
      </c>
      <c r="C23" s="3">
        <f>'BIZ kWh ENTRY'!S100</f>
        <v>0</v>
      </c>
      <c r="D23" s="3">
        <f>'BIZ kWh ENTRY'!T100</f>
        <v>0</v>
      </c>
      <c r="E23" s="3">
        <f>'BIZ kWh ENTRY'!U100</f>
        <v>0</v>
      </c>
      <c r="F23" s="3">
        <f>'BIZ kWh ENTRY'!V100</f>
        <v>0</v>
      </c>
      <c r="G23" s="3">
        <f>'BIZ kWh ENTRY'!W100</f>
        <v>0</v>
      </c>
      <c r="H23" s="3">
        <f>'BIZ kWh ENTRY'!X100</f>
        <v>0</v>
      </c>
      <c r="I23" s="3">
        <f>'BIZ kWh ENTRY'!Y100</f>
        <v>0</v>
      </c>
      <c r="J23" s="3">
        <f>'BIZ kWh ENTRY'!Z100</f>
        <v>0</v>
      </c>
      <c r="K23" s="3">
        <f>'BIZ kWh ENTRY'!AA100</f>
        <v>0</v>
      </c>
      <c r="L23" s="3">
        <f>'BIZ kWh ENTRY'!AB100</f>
        <v>0</v>
      </c>
      <c r="M23" s="3">
        <f>'BIZ kWh ENTRY'!AC100</f>
        <v>0</v>
      </c>
      <c r="N23" s="3">
        <f>'BIZ kWh ENTRY'!AD100</f>
        <v>0</v>
      </c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</row>
    <row r="24" spans="1:39" x14ac:dyDescent="0.35">
      <c r="A24" s="642"/>
      <c r="B24" s="12" t="str">
        <f t="shared" si="4"/>
        <v>Building Shell</v>
      </c>
      <c r="C24" s="3">
        <f>'BIZ kWh ENTRY'!S101</f>
        <v>0</v>
      </c>
      <c r="D24" s="3">
        <f>'BIZ kWh ENTRY'!T101</f>
        <v>0</v>
      </c>
      <c r="E24" s="3">
        <f>'BIZ kWh ENTRY'!U101</f>
        <v>0</v>
      </c>
      <c r="F24" s="3">
        <f>'BIZ kWh ENTRY'!V101</f>
        <v>0</v>
      </c>
      <c r="G24" s="3">
        <f>'BIZ kWh ENTRY'!W101</f>
        <v>0</v>
      </c>
      <c r="H24" s="3">
        <f>'BIZ kWh ENTRY'!X101</f>
        <v>0</v>
      </c>
      <c r="I24" s="3">
        <f>'BIZ kWh ENTRY'!Y101</f>
        <v>0</v>
      </c>
      <c r="J24" s="3">
        <f>'BIZ kWh ENTRY'!Z101</f>
        <v>0</v>
      </c>
      <c r="K24" s="3">
        <f>'BIZ kWh ENTRY'!AA101</f>
        <v>0</v>
      </c>
      <c r="L24" s="3">
        <f>'BIZ kWh ENTRY'!AB101</f>
        <v>0</v>
      </c>
      <c r="M24" s="3">
        <f>'BIZ kWh ENTRY'!AC101</f>
        <v>0</v>
      </c>
      <c r="N24" s="3">
        <f>'BIZ kWh ENTRY'!AD101</f>
        <v>0</v>
      </c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</row>
    <row r="25" spans="1:39" x14ac:dyDescent="0.35">
      <c r="A25" s="642"/>
      <c r="B25" s="11" t="str">
        <f t="shared" si="4"/>
        <v>Cooking</v>
      </c>
      <c r="C25" s="3">
        <f>'BIZ kWh ENTRY'!S102</f>
        <v>0</v>
      </c>
      <c r="D25" s="3">
        <f>'BIZ kWh ENTRY'!T102</f>
        <v>0</v>
      </c>
      <c r="E25" s="3">
        <f>'BIZ kWh ENTRY'!U102</f>
        <v>0</v>
      </c>
      <c r="F25" s="3">
        <f>'BIZ kWh ENTRY'!V102</f>
        <v>0</v>
      </c>
      <c r="G25" s="3">
        <f>'BIZ kWh ENTRY'!W102</f>
        <v>0</v>
      </c>
      <c r="H25" s="3">
        <f>'BIZ kWh ENTRY'!X102</f>
        <v>0</v>
      </c>
      <c r="I25" s="3">
        <f>'BIZ kWh ENTRY'!Y102</f>
        <v>0</v>
      </c>
      <c r="J25" s="3">
        <f>'BIZ kWh ENTRY'!Z102</f>
        <v>0</v>
      </c>
      <c r="K25" s="3">
        <f>'BIZ kWh ENTRY'!AA102</f>
        <v>0</v>
      </c>
      <c r="L25" s="3">
        <f>'BIZ kWh ENTRY'!AB102</f>
        <v>0</v>
      </c>
      <c r="M25" s="3">
        <f>'BIZ kWh ENTRY'!AC102</f>
        <v>0</v>
      </c>
      <c r="N25" s="3">
        <f>'BIZ kWh ENTRY'!AD102</f>
        <v>0</v>
      </c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</row>
    <row r="26" spans="1:39" x14ac:dyDescent="0.35">
      <c r="A26" s="642"/>
      <c r="B26" s="11" t="str">
        <f t="shared" si="4"/>
        <v>Cooling</v>
      </c>
      <c r="C26" s="3">
        <f>'BIZ kWh ENTRY'!S103</f>
        <v>0</v>
      </c>
      <c r="D26" s="3">
        <f>'BIZ kWh ENTRY'!T103</f>
        <v>0</v>
      </c>
      <c r="E26" s="3">
        <f>'BIZ kWh ENTRY'!U103</f>
        <v>0</v>
      </c>
      <c r="F26" s="3">
        <f>'BIZ kWh ENTRY'!V103</f>
        <v>0</v>
      </c>
      <c r="G26" s="3">
        <f>'BIZ kWh ENTRY'!W103</f>
        <v>0</v>
      </c>
      <c r="H26" s="3">
        <f>'BIZ kWh ENTRY'!X103</f>
        <v>0</v>
      </c>
      <c r="I26" s="3">
        <f>'BIZ kWh ENTRY'!Y103</f>
        <v>0</v>
      </c>
      <c r="J26" s="3">
        <f>'BIZ kWh ENTRY'!Z103</f>
        <v>0</v>
      </c>
      <c r="K26" s="3">
        <f>'BIZ kWh ENTRY'!AA103</f>
        <v>0</v>
      </c>
      <c r="L26" s="3">
        <f>'BIZ kWh ENTRY'!AB103</f>
        <v>0</v>
      </c>
      <c r="M26" s="3">
        <f>'BIZ kWh ENTRY'!AC103</f>
        <v>0</v>
      </c>
      <c r="N26" s="3">
        <f>'BIZ kWh ENTRY'!AD103</f>
        <v>0</v>
      </c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</row>
    <row r="27" spans="1:39" x14ac:dyDescent="0.35">
      <c r="A27" s="642"/>
      <c r="B27" s="12" t="str">
        <f t="shared" si="4"/>
        <v>Ext Lighting</v>
      </c>
      <c r="C27" s="3">
        <f>'BIZ kWh ENTRY'!S104</f>
        <v>0</v>
      </c>
      <c r="D27" s="3">
        <f>'BIZ kWh ENTRY'!T104</f>
        <v>0</v>
      </c>
      <c r="E27" s="3">
        <f>'BIZ kWh ENTRY'!U104</f>
        <v>0</v>
      </c>
      <c r="F27" s="3">
        <f>'BIZ kWh ENTRY'!V104</f>
        <v>0</v>
      </c>
      <c r="G27" s="3">
        <f>'BIZ kWh ENTRY'!W104</f>
        <v>0</v>
      </c>
      <c r="H27" s="3">
        <f>'BIZ kWh ENTRY'!X104</f>
        <v>0</v>
      </c>
      <c r="I27" s="3">
        <f>'BIZ kWh ENTRY'!Y104</f>
        <v>0</v>
      </c>
      <c r="J27" s="3">
        <f>'BIZ kWh ENTRY'!Z104</f>
        <v>0</v>
      </c>
      <c r="K27" s="3">
        <f>'BIZ kWh ENTRY'!AA104</f>
        <v>0</v>
      </c>
      <c r="L27" s="3">
        <f>'BIZ kWh ENTRY'!AB104</f>
        <v>0</v>
      </c>
      <c r="M27" s="3">
        <f>'BIZ kWh ENTRY'!AC104</f>
        <v>0</v>
      </c>
      <c r="N27" s="3">
        <f>'BIZ kWh ENTRY'!AD104</f>
        <v>0</v>
      </c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</row>
    <row r="28" spans="1:39" x14ac:dyDescent="0.35">
      <c r="A28" s="642"/>
      <c r="B28" s="11" t="str">
        <f t="shared" si="4"/>
        <v>Heating</v>
      </c>
      <c r="C28" s="3">
        <f>'BIZ kWh ENTRY'!S105</f>
        <v>0</v>
      </c>
      <c r="D28" s="3">
        <f>'BIZ kWh ENTRY'!T105</f>
        <v>0</v>
      </c>
      <c r="E28" s="3">
        <f>'BIZ kWh ENTRY'!U105</f>
        <v>0</v>
      </c>
      <c r="F28" s="3">
        <f>'BIZ kWh ENTRY'!V105</f>
        <v>0</v>
      </c>
      <c r="G28" s="3">
        <f>'BIZ kWh ENTRY'!W105</f>
        <v>0</v>
      </c>
      <c r="H28" s="3">
        <f>'BIZ kWh ENTRY'!X105</f>
        <v>0</v>
      </c>
      <c r="I28" s="3">
        <f>'BIZ kWh ENTRY'!Y105</f>
        <v>0</v>
      </c>
      <c r="J28" s="3">
        <f>'BIZ kWh ENTRY'!Z105</f>
        <v>0</v>
      </c>
      <c r="K28" s="3">
        <f>'BIZ kWh ENTRY'!AA105</f>
        <v>0</v>
      </c>
      <c r="L28" s="3">
        <f>'BIZ kWh ENTRY'!AB105</f>
        <v>0</v>
      </c>
      <c r="M28" s="3">
        <f>'BIZ kWh ENTRY'!AC105</f>
        <v>0</v>
      </c>
      <c r="N28" s="3">
        <f>'BIZ kWh ENTRY'!AD105</f>
        <v>0</v>
      </c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</row>
    <row r="29" spans="1:39" x14ac:dyDescent="0.35">
      <c r="A29" s="642"/>
      <c r="B29" s="11" t="str">
        <f t="shared" si="4"/>
        <v>HVAC</v>
      </c>
      <c r="C29" s="3">
        <f>'BIZ kWh ENTRY'!S106</f>
        <v>0</v>
      </c>
      <c r="D29" s="3">
        <f>'BIZ kWh ENTRY'!T106</f>
        <v>0</v>
      </c>
      <c r="E29" s="3">
        <f>'BIZ kWh ENTRY'!U106</f>
        <v>0</v>
      </c>
      <c r="F29" s="3">
        <f>'BIZ kWh ENTRY'!V106</f>
        <v>0</v>
      </c>
      <c r="G29" s="3">
        <f>'BIZ kWh ENTRY'!W106</f>
        <v>0</v>
      </c>
      <c r="H29" s="3">
        <f>'BIZ kWh ENTRY'!X106</f>
        <v>0</v>
      </c>
      <c r="I29" s="3">
        <f>'BIZ kWh ENTRY'!Y106</f>
        <v>0</v>
      </c>
      <c r="J29" s="3">
        <f>'BIZ kWh ENTRY'!Z106</f>
        <v>0</v>
      </c>
      <c r="K29" s="3">
        <f>'BIZ kWh ENTRY'!AA106</f>
        <v>0</v>
      </c>
      <c r="L29" s="3">
        <f>'BIZ kWh ENTRY'!AB106</f>
        <v>0</v>
      </c>
      <c r="M29" s="3">
        <f>'BIZ kWh ENTRY'!AC106</f>
        <v>0</v>
      </c>
      <c r="N29" s="3">
        <f>'BIZ kWh ENTRY'!AD106</f>
        <v>0</v>
      </c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</row>
    <row r="30" spans="1:39" x14ac:dyDescent="0.35">
      <c r="A30" s="642"/>
      <c r="B30" s="11" t="str">
        <f t="shared" si="4"/>
        <v>Lighting</v>
      </c>
      <c r="C30" s="3">
        <f>'BIZ kWh ENTRY'!S107</f>
        <v>0</v>
      </c>
      <c r="D30" s="3">
        <f>'BIZ kWh ENTRY'!T107</f>
        <v>0</v>
      </c>
      <c r="E30" s="3">
        <f>'BIZ kWh ENTRY'!U107</f>
        <v>0</v>
      </c>
      <c r="F30" s="3">
        <f>'BIZ kWh ENTRY'!V107</f>
        <v>0</v>
      </c>
      <c r="G30" s="3">
        <f>'BIZ kWh ENTRY'!W107</f>
        <v>0</v>
      </c>
      <c r="H30" s="3">
        <f>'BIZ kWh ENTRY'!X107</f>
        <v>0</v>
      </c>
      <c r="I30" s="3">
        <f>'BIZ kWh ENTRY'!Y107</f>
        <v>0</v>
      </c>
      <c r="J30" s="3">
        <f>'BIZ kWh ENTRY'!Z107</f>
        <v>0</v>
      </c>
      <c r="K30" s="3">
        <f>'BIZ kWh ENTRY'!AA107</f>
        <v>0</v>
      </c>
      <c r="L30" s="3">
        <f>'BIZ kWh ENTRY'!AB107</f>
        <v>0</v>
      </c>
      <c r="M30" s="3">
        <f>'BIZ kWh ENTRY'!AC107</f>
        <v>0</v>
      </c>
      <c r="N30" s="3">
        <f>'BIZ kWh ENTRY'!AD107</f>
        <v>0</v>
      </c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</row>
    <row r="31" spans="1:39" x14ac:dyDescent="0.35">
      <c r="A31" s="642"/>
      <c r="B31" s="11" t="str">
        <f t="shared" si="4"/>
        <v>Miscellaneous</v>
      </c>
      <c r="C31" s="3">
        <f>'BIZ kWh ENTRY'!S108</f>
        <v>0</v>
      </c>
      <c r="D31" s="3">
        <f>'BIZ kWh ENTRY'!T108</f>
        <v>0</v>
      </c>
      <c r="E31" s="3">
        <f>'BIZ kWh ENTRY'!U108</f>
        <v>0</v>
      </c>
      <c r="F31" s="3">
        <f>'BIZ kWh ENTRY'!V108</f>
        <v>0</v>
      </c>
      <c r="G31" s="3">
        <f>'BIZ kWh ENTRY'!W108</f>
        <v>0</v>
      </c>
      <c r="H31" s="3">
        <f>'BIZ kWh ENTRY'!X108</f>
        <v>196689.36521554866</v>
      </c>
      <c r="I31" s="3">
        <f>'BIZ kWh ENTRY'!Y108</f>
        <v>198558.81961689718</v>
      </c>
      <c r="J31" s="3">
        <f>'BIZ kWh ENTRY'!Z108</f>
        <v>0</v>
      </c>
      <c r="K31" s="3">
        <f>'BIZ kWh ENTRY'!AA108</f>
        <v>22645.758549999995</v>
      </c>
      <c r="L31" s="3">
        <f>'BIZ kWh ENTRY'!AB108</f>
        <v>0</v>
      </c>
      <c r="M31" s="3">
        <f>'BIZ kWh ENTRY'!AC108</f>
        <v>0</v>
      </c>
      <c r="N31" s="3">
        <f>'BIZ kWh ENTRY'!AD108</f>
        <v>463.94599999999997</v>
      </c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</row>
    <row r="32" spans="1:39" ht="15" customHeight="1" x14ac:dyDescent="0.35">
      <c r="A32" s="642"/>
      <c r="B32" s="11" t="str">
        <f t="shared" si="4"/>
        <v>Motors</v>
      </c>
      <c r="C32" s="3">
        <f>'BIZ kWh ENTRY'!S109</f>
        <v>0</v>
      </c>
      <c r="D32" s="3">
        <f>'BIZ kWh ENTRY'!T109</f>
        <v>0</v>
      </c>
      <c r="E32" s="3">
        <f>'BIZ kWh ENTRY'!U109</f>
        <v>0</v>
      </c>
      <c r="F32" s="3">
        <f>'BIZ kWh ENTRY'!V109</f>
        <v>0</v>
      </c>
      <c r="G32" s="3">
        <f>'BIZ kWh ENTRY'!W109</f>
        <v>0</v>
      </c>
      <c r="H32" s="3">
        <f>'BIZ kWh ENTRY'!X109</f>
        <v>0</v>
      </c>
      <c r="I32" s="3">
        <f>'BIZ kWh ENTRY'!Y109</f>
        <v>0</v>
      </c>
      <c r="J32" s="3">
        <f>'BIZ kWh ENTRY'!Z109</f>
        <v>0</v>
      </c>
      <c r="K32" s="3">
        <f>'BIZ kWh ENTRY'!AA109</f>
        <v>0</v>
      </c>
      <c r="L32" s="3">
        <f>'BIZ kWh ENTRY'!AB109</f>
        <v>0</v>
      </c>
      <c r="M32" s="3">
        <f>'BIZ kWh ENTRY'!AC109</f>
        <v>0</v>
      </c>
      <c r="N32" s="3">
        <f>'BIZ kWh ENTRY'!AD109</f>
        <v>0</v>
      </c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</row>
    <row r="33" spans="1:39" x14ac:dyDescent="0.35">
      <c r="A33" s="642"/>
      <c r="B33" s="11" t="str">
        <f t="shared" si="4"/>
        <v>Process</v>
      </c>
      <c r="C33" s="3">
        <f>'BIZ kWh ENTRY'!S110</f>
        <v>0</v>
      </c>
      <c r="D33" s="3">
        <f>'BIZ kWh ENTRY'!T110</f>
        <v>0</v>
      </c>
      <c r="E33" s="3">
        <f>'BIZ kWh ENTRY'!U110</f>
        <v>0</v>
      </c>
      <c r="F33" s="3">
        <f>'BIZ kWh ENTRY'!V110</f>
        <v>0</v>
      </c>
      <c r="G33" s="3">
        <f>'BIZ kWh ENTRY'!W110</f>
        <v>0</v>
      </c>
      <c r="H33" s="3">
        <f>'BIZ kWh ENTRY'!X110</f>
        <v>0</v>
      </c>
      <c r="I33" s="3">
        <f>'BIZ kWh ENTRY'!Y110</f>
        <v>0</v>
      </c>
      <c r="J33" s="3">
        <f>'BIZ kWh ENTRY'!Z110</f>
        <v>0</v>
      </c>
      <c r="K33" s="3">
        <f>'BIZ kWh ENTRY'!AA110</f>
        <v>0</v>
      </c>
      <c r="L33" s="3">
        <f>'BIZ kWh ENTRY'!AB110</f>
        <v>0</v>
      </c>
      <c r="M33" s="3">
        <f>'BIZ kWh ENTRY'!AC110</f>
        <v>0</v>
      </c>
      <c r="N33" s="3">
        <f>'BIZ kWh ENTRY'!AD110</f>
        <v>0</v>
      </c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</row>
    <row r="34" spans="1:39" x14ac:dyDescent="0.35">
      <c r="A34" s="642"/>
      <c r="B34" s="11" t="str">
        <f t="shared" si="4"/>
        <v>Refrigeration</v>
      </c>
      <c r="C34" s="3">
        <f>'BIZ kWh ENTRY'!S111</f>
        <v>0</v>
      </c>
      <c r="D34" s="3">
        <f>'BIZ kWh ENTRY'!T111</f>
        <v>0</v>
      </c>
      <c r="E34" s="3">
        <f>'BIZ kWh ENTRY'!U111</f>
        <v>0</v>
      </c>
      <c r="F34" s="3">
        <f>'BIZ kWh ENTRY'!V111</f>
        <v>0</v>
      </c>
      <c r="G34" s="3">
        <f>'BIZ kWh ENTRY'!W111</f>
        <v>0</v>
      </c>
      <c r="H34" s="3">
        <f>'BIZ kWh ENTRY'!X111</f>
        <v>0</v>
      </c>
      <c r="I34" s="3">
        <f>'BIZ kWh ENTRY'!Y111</f>
        <v>0</v>
      </c>
      <c r="J34" s="3">
        <f>'BIZ kWh ENTRY'!Z111</f>
        <v>0</v>
      </c>
      <c r="K34" s="3">
        <f>'BIZ kWh ENTRY'!AA111</f>
        <v>0</v>
      </c>
      <c r="L34" s="3">
        <f>'BIZ kWh ENTRY'!AB111</f>
        <v>0</v>
      </c>
      <c r="M34" s="3">
        <f>'BIZ kWh ENTRY'!AC111</f>
        <v>0</v>
      </c>
      <c r="N34" s="3">
        <f>'BIZ kWh ENTRY'!AD111</f>
        <v>0</v>
      </c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</row>
    <row r="35" spans="1:39" x14ac:dyDescent="0.35">
      <c r="A35" s="642"/>
      <c r="B35" s="11" t="str">
        <f t="shared" si="4"/>
        <v>Water Heating</v>
      </c>
      <c r="C35" s="3">
        <f>'BIZ kWh ENTRY'!S112</f>
        <v>0</v>
      </c>
      <c r="D35" s="3">
        <f>'BIZ kWh ENTRY'!T112</f>
        <v>0</v>
      </c>
      <c r="E35" s="3">
        <f>'BIZ kWh ENTRY'!U112</f>
        <v>0</v>
      </c>
      <c r="F35" s="3">
        <f>'BIZ kWh ENTRY'!V112</f>
        <v>0</v>
      </c>
      <c r="G35" s="3">
        <f>'BIZ kWh ENTRY'!W112</f>
        <v>0</v>
      </c>
      <c r="H35" s="3">
        <f>'BIZ kWh ENTRY'!X112</f>
        <v>0</v>
      </c>
      <c r="I35" s="3">
        <f>'BIZ kWh ENTRY'!Y112</f>
        <v>0</v>
      </c>
      <c r="J35" s="3">
        <f>'BIZ kWh ENTRY'!Z112</f>
        <v>0</v>
      </c>
      <c r="K35" s="3">
        <f>'BIZ kWh ENTRY'!AA112</f>
        <v>0</v>
      </c>
      <c r="L35" s="3">
        <f>'BIZ kWh ENTRY'!AB112</f>
        <v>0</v>
      </c>
      <c r="M35" s="3">
        <f>'BIZ kWh ENTRY'!AC112</f>
        <v>0</v>
      </c>
      <c r="N35" s="3">
        <f>'BIZ kWh ENTRY'!AD112</f>
        <v>0</v>
      </c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</row>
    <row r="36" spans="1:39" ht="15" customHeight="1" x14ac:dyDescent="0.35">
      <c r="A36" s="642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</row>
    <row r="37" spans="1:39" ht="15" customHeight="1" thickBot="1" x14ac:dyDescent="0.4">
      <c r="A37" s="643"/>
      <c r="B37" s="188" t="str">
        <f t="shared" si="4"/>
        <v>Monthly kWh</v>
      </c>
      <c r="C37" s="234">
        <f>SUM(C23:C36)</f>
        <v>0</v>
      </c>
      <c r="D37" s="234">
        <f t="shared" ref="D37:N37" si="5">SUM(D23:D36)</f>
        <v>0</v>
      </c>
      <c r="E37" s="234">
        <f t="shared" si="5"/>
        <v>0</v>
      </c>
      <c r="F37" s="234">
        <f t="shared" si="5"/>
        <v>0</v>
      </c>
      <c r="G37" s="234">
        <f t="shared" si="5"/>
        <v>0</v>
      </c>
      <c r="H37" s="234">
        <f t="shared" si="5"/>
        <v>196689.36521554866</v>
      </c>
      <c r="I37" s="234">
        <f t="shared" si="5"/>
        <v>198558.81961689718</v>
      </c>
      <c r="J37" s="234">
        <f t="shared" si="5"/>
        <v>0</v>
      </c>
      <c r="K37" s="234">
        <f t="shared" si="5"/>
        <v>22645.758549999995</v>
      </c>
      <c r="L37" s="234">
        <f t="shared" si="5"/>
        <v>0</v>
      </c>
      <c r="M37" s="234">
        <f t="shared" si="5"/>
        <v>0</v>
      </c>
      <c r="N37" s="234">
        <f t="shared" si="5"/>
        <v>463.94599999999997</v>
      </c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</row>
    <row r="38" spans="1:39" x14ac:dyDescent="0.35">
      <c r="A38" s="8"/>
      <c r="B38" s="254"/>
      <c r="C38" s="9"/>
      <c r="D38" s="254"/>
      <c r="E38" s="9"/>
      <c r="F38" s="254"/>
      <c r="G38" s="254"/>
      <c r="H38" s="9"/>
      <c r="I38" s="254"/>
      <c r="J38" s="254"/>
      <c r="K38" s="9"/>
      <c r="L38" s="254"/>
      <c r="M38" s="314" t="s">
        <v>217</v>
      </c>
      <c r="N38" s="315">
        <f>SUM(C37:N37)</f>
        <v>418357.88938244578</v>
      </c>
      <c r="O38" s="314" t="s">
        <v>218</v>
      </c>
      <c r="P38" s="316">
        <f>'BIZ kWh ENTRY'!AE113</f>
        <v>418357.88938244578</v>
      </c>
      <c r="Q38" s="9"/>
      <c r="R38" s="254"/>
      <c r="S38" s="254"/>
      <c r="T38" s="9"/>
      <c r="U38" s="254"/>
      <c r="V38" s="254"/>
      <c r="W38" s="9"/>
      <c r="X38" s="254"/>
      <c r="Y38" s="254"/>
      <c r="Z38" s="9"/>
      <c r="AA38" s="254"/>
      <c r="AB38" s="254"/>
      <c r="AC38" s="9"/>
      <c r="AD38" s="254"/>
      <c r="AE38" s="254"/>
      <c r="AF38" s="9"/>
      <c r="AG38" s="254"/>
      <c r="AH38" s="254"/>
      <c r="AI38" s="9"/>
      <c r="AJ38" s="254"/>
      <c r="AK38" s="254"/>
      <c r="AL38" s="9"/>
      <c r="AM38" s="254"/>
    </row>
    <row r="39" spans="1:39" ht="15" thickBot="1" x14ac:dyDescent="0.4"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</row>
    <row r="40" spans="1:39" ht="16" thickBot="1" x14ac:dyDescent="0.4">
      <c r="A40" s="644" t="s">
        <v>32</v>
      </c>
      <c r="B40" s="17" t="str">
        <f t="shared" ref="B40" si="6">B22</f>
        <v>End Use</v>
      </c>
      <c r="C40" s="146">
        <f>C$4</f>
        <v>44562</v>
      </c>
      <c r="D40" s="146">
        <f t="shared" ref="D40:AM40" si="7">D$4</f>
        <v>44593</v>
      </c>
      <c r="E40" s="146">
        <f t="shared" si="7"/>
        <v>44621</v>
      </c>
      <c r="F40" s="146">
        <f t="shared" si="7"/>
        <v>44652</v>
      </c>
      <c r="G40" s="146">
        <f t="shared" si="7"/>
        <v>44682</v>
      </c>
      <c r="H40" s="146">
        <f t="shared" si="7"/>
        <v>44713</v>
      </c>
      <c r="I40" s="146">
        <f t="shared" si="7"/>
        <v>44743</v>
      </c>
      <c r="J40" s="146">
        <f t="shared" si="7"/>
        <v>44774</v>
      </c>
      <c r="K40" s="146">
        <f t="shared" si="7"/>
        <v>44805</v>
      </c>
      <c r="L40" s="146">
        <f t="shared" si="7"/>
        <v>44835</v>
      </c>
      <c r="M40" s="146">
        <f t="shared" si="7"/>
        <v>44866</v>
      </c>
      <c r="N40" s="146">
        <f t="shared" si="7"/>
        <v>44896</v>
      </c>
      <c r="O40" s="146">
        <f t="shared" si="7"/>
        <v>44927</v>
      </c>
      <c r="P40" s="146">
        <f t="shared" si="7"/>
        <v>44958</v>
      </c>
      <c r="Q40" s="146">
        <f t="shared" si="7"/>
        <v>44986</v>
      </c>
      <c r="R40" s="146">
        <f t="shared" si="7"/>
        <v>45017</v>
      </c>
      <c r="S40" s="146">
        <f t="shared" si="7"/>
        <v>45047</v>
      </c>
      <c r="T40" s="146">
        <f t="shared" si="7"/>
        <v>45078</v>
      </c>
      <c r="U40" s="146">
        <f t="shared" si="7"/>
        <v>45108</v>
      </c>
      <c r="V40" s="146">
        <f t="shared" si="7"/>
        <v>45139</v>
      </c>
      <c r="W40" s="146">
        <f t="shared" si="7"/>
        <v>45170</v>
      </c>
      <c r="X40" s="146">
        <f t="shared" si="7"/>
        <v>45200</v>
      </c>
      <c r="Y40" s="146">
        <f t="shared" si="7"/>
        <v>45231</v>
      </c>
      <c r="Z40" s="146">
        <f t="shared" si="7"/>
        <v>45261</v>
      </c>
      <c r="AA40" s="146">
        <f t="shared" si="7"/>
        <v>45292</v>
      </c>
      <c r="AB40" s="146">
        <f t="shared" si="7"/>
        <v>45323</v>
      </c>
      <c r="AC40" s="146">
        <f t="shared" si="7"/>
        <v>45352</v>
      </c>
      <c r="AD40" s="146">
        <f t="shared" si="7"/>
        <v>45383</v>
      </c>
      <c r="AE40" s="146">
        <f t="shared" si="7"/>
        <v>45413</v>
      </c>
      <c r="AF40" s="146">
        <f t="shared" si="7"/>
        <v>45444</v>
      </c>
      <c r="AG40" s="146">
        <f t="shared" si="7"/>
        <v>45474</v>
      </c>
      <c r="AH40" s="146">
        <f t="shared" si="7"/>
        <v>45505</v>
      </c>
      <c r="AI40" s="146">
        <f t="shared" si="7"/>
        <v>45536</v>
      </c>
      <c r="AJ40" s="146">
        <f t="shared" si="7"/>
        <v>45566</v>
      </c>
      <c r="AK40" s="146">
        <f t="shared" si="7"/>
        <v>45597</v>
      </c>
      <c r="AL40" s="146">
        <f t="shared" si="7"/>
        <v>45627</v>
      </c>
      <c r="AM40" s="146">
        <f t="shared" si="7"/>
        <v>45658</v>
      </c>
    </row>
    <row r="41" spans="1:39" ht="15" customHeight="1" x14ac:dyDescent="0.35">
      <c r="A41" s="645"/>
      <c r="B41" s="11" t="str">
        <f t="shared" ref="B41:B55" si="8">B23</f>
        <v>Air Comp</v>
      </c>
      <c r="C41" s="3">
        <f>'BIZ kWh ENTRY'!AI100</f>
        <v>0</v>
      </c>
      <c r="D41" s="3">
        <f>'BIZ kWh ENTRY'!AJ100</f>
        <v>0</v>
      </c>
      <c r="E41" s="3">
        <f>'BIZ kWh ENTRY'!AK100</f>
        <v>0</v>
      </c>
      <c r="F41" s="3">
        <f>'BIZ kWh ENTRY'!AL100</f>
        <v>0</v>
      </c>
      <c r="G41" s="3">
        <f>'BIZ kWh ENTRY'!AM100</f>
        <v>0</v>
      </c>
      <c r="H41" s="3">
        <f>'BIZ kWh ENTRY'!AN100</f>
        <v>0</v>
      </c>
      <c r="I41" s="3">
        <f>'BIZ kWh ENTRY'!AO100</f>
        <v>0</v>
      </c>
      <c r="J41" s="3">
        <f>'BIZ kWh ENTRY'!AP100</f>
        <v>0</v>
      </c>
      <c r="K41" s="3">
        <f>'BIZ kWh ENTRY'!AQ100</f>
        <v>0</v>
      </c>
      <c r="L41" s="3">
        <f>'BIZ kWh ENTRY'!AR100</f>
        <v>0</v>
      </c>
      <c r="M41" s="3">
        <f>'BIZ kWh ENTRY'!AS100</f>
        <v>0</v>
      </c>
      <c r="N41" s="3">
        <f>'BIZ kWh ENTRY'!AT100</f>
        <v>0</v>
      </c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</row>
    <row r="42" spans="1:39" x14ac:dyDescent="0.35">
      <c r="A42" s="645"/>
      <c r="B42" s="12" t="str">
        <f t="shared" si="8"/>
        <v>Building Shell</v>
      </c>
      <c r="C42" s="3">
        <f>'BIZ kWh ENTRY'!AI101</f>
        <v>0</v>
      </c>
      <c r="D42" s="3">
        <f>'BIZ kWh ENTRY'!AJ101</f>
        <v>0</v>
      </c>
      <c r="E42" s="3">
        <f>'BIZ kWh ENTRY'!AK101</f>
        <v>0</v>
      </c>
      <c r="F42" s="3">
        <f>'BIZ kWh ENTRY'!AL101</f>
        <v>0</v>
      </c>
      <c r="G42" s="3">
        <f>'BIZ kWh ENTRY'!AM101</f>
        <v>0</v>
      </c>
      <c r="H42" s="3">
        <f>'BIZ kWh ENTRY'!AN101</f>
        <v>0</v>
      </c>
      <c r="I42" s="3">
        <f>'BIZ kWh ENTRY'!AO101</f>
        <v>0</v>
      </c>
      <c r="J42" s="3">
        <f>'BIZ kWh ENTRY'!AP101</f>
        <v>0</v>
      </c>
      <c r="K42" s="3">
        <f>'BIZ kWh ENTRY'!AQ101</f>
        <v>0</v>
      </c>
      <c r="L42" s="3">
        <f>'BIZ kWh ENTRY'!AR101</f>
        <v>0</v>
      </c>
      <c r="M42" s="3">
        <f>'BIZ kWh ENTRY'!AS101</f>
        <v>0</v>
      </c>
      <c r="N42" s="3">
        <f>'BIZ kWh ENTRY'!AT101</f>
        <v>0</v>
      </c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</row>
    <row r="43" spans="1:39" x14ac:dyDescent="0.35">
      <c r="A43" s="645"/>
      <c r="B43" s="11" t="str">
        <f t="shared" si="8"/>
        <v>Cooking</v>
      </c>
      <c r="C43" s="3">
        <f>'BIZ kWh ENTRY'!AI102</f>
        <v>0</v>
      </c>
      <c r="D43" s="3">
        <f>'BIZ kWh ENTRY'!AJ102</f>
        <v>0</v>
      </c>
      <c r="E43" s="3">
        <f>'BIZ kWh ENTRY'!AK102</f>
        <v>0</v>
      </c>
      <c r="F43" s="3">
        <f>'BIZ kWh ENTRY'!AL102</f>
        <v>0</v>
      </c>
      <c r="G43" s="3">
        <f>'BIZ kWh ENTRY'!AM102</f>
        <v>0</v>
      </c>
      <c r="H43" s="3">
        <f>'BIZ kWh ENTRY'!AN102</f>
        <v>0</v>
      </c>
      <c r="I43" s="3">
        <f>'BIZ kWh ENTRY'!AO102</f>
        <v>0</v>
      </c>
      <c r="J43" s="3">
        <f>'BIZ kWh ENTRY'!AP102</f>
        <v>0</v>
      </c>
      <c r="K43" s="3">
        <f>'BIZ kWh ENTRY'!AQ102</f>
        <v>0</v>
      </c>
      <c r="L43" s="3">
        <f>'BIZ kWh ENTRY'!AR102</f>
        <v>0</v>
      </c>
      <c r="M43" s="3">
        <f>'BIZ kWh ENTRY'!AS102</f>
        <v>0</v>
      </c>
      <c r="N43" s="3">
        <f>'BIZ kWh ENTRY'!AT102</f>
        <v>0</v>
      </c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</row>
    <row r="44" spans="1:39" x14ac:dyDescent="0.35">
      <c r="A44" s="645"/>
      <c r="B44" s="11" t="str">
        <f t="shared" si="8"/>
        <v>Cooling</v>
      </c>
      <c r="C44" s="3">
        <f>'BIZ kWh ENTRY'!AI103</f>
        <v>0</v>
      </c>
      <c r="D44" s="3">
        <f>'BIZ kWh ENTRY'!AJ103</f>
        <v>0</v>
      </c>
      <c r="E44" s="3">
        <f>'BIZ kWh ENTRY'!AK103</f>
        <v>0</v>
      </c>
      <c r="F44" s="3">
        <f>'BIZ kWh ENTRY'!AL103</f>
        <v>0</v>
      </c>
      <c r="G44" s="3">
        <f>'BIZ kWh ENTRY'!AM103</f>
        <v>0</v>
      </c>
      <c r="H44" s="3">
        <f>'BIZ kWh ENTRY'!AN103</f>
        <v>0</v>
      </c>
      <c r="I44" s="3">
        <f>'BIZ kWh ENTRY'!AO103</f>
        <v>0</v>
      </c>
      <c r="J44" s="3">
        <f>'BIZ kWh ENTRY'!AP103</f>
        <v>0</v>
      </c>
      <c r="K44" s="3">
        <f>'BIZ kWh ENTRY'!AQ103</f>
        <v>0</v>
      </c>
      <c r="L44" s="3">
        <f>'BIZ kWh ENTRY'!AR103</f>
        <v>0</v>
      </c>
      <c r="M44" s="3">
        <f>'BIZ kWh ENTRY'!AS103</f>
        <v>0</v>
      </c>
      <c r="N44" s="3">
        <f>'BIZ kWh ENTRY'!AT103</f>
        <v>0</v>
      </c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</row>
    <row r="45" spans="1:39" x14ac:dyDescent="0.35">
      <c r="A45" s="645"/>
      <c r="B45" s="12" t="str">
        <f t="shared" si="8"/>
        <v>Ext Lighting</v>
      </c>
      <c r="C45" s="3">
        <f>'BIZ kWh ENTRY'!AI104</f>
        <v>0</v>
      </c>
      <c r="D45" s="3">
        <f>'BIZ kWh ENTRY'!AJ104</f>
        <v>0</v>
      </c>
      <c r="E45" s="3">
        <f>'BIZ kWh ENTRY'!AK104</f>
        <v>0</v>
      </c>
      <c r="F45" s="3">
        <f>'BIZ kWh ENTRY'!AL104</f>
        <v>0</v>
      </c>
      <c r="G45" s="3">
        <f>'BIZ kWh ENTRY'!AM104</f>
        <v>0</v>
      </c>
      <c r="H45" s="3">
        <f>'BIZ kWh ENTRY'!AN104</f>
        <v>0</v>
      </c>
      <c r="I45" s="3">
        <f>'BIZ kWh ENTRY'!AO104</f>
        <v>0</v>
      </c>
      <c r="J45" s="3">
        <f>'BIZ kWh ENTRY'!AP104</f>
        <v>0</v>
      </c>
      <c r="K45" s="3">
        <f>'BIZ kWh ENTRY'!AQ104</f>
        <v>0</v>
      </c>
      <c r="L45" s="3">
        <f>'BIZ kWh ENTRY'!AR104</f>
        <v>0</v>
      </c>
      <c r="M45" s="3">
        <f>'BIZ kWh ENTRY'!AS104</f>
        <v>0</v>
      </c>
      <c r="N45" s="3">
        <f>'BIZ kWh ENTRY'!AT104</f>
        <v>0</v>
      </c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</row>
    <row r="46" spans="1:39" x14ac:dyDescent="0.35">
      <c r="A46" s="645"/>
      <c r="B46" s="11" t="str">
        <f t="shared" si="8"/>
        <v>Heating</v>
      </c>
      <c r="C46" s="3">
        <f>'BIZ kWh ENTRY'!AI105</f>
        <v>0</v>
      </c>
      <c r="D46" s="3">
        <f>'BIZ kWh ENTRY'!AJ105</f>
        <v>0</v>
      </c>
      <c r="E46" s="3">
        <f>'BIZ kWh ENTRY'!AK105</f>
        <v>0</v>
      </c>
      <c r="F46" s="3">
        <f>'BIZ kWh ENTRY'!AL105</f>
        <v>0</v>
      </c>
      <c r="G46" s="3">
        <f>'BIZ kWh ENTRY'!AM105</f>
        <v>0</v>
      </c>
      <c r="H46" s="3">
        <f>'BIZ kWh ENTRY'!AN105</f>
        <v>0</v>
      </c>
      <c r="I46" s="3">
        <f>'BIZ kWh ENTRY'!AO105</f>
        <v>0</v>
      </c>
      <c r="J46" s="3">
        <f>'BIZ kWh ENTRY'!AP105</f>
        <v>0</v>
      </c>
      <c r="K46" s="3">
        <f>'BIZ kWh ENTRY'!AQ105</f>
        <v>0</v>
      </c>
      <c r="L46" s="3">
        <f>'BIZ kWh ENTRY'!AR105</f>
        <v>0</v>
      </c>
      <c r="M46" s="3">
        <f>'BIZ kWh ENTRY'!AS105</f>
        <v>0</v>
      </c>
      <c r="N46" s="3">
        <f>'BIZ kWh ENTRY'!AT105</f>
        <v>0</v>
      </c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</row>
    <row r="47" spans="1:39" x14ac:dyDescent="0.35">
      <c r="A47" s="645"/>
      <c r="B47" s="11" t="str">
        <f t="shared" si="8"/>
        <v>HVAC</v>
      </c>
      <c r="C47" s="3">
        <f>'BIZ kWh ENTRY'!AI106</f>
        <v>0</v>
      </c>
      <c r="D47" s="3">
        <f>'BIZ kWh ENTRY'!AJ106</f>
        <v>0</v>
      </c>
      <c r="E47" s="3">
        <f>'BIZ kWh ENTRY'!AK106</f>
        <v>0</v>
      </c>
      <c r="F47" s="3">
        <f>'BIZ kWh ENTRY'!AL106</f>
        <v>0</v>
      </c>
      <c r="G47" s="3">
        <f>'BIZ kWh ENTRY'!AM106</f>
        <v>0</v>
      </c>
      <c r="H47" s="3">
        <f>'BIZ kWh ENTRY'!AN106</f>
        <v>0</v>
      </c>
      <c r="I47" s="3">
        <f>'BIZ kWh ENTRY'!AO106</f>
        <v>0</v>
      </c>
      <c r="J47" s="3">
        <f>'BIZ kWh ENTRY'!AP106</f>
        <v>0</v>
      </c>
      <c r="K47" s="3">
        <f>'BIZ kWh ENTRY'!AQ106</f>
        <v>0</v>
      </c>
      <c r="L47" s="3">
        <f>'BIZ kWh ENTRY'!AR106</f>
        <v>0</v>
      </c>
      <c r="M47" s="3">
        <f>'BIZ kWh ENTRY'!AS106</f>
        <v>0</v>
      </c>
      <c r="N47" s="3">
        <f>'BIZ kWh ENTRY'!AT106</f>
        <v>0</v>
      </c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</row>
    <row r="48" spans="1:39" x14ac:dyDescent="0.35">
      <c r="A48" s="645"/>
      <c r="B48" s="11" t="str">
        <f t="shared" si="8"/>
        <v>Lighting</v>
      </c>
      <c r="C48" s="3">
        <f>'BIZ kWh ENTRY'!AI107</f>
        <v>0</v>
      </c>
      <c r="D48" s="3">
        <f>'BIZ kWh ENTRY'!AJ107</f>
        <v>0</v>
      </c>
      <c r="E48" s="3">
        <f>'BIZ kWh ENTRY'!AK107</f>
        <v>0</v>
      </c>
      <c r="F48" s="3">
        <f>'BIZ kWh ENTRY'!AL107</f>
        <v>0</v>
      </c>
      <c r="G48" s="3">
        <f>'BIZ kWh ENTRY'!AM107</f>
        <v>0</v>
      </c>
      <c r="H48" s="3">
        <f>'BIZ kWh ENTRY'!AN107</f>
        <v>0</v>
      </c>
      <c r="I48" s="3">
        <f>'BIZ kWh ENTRY'!AO107</f>
        <v>0</v>
      </c>
      <c r="J48" s="3">
        <f>'BIZ kWh ENTRY'!AP107</f>
        <v>0</v>
      </c>
      <c r="K48" s="3">
        <f>'BIZ kWh ENTRY'!AQ107</f>
        <v>0</v>
      </c>
      <c r="L48" s="3">
        <f>'BIZ kWh ENTRY'!AR107</f>
        <v>0</v>
      </c>
      <c r="M48" s="3">
        <f>'BIZ kWh ENTRY'!AS107</f>
        <v>0</v>
      </c>
      <c r="N48" s="3">
        <f>'BIZ kWh ENTRY'!AT107</f>
        <v>0</v>
      </c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</row>
    <row r="49" spans="1:39" x14ac:dyDescent="0.35">
      <c r="A49" s="645"/>
      <c r="B49" s="11" t="str">
        <f t="shared" si="8"/>
        <v>Miscellaneous</v>
      </c>
      <c r="C49" s="3">
        <f>'BIZ kWh ENTRY'!AI108</f>
        <v>0</v>
      </c>
      <c r="D49" s="3">
        <f>'BIZ kWh ENTRY'!AJ108</f>
        <v>0</v>
      </c>
      <c r="E49" s="3">
        <f>'BIZ kWh ENTRY'!AK108</f>
        <v>0</v>
      </c>
      <c r="F49" s="3">
        <f>'BIZ kWh ENTRY'!AL108</f>
        <v>0</v>
      </c>
      <c r="G49" s="3">
        <f>'BIZ kWh ENTRY'!AM108</f>
        <v>0</v>
      </c>
      <c r="H49" s="3">
        <f>'BIZ kWh ENTRY'!AN108</f>
        <v>189561.76252499982</v>
      </c>
      <c r="I49" s="3">
        <f>'BIZ kWh ENTRY'!AO108</f>
        <v>167085.890675</v>
      </c>
      <c r="J49" s="3">
        <f>'BIZ kWh ENTRY'!AP108</f>
        <v>0</v>
      </c>
      <c r="K49" s="3">
        <f>'BIZ kWh ENTRY'!AQ108</f>
        <v>96.207499999983156</v>
      </c>
      <c r="L49" s="3">
        <f>'BIZ kWh ENTRY'!AR108</f>
        <v>0</v>
      </c>
      <c r="M49" s="3">
        <f>'BIZ kWh ENTRY'!AS108</f>
        <v>0</v>
      </c>
      <c r="N49" s="3">
        <f>'BIZ kWh ENTRY'!AT108</f>
        <v>1396.38</v>
      </c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</row>
    <row r="50" spans="1:39" ht="15" customHeight="1" x14ac:dyDescent="0.35">
      <c r="A50" s="645"/>
      <c r="B50" s="11" t="str">
        <f t="shared" si="8"/>
        <v>Motors</v>
      </c>
      <c r="C50" s="3">
        <f>'BIZ kWh ENTRY'!AI109</f>
        <v>0</v>
      </c>
      <c r="D50" s="3">
        <f>'BIZ kWh ENTRY'!AJ109</f>
        <v>0</v>
      </c>
      <c r="E50" s="3">
        <f>'BIZ kWh ENTRY'!AK109</f>
        <v>0</v>
      </c>
      <c r="F50" s="3">
        <f>'BIZ kWh ENTRY'!AL109</f>
        <v>0</v>
      </c>
      <c r="G50" s="3">
        <f>'BIZ kWh ENTRY'!AM109</f>
        <v>0</v>
      </c>
      <c r="H50" s="3">
        <f>'BIZ kWh ENTRY'!AN109</f>
        <v>0</v>
      </c>
      <c r="I50" s="3">
        <f>'BIZ kWh ENTRY'!AO109</f>
        <v>0</v>
      </c>
      <c r="J50" s="3">
        <f>'BIZ kWh ENTRY'!AP109</f>
        <v>0</v>
      </c>
      <c r="K50" s="3">
        <f>'BIZ kWh ENTRY'!AQ109</f>
        <v>0</v>
      </c>
      <c r="L50" s="3">
        <f>'BIZ kWh ENTRY'!AR109</f>
        <v>0</v>
      </c>
      <c r="M50" s="3">
        <f>'BIZ kWh ENTRY'!AS109</f>
        <v>0</v>
      </c>
      <c r="N50" s="3">
        <f>'BIZ kWh ENTRY'!AT109</f>
        <v>0</v>
      </c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</row>
    <row r="51" spans="1:39" x14ac:dyDescent="0.35">
      <c r="A51" s="645"/>
      <c r="B51" s="11" t="str">
        <f t="shared" si="8"/>
        <v>Process</v>
      </c>
      <c r="C51" s="3">
        <f>'BIZ kWh ENTRY'!AI110</f>
        <v>0</v>
      </c>
      <c r="D51" s="3">
        <f>'BIZ kWh ENTRY'!AJ110</f>
        <v>0</v>
      </c>
      <c r="E51" s="3">
        <f>'BIZ kWh ENTRY'!AK110</f>
        <v>0</v>
      </c>
      <c r="F51" s="3">
        <f>'BIZ kWh ENTRY'!AL110</f>
        <v>0</v>
      </c>
      <c r="G51" s="3">
        <f>'BIZ kWh ENTRY'!AM110</f>
        <v>0</v>
      </c>
      <c r="H51" s="3">
        <f>'BIZ kWh ENTRY'!AN110</f>
        <v>0</v>
      </c>
      <c r="I51" s="3">
        <f>'BIZ kWh ENTRY'!AO110</f>
        <v>0</v>
      </c>
      <c r="J51" s="3">
        <f>'BIZ kWh ENTRY'!AP110</f>
        <v>0</v>
      </c>
      <c r="K51" s="3">
        <f>'BIZ kWh ENTRY'!AQ110</f>
        <v>0</v>
      </c>
      <c r="L51" s="3">
        <f>'BIZ kWh ENTRY'!AR110</f>
        <v>0</v>
      </c>
      <c r="M51" s="3">
        <f>'BIZ kWh ENTRY'!AS110</f>
        <v>0</v>
      </c>
      <c r="N51" s="3">
        <f>'BIZ kWh ENTRY'!AT110</f>
        <v>0</v>
      </c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</row>
    <row r="52" spans="1:39" x14ac:dyDescent="0.35">
      <c r="A52" s="645"/>
      <c r="B52" s="11" t="str">
        <f t="shared" si="8"/>
        <v>Refrigeration</v>
      </c>
      <c r="C52" s="3">
        <f>'BIZ kWh ENTRY'!AI111</f>
        <v>0</v>
      </c>
      <c r="D52" s="3">
        <f>'BIZ kWh ENTRY'!AJ111</f>
        <v>0</v>
      </c>
      <c r="E52" s="3">
        <f>'BIZ kWh ENTRY'!AK111</f>
        <v>0</v>
      </c>
      <c r="F52" s="3">
        <f>'BIZ kWh ENTRY'!AL111</f>
        <v>0</v>
      </c>
      <c r="G52" s="3">
        <f>'BIZ kWh ENTRY'!AM111</f>
        <v>0</v>
      </c>
      <c r="H52" s="3">
        <f>'BIZ kWh ENTRY'!AN111</f>
        <v>0</v>
      </c>
      <c r="I52" s="3">
        <f>'BIZ kWh ENTRY'!AO111</f>
        <v>0</v>
      </c>
      <c r="J52" s="3">
        <f>'BIZ kWh ENTRY'!AP111</f>
        <v>0</v>
      </c>
      <c r="K52" s="3">
        <f>'BIZ kWh ENTRY'!AQ111</f>
        <v>0</v>
      </c>
      <c r="L52" s="3">
        <f>'BIZ kWh ENTRY'!AR111</f>
        <v>0</v>
      </c>
      <c r="M52" s="3">
        <f>'BIZ kWh ENTRY'!AS111</f>
        <v>0</v>
      </c>
      <c r="N52" s="3">
        <f>'BIZ kWh ENTRY'!AT111</f>
        <v>0</v>
      </c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</row>
    <row r="53" spans="1:39" x14ac:dyDescent="0.35">
      <c r="A53" s="645"/>
      <c r="B53" s="11" t="str">
        <f t="shared" si="8"/>
        <v>Water Heating</v>
      </c>
      <c r="C53" s="3">
        <f>'BIZ kWh ENTRY'!AI112</f>
        <v>0</v>
      </c>
      <c r="D53" s="3">
        <f>'BIZ kWh ENTRY'!AJ112</f>
        <v>0</v>
      </c>
      <c r="E53" s="3">
        <f>'BIZ kWh ENTRY'!AK112</f>
        <v>0</v>
      </c>
      <c r="F53" s="3">
        <f>'BIZ kWh ENTRY'!AL112</f>
        <v>0</v>
      </c>
      <c r="G53" s="3">
        <f>'BIZ kWh ENTRY'!AM112</f>
        <v>0</v>
      </c>
      <c r="H53" s="3">
        <f>'BIZ kWh ENTRY'!AN112</f>
        <v>0</v>
      </c>
      <c r="I53" s="3">
        <f>'BIZ kWh ENTRY'!AO112</f>
        <v>0</v>
      </c>
      <c r="J53" s="3">
        <f>'BIZ kWh ENTRY'!AP112</f>
        <v>0</v>
      </c>
      <c r="K53" s="3">
        <f>'BIZ kWh ENTRY'!AQ112</f>
        <v>0</v>
      </c>
      <c r="L53" s="3">
        <f>'BIZ kWh ENTRY'!AR112</f>
        <v>0</v>
      </c>
      <c r="M53" s="3">
        <f>'BIZ kWh ENTRY'!AS112</f>
        <v>0</v>
      </c>
      <c r="N53" s="3">
        <f>'BIZ kWh ENTRY'!AT112</f>
        <v>0</v>
      </c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</row>
    <row r="54" spans="1:39" ht="15" customHeight="1" x14ac:dyDescent="0.35">
      <c r="A54" s="645"/>
      <c r="B54" s="11" t="str">
        <f t="shared" si="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</row>
    <row r="55" spans="1:39" ht="15" customHeight="1" thickBot="1" x14ac:dyDescent="0.4">
      <c r="A55" s="646"/>
      <c r="B55" s="188" t="str">
        <f t="shared" si="8"/>
        <v>Monthly kWh</v>
      </c>
      <c r="C55" s="234">
        <f>SUM(C41:C54)</f>
        <v>0</v>
      </c>
      <c r="D55" s="234">
        <f t="shared" ref="D55:N55" si="9">SUM(D41:D54)</f>
        <v>0</v>
      </c>
      <c r="E55" s="234">
        <f t="shared" si="9"/>
        <v>0</v>
      </c>
      <c r="F55" s="234">
        <f t="shared" si="9"/>
        <v>0</v>
      </c>
      <c r="G55" s="234">
        <f t="shared" si="9"/>
        <v>0</v>
      </c>
      <c r="H55" s="234">
        <f t="shared" si="9"/>
        <v>189561.76252499982</v>
      </c>
      <c r="I55" s="234">
        <f t="shared" si="9"/>
        <v>167085.890675</v>
      </c>
      <c r="J55" s="234">
        <f t="shared" si="9"/>
        <v>0</v>
      </c>
      <c r="K55" s="234">
        <f t="shared" si="9"/>
        <v>96.207499999983156</v>
      </c>
      <c r="L55" s="234">
        <f t="shared" si="9"/>
        <v>0</v>
      </c>
      <c r="M55" s="234">
        <f t="shared" si="9"/>
        <v>0</v>
      </c>
      <c r="N55" s="234">
        <f t="shared" si="9"/>
        <v>1396.38</v>
      </c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  <c r="AK55" s="263"/>
      <c r="AL55" s="263"/>
      <c r="AM55" s="263"/>
    </row>
    <row r="56" spans="1:39" ht="15" customHeight="1" x14ac:dyDescent="0.35">
      <c r="A56" s="8"/>
      <c r="B56" s="254"/>
      <c r="C56" s="9"/>
      <c r="D56" s="254"/>
      <c r="E56" s="9"/>
      <c r="F56" s="5"/>
      <c r="G56" s="5"/>
      <c r="H56" s="5"/>
      <c r="I56" s="5"/>
      <c r="J56" s="5"/>
      <c r="K56" s="5"/>
      <c r="L56" s="5"/>
      <c r="M56" s="314" t="s">
        <v>217</v>
      </c>
      <c r="N56" s="315">
        <f>SUM(C55:N55)</f>
        <v>358140.24069999979</v>
      </c>
      <c r="O56" s="314" t="s">
        <v>218</v>
      </c>
      <c r="P56" s="316">
        <f>'BIZ kWh ENTRY'!AU113</f>
        <v>358140.24069999979</v>
      </c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ht="15" thickBot="1" x14ac:dyDescent="0.4">
      <c r="C57" s="130"/>
      <c r="D57" s="130"/>
      <c r="E57" s="130"/>
      <c r="F57" s="254"/>
      <c r="G57" s="254"/>
      <c r="H57" s="9"/>
      <c r="I57" s="254"/>
      <c r="J57" s="254"/>
      <c r="K57" s="9"/>
      <c r="L57" s="254"/>
      <c r="M57" s="254"/>
      <c r="N57" s="9"/>
      <c r="O57" s="254"/>
      <c r="P57" s="254"/>
      <c r="Q57" s="9"/>
      <c r="R57" s="254"/>
      <c r="S57" s="254"/>
      <c r="T57" s="9"/>
      <c r="U57" s="254"/>
      <c r="V57" s="254"/>
      <c r="W57" s="9"/>
      <c r="X57" s="254"/>
      <c r="Y57" s="254"/>
      <c r="Z57" s="9"/>
      <c r="AA57" s="254"/>
      <c r="AB57" s="254"/>
      <c r="AC57" s="9"/>
      <c r="AD57" s="254"/>
      <c r="AE57" s="254"/>
      <c r="AF57" s="9"/>
      <c r="AG57" s="254"/>
      <c r="AH57" s="254"/>
      <c r="AI57" s="9"/>
      <c r="AJ57" s="254"/>
      <c r="AK57" s="254"/>
      <c r="AL57" s="9"/>
      <c r="AM57" s="254"/>
    </row>
    <row r="58" spans="1:39" ht="16" thickBot="1" x14ac:dyDescent="0.4">
      <c r="A58" s="695" t="s">
        <v>33</v>
      </c>
      <c r="B58" s="17" t="str">
        <f t="shared" ref="B58" si="10">B40</f>
        <v>End Use</v>
      </c>
      <c r="C58" s="146">
        <f>C$4</f>
        <v>44562</v>
      </c>
      <c r="D58" s="146">
        <f t="shared" ref="D58:AM58" si="11">D$4</f>
        <v>44593</v>
      </c>
      <c r="E58" s="146">
        <f t="shared" si="11"/>
        <v>44621</v>
      </c>
      <c r="F58" s="146">
        <f t="shared" si="11"/>
        <v>44652</v>
      </c>
      <c r="G58" s="146">
        <f t="shared" si="11"/>
        <v>44682</v>
      </c>
      <c r="H58" s="146">
        <f t="shared" si="11"/>
        <v>44713</v>
      </c>
      <c r="I58" s="146">
        <f t="shared" si="11"/>
        <v>44743</v>
      </c>
      <c r="J58" s="146">
        <f t="shared" si="11"/>
        <v>44774</v>
      </c>
      <c r="K58" s="146">
        <f t="shared" si="11"/>
        <v>44805</v>
      </c>
      <c r="L58" s="146">
        <f t="shared" si="11"/>
        <v>44835</v>
      </c>
      <c r="M58" s="146">
        <f t="shared" si="11"/>
        <v>44866</v>
      </c>
      <c r="N58" s="146">
        <f t="shared" si="11"/>
        <v>44896</v>
      </c>
      <c r="O58" s="146">
        <f t="shared" si="11"/>
        <v>44927</v>
      </c>
      <c r="P58" s="146">
        <f t="shared" si="11"/>
        <v>44958</v>
      </c>
      <c r="Q58" s="146">
        <f t="shared" si="11"/>
        <v>44986</v>
      </c>
      <c r="R58" s="146">
        <f t="shared" si="11"/>
        <v>45017</v>
      </c>
      <c r="S58" s="146">
        <f t="shared" si="11"/>
        <v>45047</v>
      </c>
      <c r="T58" s="146">
        <f t="shared" si="11"/>
        <v>45078</v>
      </c>
      <c r="U58" s="146">
        <f t="shared" si="11"/>
        <v>45108</v>
      </c>
      <c r="V58" s="146">
        <f t="shared" si="11"/>
        <v>45139</v>
      </c>
      <c r="W58" s="146">
        <f t="shared" si="11"/>
        <v>45170</v>
      </c>
      <c r="X58" s="146">
        <f t="shared" si="11"/>
        <v>45200</v>
      </c>
      <c r="Y58" s="146">
        <f t="shared" si="11"/>
        <v>45231</v>
      </c>
      <c r="Z58" s="146">
        <f t="shared" si="11"/>
        <v>45261</v>
      </c>
      <c r="AA58" s="146">
        <f t="shared" si="11"/>
        <v>45292</v>
      </c>
      <c r="AB58" s="146">
        <f t="shared" si="11"/>
        <v>45323</v>
      </c>
      <c r="AC58" s="146">
        <f t="shared" si="11"/>
        <v>45352</v>
      </c>
      <c r="AD58" s="146">
        <f t="shared" si="11"/>
        <v>45383</v>
      </c>
      <c r="AE58" s="146">
        <f t="shared" si="11"/>
        <v>45413</v>
      </c>
      <c r="AF58" s="146">
        <f t="shared" si="11"/>
        <v>45444</v>
      </c>
      <c r="AG58" s="146">
        <f t="shared" si="11"/>
        <v>45474</v>
      </c>
      <c r="AH58" s="146">
        <f t="shared" si="11"/>
        <v>45505</v>
      </c>
      <c r="AI58" s="146">
        <f t="shared" si="11"/>
        <v>45536</v>
      </c>
      <c r="AJ58" s="146">
        <f t="shared" si="11"/>
        <v>45566</v>
      </c>
      <c r="AK58" s="146">
        <f t="shared" si="11"/>
        <v>45597</v>
      </c>
      <c r="AL58" s="146">
        <f t="shared" si="11"/>
        <v>45627</v>
      </c>
      <c r="AM58" s="146">
        <f t="shared" si="11"/>
        <v>45658</v>
      </c>
    </row>
    <row r="59" spans="1:39" x14ac:dyDescent="0.35">
      <c r="A59" s="696"/>
      <c r="B59" s="11" t="str">
        <f t="shared" ref="B59:B73" si="12">B41</f>
        <v>Air Comp</v>
      </c>
      <c r="C59" s="3">
        <f>'BIZ kWh ENTRY'!AY100</f>
        <v>0</v>
      </c>
      <c r="D59" s="3">
        <f>'BIZ kWh ENTRY'!AZ100</f>
        <v>0</v>
      </c>
      <c r="E59" s="3">
        <f>'BIZ kWh ENTRY'!BA100</f>
        <v>0</v>
      </c>
      <c r="F59" s="3">
        <f>'BIZ kWh ENTRY'!BB100</f>
        <v>0</v>
      </c>
      <c r="G59" s="3">
        <f>'BIZ kWh ENTRY'!BC100</f>
        <v>0</v>
      </c>
      <c r="H59" s="3">
        <f>'BIZ kWh ENTRY'!BD100</f>
        <v>0</v>
      </c>
      <c r="I59" s="3">
        <f>'BIZ kWh ENTRY'!BE100</f>
        <v>0</v>
      </c>
      <c r="J59" s="3">
        <f>'BIZ kWh ENTRY'!BF100</f>
        <v>0</v>
      </c>
      <c r="K59" s="3">
        <f>'BIZ kWh ENTRY'!BG100</f>
        <v>0</v>
      </c>
      <c r="L59" s="3">
        <f>'BIZ kWh ENTRY'!BH100</f>
        <v>0</v>
      </c>
      <c r="M59" s="3">
        <f>'BIZ kWh ENTRY'!BI100</f>
        <v>0</v>
      </c>
      <c r="N59" s="3">
        <f>'BIZ kWh ENTRY'!BJ100</f>
        <v>0</v>
      </c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</row>
    <row r="60" spans="1:39" ht="15" customHeight="1" x14ac:dyDescent="0.35">
      <c r="A60" s="696"/>
      <c r="B60" s="11" t="str">
        <f t="shared" si="12"/>
        <v>Building Shell</v>
      </c>
      <c r="C60" s="3">
        <f>'BIZ kWh ENTRY'!AY101</f>
        <v>0</v>
      </c>
      <c r="D60" s="3">
        <f>'BIZ kWh ENTRY'!AZ101</f>
        <v>0</v>
      </c>
      <c r="E60" s="3">
        <f>'BIZ kWh ENTRY'!BA101</f>
        <v>0</v>
      </c>
      <c r="F60" s="3">
        <f>'BIZ kWh ENTRY'!BB101</f>
        <v>0</v>
      </c>
      <c r="G60" s="3">
        <f>'BIZ kWh ENTRY'!BC101</f>
        <v>0</v>
      </c>
      <c r="H60" s="3">
        <f>'BIZ kWh ENTRY'!BD101</f>
        <v>0</v>
      </c>
      <c r="I60" s="3">
        <f>'BIZ kWh ENTRY'!BE101</f>
        <v>0</v>
      </c>
      <c r="J60" s="3">
        <f>'BIZ kWh ENTRY'!BF101</f>
        <v>0</v>
      </c>
      <c r="K60" s="3">
        <f>'BIZ kWh ENTRY'!BG101</f>
        <v>0</v>
      </c>
      <c r="L60" s="3">
        <f>'BIZ kWh ENTRY'!BH101</f>
        <v>0</v>
      </c>
      <c r="M60" s="3">
        <f>'BIZ kWh ENTRY'!BI101</f>
        <v>0</v>
      </c>
      <c r="N60" s="3">
        <f>'BIZ kWh ENTRY'!BJ101</f>
        <v>0</v>
      </c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</row>
    <row r="61" spans="1:39" x14ac:dyDescent="0.35">
      <c r="A61" s="696"/>
      <c r="B61" s="11" t="str">
        <f t="shared" si="12"/>
        <v>Cooking</v>
      </c>
      <c r="C61" s="3">
        <f>'BIZ kWh ENTRY'!AY102</f>
        <v>0</v>
      </c>
      <c r="D61" s="3">
        <f>'BIZ kWh ENTRY'!AZ102</f>
        <v>0</v>
      </c>
      <c r="E61" s="3">
        <f>'BIZ kWh ENTRY'!BA102</f>
        <v>0</v>
      </c>
      <c r="F61" s="3">
        <f>'BIZ kWh ENTRY'!BB102</f>
        <v>0</v>
      </c>
      <c r="G61" s="3">
        <f>'BIZ kWh ENTRY'!BC102</f>
        <v>0</v>
      </c>
      <c r="H61" s="3">
        <f>'BIZ kWh ENTRY'!BD102</f>
        <v>0</v>
      </c>
      <c r="I61" s="3">
        <f>'BIZ kWh ENTRY'!BE102</f>
        <v>0</v>
      </c>
      <c r="J61" s="3">
        <f>'BIZ kWh ENTRY'!BF102</f>
        <v>0</v>
      </c>
      <c r="K61" s="3">
        <f>'BIZ kWh ENTRY'!BG102</f>
        <v>0</v>
      </c>
      <c r="L61" s="3">
        <f>'BIZ kWh ENTRY'!BH102</f>
        <v>0</v>
      </c>
      <c r="M61" s="3">
        <f>'BIZ kWh ENTRY'!BI102</f>
        <v>0</v>
      </c>
      <c r="N61" s="3">
        <f>'BIZ kWh ENTRY'!BJ102</f>
        <v>0</v>
      </c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</row>
    <row r="62" spans="1:39" x14ac:dyDescent="0.35">
      <c r="A62" s="696"/>
      <c r="B62" s="11" t="str">
        <f t="shared" si="12"/>
        <v>Cooling</v>
      </c>
      <c r="C62" s="3">
        <f>'BIZ kWh ENTRY'!AY103</f>
        <v>0</v>
      </c>
      <c r="D62" s="3">
        <f>'BIZ kWh ENTRY'!AZ103</f>
        <v>0</v>
      </c>
      <c r="E62" s="3">
        <f>'BIZ kWh ENTRY'!BA103</f>
        <v>0</v>
      </c>
      <c r="F62" s="3">
        <f>'BIZ kWh ENTRY'!BB103</f>
        <v>0</v>
      </c>
      <c r="G62" s="3">
        <f>'BIZ kWh ENTRY'!BC103</f>
        <v>0</v>
      </c>
      <c r="H62" s="3">
        <f>'BIZ kWh ENTRY'!BD103</f>
        <v>0</v>
      </c>
      <c r="I62" s="3">
        <f>'BIZ kWh ENTRY'!BE103</f>
        <v>0</v>
      </c>
      <c r="J62" s="3">
        <f>'BIZ kWh ENTRY'!BF103</f>
        <v>0</v>
      </c>
      <c r="K62" s="3">
        <f>'BIZ kWh ENTRY'!BG103</f>
        <v>0</v>
      </c>
      <c r="L62" s="3">
        <f>'BIZ kWh ENTRY'!BH103</f>
        <v>0</v>
      </c>
      <c r="M62" s="3">
        <f>'BIZ kWh ENTRY'!BI103</f>
        <v>0</v>
      </c>
      <c r="N62" s="3">
        <f>'BIZ kWh ENTRY'!BJ103</f>
        <v>0</v>
      </c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</row>
    <row r="63" spans="1:39" x14ac:dyDescent="0.35">
      <c r="A63" s="696"/>
      <c r="B63" s="11" t="str">
        <f t="shared" si="12"/>
        <v>Ext Lighting</v>
      </c>
      <c r="C63" s="3">
        <f>'BIZ kWh ENTRY'!AY104</f>
        <v>0</v>
      </c>
      <c r="D63" s="3">
        <f>'BIZ kWh ENTRY'!AZ104</f>
        <v>0</v>
      </c>
      <c r="E63" s="3">
        <f>'BIZ kWh ENTRY'!BA104</f>
        <v>0</v>
      </c>
      <c r="F63" s="3">
        <f>'BIZ kWh ENTRY'!BB104</f>
        <v>0</v>
      </c>
      <c r="G63" s="3">
        <f>'BIZ kWh ENTRY'!BC104</f>
        <v>0</v>
      </c>
      <c r="H63" s="3">
        <f>'BIZ kWh ENTRY'!BD104</f>
        <v>0</v>
      </c>
      <c r="I63" s="3">
        <f>'BIZ kWh ENTRY'!BE104</f>
        <v>0</v>
      </c>
      <c r="J63" s="3">
        <f>'BIZ kWh ENTRY'!BF104</f>
        <v>0</v>
      </c>
      <c r="K63" s="3">
        <f>'BIZ kWh ENTRY'!BG104</f>
        <v>0</v>
      </c>
      <c r="L63" s="3">
        <f>'BIZ kWh ENTRY'!BH104</f>
        <v>0</v>
      </c>
      <c r="M63" s="3">
        <f>'BIZ kWh ENTRY'!BI104</f>
        <v>0</v>
      </c>
      <c r="N63" s="3">
        <f>'BIZ kWh ENTRY'!BJ104</f>
        <v>0</v>
      </c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</row>
    <row r="64" spans="1:39" x14ac:dyDescent="0.35">
      <c r="A64" s="696"/>
      <c r="B64" s="11" t="str">
        <f t="shared" si="12"/>
        <v>Heating</v>
      </c>
      <c r="C64" s="3">
        <f>'BIZ kWh ENTRY'!AY105</f>
        <v>0</v>
      </c>
      <c r="D64" s="3">
        <f>'BIZ kWh ENTRY'!AZ105</f>
        <v>0</v>
      </c>
      <c r="E64" s="3">
        <f>'BIZ kWh ENTRY'!BA105</f>
        <v>0</v>
      </c>
      <c r="F64" s="3">
        <f>'BIZ kWh ENTRY'!BB105</f>
        <v>0</v>
      </c>
      <c r="G64" s="3">
        <f>'BIZ kWh ENTRY'!BC105</f>
        <v>0</v>
      </c>
      <c r="H64" s="3">
        <f>'BIZ kWh ENTRY'!BD105</f>
        <v>0</v>
      </c>
      <c r="I64" s="3">
        <f>'BIZ kWh ENTRY'!BE105</f>
        <v>0</v>
      </c>
      <c r="J64" s="3">
        <f>'BIZ kWh ENTRY'!BF105</f>
        <v>0</v>
      </c>
      <c r="K64" s="3">
        <f>'BIZ kWh ENTRY'!BG105</f>
        <v>0</v>
      </c>
      <c r="L64" s="3">
        <f>'BIZ kWh ENTRY'!BH105</f>
        <v>0</v>
      </c>
      <c r="M64" s="3">
        <f>'BIZ kWh ENTRY'!BI105</f>
        <v>0</v>
      </c>
      <c r="N64" s="3">
        <f>'BIZ kWh ENTRY'!BJ105</f>
        <v>0</v>
      </c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</row>
    <row r="65" spans="1:39" x14ac:dyDescent="0.35">
      <c r="A65" s="696"/>
      <c r="B65" s="11" t="str">
        <f t="shared" si="12"/>
        <v>HVAC</v>
      </c>
      <c r="C65" s="3">
        <f>'BIZ kWh ENTRY'!AY106</f>
        <v>0</v>
      </c>
      <c r="D65" s="3">
        <f>'BIZ kWh ENTRY'!AZ106</f>
        <v>0</v>
      </c>
      <c r="E65" s="3">
        <f>'BIZ kWh ENTRY'!BA106</f>
        <v>0</v>
      </c>
      <c r="F65" s="3">
        <f>'BIZ kWh ENTRY'!BB106</f>
        <v>0</v>
      </c>
      <c r="G65" s="3">
        <f>'BIZ kWh ENTRY'!BC106</f>
        <v>0</v>
      </c>
      <c r="H65" s="3">
        <f>'BIZ kWh ENTRY'!BD106</f>
        <v>0</v>
      </c>
      <c r="I65" s="3">
        <f>'BIZ kWh ENTRY'!BE106</f>
        <v>0</v>
      </c>
      <c r="J65" s="3">
        <f>'BIZ kWh ENTRY'!BF106</f>
        <v>0</v>
      </c>
      <c r="K65" s="3">
        <f>'BIZ kWh ENTRY'!BG106</f>
        <v>0</v>
      </c>
      <c r="L65" s="3">
        <f>'BIZ kWh ENTRY'!BH106</f>
        <v>0</v>
      </c>
      <c r="M65" s="3">
        <f>'BIZ kWh ENTRY'!BI106</f>
        <v>0</v>
      </c>
      <c r="N65" s="3">
        <f>'BIZ kWh ENTRY'!BJ106</f>
        <v>0</v>
      </c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</row>
    <row r="66" spans="1:39" x14ac:dyDescent="0.35">
      <c r="A66" s="696"/>
      <c r="B66" s="11" t="str">
        <f t="shared" si="12"/>
        <v>Lighting</v>
      </c>
      <c r="C66" s="3">
        <f>'BIZ kWh ENTRY'!AY107</f>
        <v>0</v>
      </c>
      <c r="D66" s="3">
        <f>'BIZ kWh ENTRY'!AZ107</f>
        <v>0</v>
      </c>
      <c r="E66" s="3">
        <f>'BIZ kWh ENTRY'!BA107</f>
        <v>0</v>
      </c>
      <c r="F66" s="3">
        <f>'BIZ kWh ENTRY'!BB107</f>
        <v>0</v>
      </c>
      <c r="G66" s="3">
        <f>'BIZ kWh ENTRY'!BC107</f>
        <v>0</v>
      </c>
      <c r="H66" s="3">
        <f>'BIZ kWh ENTRY'!BD107</f>
        <v>0</v>
      </c>
      <c r="I66" s="3">
        <f>'BIZ kWh ENTRY'!BE107</f>
        <v>0</v>
      </c>
      <c r="J66" s="3">
        <f>'BIZ kWh ENTRY'!BF107</f>
        <v>0</v>
      </c>
      <c r="K66" s="3">
        <f>'BIZ kWh ENTRY'!BG107</f>
        <v>0</v>
      </c>
      <c r="L66" s="3">
        <f>'BIZ kWh ENTRY'!BH107</f>
        <v>0</v>
      </c>
      <c r="M66" s="3">
        <f>'BIZ kWh ENTRY'!BI107</f>
        <v>0</v>
      </c>
      <c r="N66" s="3">
        <f>'BIZ kWh ENTRY'!BJ107</f>
        <v>0</v>
      </c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</row>
    <row r="67" spans="1:39" x14ac:dyDescent="0.35">
      <c r="A67" s="696"/>
      <c r="B67" s="11" t="str">
        <f t="shared" si="12"/>
        <v>Miscellaneous</v>
      </c>
      <c r="C67" s="3">
        <f>'BIZ kWh ENTRY'!AY108</f>
        <v>0</v>
      </c>
      <c r="D67" s="3">
        <f>'BIZ kWh ENTRY'!AZ108</f>
        <v>0</v>
      </c>
      <c r="E67" s="3">
        <f>'BIZ kWh ENTRY'!BA108</f>
        <v>0</v>
      </c>
      <c r="F67" s="3">
        <f>'BIZ kWh ENTRY'!BB108</f>
        <v>0</v>
      </c>
      <c r="G67" s="3">
        <f>'BIZ kWh ENTRY'!BC108</f>
        <v>0</v>
      </c>
      <c r="H67" s="3">
        <f>'BIZ kWh ENTRY'!BD108</f>
        <v>-10269.052600000079</v>
      </c>
      <c r="I67" s="3">
        <f>'BIZ kWh ENTRY'!BE108</f>
        <v>57551.486449999997</v>
      </c>
      <c r="J67" s="3">
        <f>'BIZ kWh ENTRY'!BF108</f>
        <v>0</v>
      </c>
      <c r="K67" s="3">
        <f>'BIZ kWh ENTRY'!BG108</f>
        <v>80.808074999999917</v>
      </c>
      <c r="L67" s="3">
        <f>'BIZ kWh ENTRY'!BH108</f>
        <v>0</v>
      </c>
      <c r="M67" s="3">
        <f>'BIZ kWh ENTRY'!BI108</f>
        <v>0</v>
      </c>
      <c r="N67" s="3">
        <f>'BIZ kWh ENTRY'!BJ108</f>
        <v>12619.814899999999</v>
      </c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</row>
    <row r="68" spans="1:39" x14ac:dyDescent="0.35">
      <c r="A68" s="696"/>
      <c r="B68" s="11" t="str">
        <f t="shared" si="12"/>
        <v>Motors</v>
      </c>
      <c r="C68" s="3">
        <f>'BIZ kWh ENTRY'!AY109</f>
        <v>0</v>
      </c>
      <c r="D68" s="3">
        <f>'BIZ kWh ENTRY'!AZ109</f>
        <v>0</v>
      </c>
      <c r="E68" s="3">
        <f>'BIZ kWh ENTRY'!BA109</f>
        <v>0</v>
      </c>
      <c r="F68" s="3">
        <f>'BIZ kWh ENTRY'!BB109</f>
        <v>0</v>
      </c>
      <c r="G68" s="3">
        <f>'BIZ kWh ENTRY'!BC109</f>
        <v>0</v>
      </c>
      <c r="H68" s="3">
        <f>'BIZ kWh ENTRY'!BD109</f>
        <v>0</v>
      </c>
      <c r="I68" s="3">
        <f>'BIZ kWh ENTRY'!BE109</f>
        <v>0</v>
      </c>
      <c r="J68" s="3">
        <f>'BIZ kWh ENTRY'!BF109</f>
        <v>0</v>
      </c>
      <c r="K68" s="3">
        <f>'BIZ kWh ENTRY'!BG109</f>
        <v>0</v>
      </c>
      <c r="L68" s="3">
        <f>'BIZ kWh ENTRY'!BH109</f>
        <v>0</v>
      </c>
      <c r="M68" s="3">
        <f>'BIZ kWh ENTRY'!BI109</f>
        <v>0</v>
      </c>
      <c r="N68" s="3">
        <f>'BIZ kWh ENTRY'!BJ109</f>
        <v>0</v>
      </c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</row>
    <row r="69" spans="1:39" ht="15.75" customHeight="1" x14ac:dyDescent="0.35">
      <c r="A69" s="696"/>
      <c r="B69" s="11" t="str">
        <f t="shared" si="12"/>
        <v>Process</v>
      </c>
      <c r="C69" s="3">
        <f>'BIZ kWh ENTRY'!AY110</f>
        <v>0</v>
      </c>
      <c r="D69" s="3">
        <f>'BIZ kWh ENTRY'!AZ110</f>
        <v>0</v>
      </c>
      <c r="E69" s="3">
        <f>'BIZ kWh ENTRY'!BA110</f>
        <v>0</v>
      </c>
      <c r="F69" s="3">
        <f>'BIZ kWh ENTRY'!BB110</f>
        <v>0</v>
      </c>
      <c r="G69" s="3">
        <f>'BIZ kWh ENTRY'!BC110</f>
        <v>0</v>
      </c>
      <c r="H69" s="3">
        <f>'BIZ kWh ENTRY'!BD110</f>
        <v>0</v>
      </c>
      <c r="I69" s="3">
        <f>'BIZ kWh ENTRY'!BE110</f>
        <v>0</v>
      </c>
      <c r="J69" s="3">
        <f>'BIZ kWh ENTRY'!BF110</f>
        <v>0</v>
      </c>
      <c r="K69" s="3">
        <f>'BIZ kWh ENTRY'!BG110</f>
        <v>0</v>
      </c>
      <c r="L69" s="3">
        <f>'BIZ kWh ENTRY'!BH110</f>
        <v>0</v>
      </c>
      <c r="M69" s="3">
        <f>'BIZ kWh ENTRY'!BI110</f>
        <v>0</v>
      </c>
      <c r="N69" s="3">
        <f>'BIZ kWh ENTRY'!BJ110</f>
        <v>0</v>
      </c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</row>
    <row r="70" spans="1:39" x14ac:dyDescent="0.35">
      <c r="A70" s="696"/>
      <c r="B70" s="11" t="str">
        <f t="shared" si="12"/>
        <v>Refrigeration</v>
      </c>
      <c r="C70" s="3">
        <f>'BIZ kWh ENTRY'!AY111</f>
        <v>0</v>
      </c>
      <c r="D70" s="3">
        <f>'BIZ kWh ENTRY'!AZ111</f>
        <v>0</v>
      </c>
      <c r="E70" s="3">
        <f>'BIZ kWh ENTRY'!BA111</f>
        <v>0</v>
      </c>
      <c r="F70" s="3">
        <f>'BIZ kWh ENTRY'!BB111</f>
        <v>0</v>
      </c>
      <c r="G70" s="3">
        <f>'BIZ kWh ENTRY'!BC111</f>
        <v>0</v>
      </c>
      <c r="H70" s="3">
        <f>'BIZ kWh ENTRY'!BD111</f>
        <v>0</v>
      </c>
      <c r="I70" s="3">
        <f>'BIZ kWh ENTRY'!BE111</f>
        <v>0</v>
      </c>
      <c r="J70" s="3">
        <f>'BIZ kWh ENTRY'!BF111</f>
        <v>0</v>
      </c>
      <c r="K70" s="3">
        <f>'BIZ kWh ENTRY'!BG111</f>
        <v>0</v>
      </c>
      <c r="L70" s="3">
        <f>'BIZ kWh ENTRY'!BH111</f>
        <v>0</v>
      </c>
      <c r="M70" s="3">
        <f>'BIZ kWh ENTRY'!BI111</f>
        <v>0</v>
      </c>
      <c r="N70" s="3">
        <f>'BIZ kWh ENTRY'!BJ111</f>
        <v>0</v>
      </c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</row>
    <row r="71" spans="1:39" x14ac:dyDescent="0.35">
      <c r="A71" s="696"/>
      <c r="B71" s="11" t="str">
        <f t="shared" si="12"/>
        <v>Water Heating</v>
      </c>
      <c r="C71" s="3">
        <f>'BIZ kWh ENTRY'!AY112</f>
        <v>0</v>
      </c>
      <c r="D71" s="3">
        <f>'BIZ kWh ENTRY'!AZ112</f>
        <v>0</v>
      </c>
      <c r="E71" s="3">
        <f>'BIZ kWh ENTRY'!BA112</f>
        <v>0</v>
      </c>
      <c r="F71" s="3">
        <f>'BIZ kWh ENTRY'!BB112</f>
        <v>0</v>
      </c>
      <c r="G71" s="3">
        <f>'BIZ kWh ENTRY'!BC112</f>
        <v>0</v>
      </c>
      <c r="H71" s="3">
        <f>'BIZ kWh ENTRY'!BD112</f>
        <v>0</v>
      </c>
      <c r="I71" s="3">
        <f>'BIZ kWh ENTRY'!BE112</f>
        <v>0</v>
      </c>
      <c r="J71" s="3">
        <f>'BIZ kWh ENTRY'!BF112</f>
        <v>0</v>
      </c>
      <c r="K71" s="3">
        <f>'BIZ kWh ENTRY'!BG112</f>
        <v>0</v>
      </c>
      <c r="L71" s="3">
        <f>'BIZ kWh ENTRY'!BH112</f>
        <v>0</v>
      </c>
      <c r="M71" s="3">
        <f>'BIZ kWh ENTRY'!BI112</f>
        <v>0</v>
      </c>
      <c r="N71" s="3">
        <f>'BIZ kWh ENTRY'!BJ112</f>
        <v>0</v>
      </c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</row>
    <row r="72" spans="1:39" x14ac:dyDescent="0.35">
      <c r="A72" s="696"/>
      <c r="B72" s="11" t="str">
        <f t="shared" si="1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</row>
    <row r="73" spans="1:39" ht="15.75" customHeight="1" thickBot="1" x14ac:dyDescent="0.4">
      <c r="A73" s="697"/>
      <c r="B73" s="188" t="str">
        <f t="shared" si="12"/>
        <v>Monthly kWh</v>
      </c>
      <c r="C73" s="234">
        <f>SUM(C59:C72)</f>
        <v>0</v>
      </c>
      <c r="D73" s="234">
        <f t="shared" ref="D73:N73" si="13">SUM(D59:D72)</f>
        <v>0</v>
      </c>
      <c r="E73" s="234">
        <f t="shared" si="13"/>
        <v>0</v>
      </c>
      <c r="F73" s="234">
        <f t="shared" si="13"/>
        <v>0</v>
      </c>
      <c r="G73" s="234">
        <f t="shared" si="13"/>
        <v>0</v>
      </c>
      <c r="H73" s="234">
        <f t="shared" si="13"/>
        <v>-10269.052600000079</v>
      </c>
      <c r="I73" s="234">
        <f t="shared" si="13"/>
        <v>57551.486449999997</v>
      </c>
      <c r="J73" s="234">
        <f t="shared" si="13"/>
        <v>0</v>
      </c>
      <c r="K73" s="234">
        <f t="shared" si="13"/>
        <v>80.808074999999917</v>
      </c>
      <c r="L73" s="234">
        <f t="shared" si="13"/>
        <v>0</v>
      </c>
      <c r="M73" s="234">
        <f t="shared" si="13"/>
        <v>0</v>
      </c>
      <c r="N73" s="234">
        <f t="shared" si="13"/>
        <v>12619.814899999999</v>
      </c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3"/>
      <c r="AL73" s="263"/>
      <c r="AM73" s="263"/>
    </row>
    <row r="74" spans="1:39" ht="15.75" customHeight="1" x14ac:dyDescent="0.35">
      <c r="A74" s="8"/>
      <c r="B74" s="254"/>
      <c r="C74" s="9"/>
      <c r="D74" s="254"/>
      <c r="E74" s="9"/>
      <c r="F74" s="5"/>
      <c r="G74" s="254"/>
      <c r="H74" s="254"/>
      <c r="I74" s="9"/>
      <c r="J74" s="254"/>
      <c r="K74" s="254"/>
      <c r="L74" s="9"/>
      <c r="M74" s="314" t="s">
        <v>217</v>
      </c>
      <c r="N74" s="315">
        <f>SUM(C73:N73)</f>
        <v>59983.056824999912</v>
      </c>
      <c r="O74" s="314" t="s">
        <v>218</v>
      </c>
      <c r="P74" s="316">
        <f>'BIZ kWh ENTRY'!BK113</f>
        <v>59983.056824999912</v>
      </c>
      <c r="Q74" s="254"/>
      <c r="R74" s="9"/>
      <c r="S74" s="254"/>
      <c r="T74" s="254"/>
      <c r="U74" s="9"/>
      <c r="V74" s="254"/>
      <c r="W74" s="254"/>
      <c r="X74" s="9"/>
      <c r="Y74" s="254"/>
      <c r="Z74" s="254"/>
      <c r="AA74" s="9"/>
      <c r="AB74" s="254"/>
      <c r="AC74" s="254"/>
      <c r="AD74" s="9"/>
      <c r="AE74" s="254"/>
      <c r="AF74" s="254"/>
      <c r="AG74" s="9"/>
      <c r="AH74" s="254"/>
      <c r="AI74" s="254"/>
      <c r="AJ74" s="9"/>
      <c r="AK74" s="254"/>
      <c r="AL74" s="254"/>
      <c r="AM74" s="9"/>
    </row>
    <row r="75" spans="1:39" ht="15.75" customHeight="1" thickBot="1" x14ac:dyDescent="0.4">
      <c r="P75" s="318">
        <f>P20+P38+P56+P74</f>
        <v>867976.02591517428</v>
      </c>
    </row>
    <row r="76" spans="1:39" ht="16.5" customHeight="1" thickBot="1" x14ac:dyDescent="0.4">
      <c r="A76" s="630" t="s">
        <v>17</v>
      </c>
      <c r="B76" s="17" t="s">
        <v>104</v>
      </c>
      <c r="C76" s="146">
        <f>C$4</f>
        <v>44562</v>
      </c>
      <c r="D76" s="146">
        <f t="shared" ref="D76:AM76" si="14">D$4</f>
        <v>44593</v>
      </c>
      <c r="E76" s="146">
        <f t="shared" si="14"/>
        <v>44621</v>
      </c>
      <c r="F76" s="146">
        <f t="shared" si="14"/>
        <v>44652</v>
      </c>
      <c r="G76" s="146">
        <f t="shared" si="14"/>
        <v>44682</v>
      </c>
      <c r="H76" s="146">
        <f t="shared" si="14"/>
        <v>44713</v>
      </c>
      <c r="I76" s="146">
        <f t="shared" si="14"/>
        <v>44743</v>
      </c>
      <c r="J76" s="146">
        <f t="shared" si="14"/>
        <v>44774</v>
      </c>
      <c r="K76" s="146">
        <f t="shared" si="14"/>
        <v>44805</v>
      </c>
      <c r="L76" s="146">
        <f t="shared" si="14"/>
        <v>44835</v>
      </c>
      <c r="M76" s="146">
        <f t="shared" si="14"/>
        <v>44866</v>
      </c>
      <c r="N76" s="146">
        <f t="shared" si="14"/>
        <v>44896</v>
      </c>
      <c r="O76" s="146">
        <f t="shared" si="14"/>
        <v>44927</v>
      </c>
      <c r="P76" s="146">
        <f t="shared" si="14"/>
        <v>44958</v>
      </c>
      <c r="Q76" s="146">
        <f t="shared" si="14"/>
        <v>44986</v>
      </c>
      <c r="R76" s="146">
        <f t="shared" si="14"/>
        <v>45017</v>
      </c>
      <c r="S76" s="146">
        <f t="shared" si="14"/>
        <v>45047</v>
      </c>
      <c r="T76" s="146">
        <f t="shared" si="14"/>
        <v>45078</v>
      </c>
      <c r="U76" s="146">
        <f t="shared" si="14"/>
        <v>45108</v>
      </c>
      <c r="V76" s="146">
        <f t="shared" si="14"/>
        <v>45139</v>
      </c>
      <c r="W76" s="146">
        <f t="shared" si="14"/>
        <v>45170</v>
      </c>
      <c r="X76" s="146">
        <f t="shared" si="14"/>
        <v>45200</v>
      </c>
      <c r="Y76" s="146">
        <f t="shared" si="14"/>
        <v>45231</v>
      </c>
      <c r="Z76" s="146">
        <f t="shared" si="14"/>
        <v>45261</v>
      </c>
      <c r="AA76" s="146">
        <f t="shared" si="14"/>
        <v>45292</v>
      </c>
      <c r="AB76" s="146">
        <f t="shared" si="14"/>
        <v>45323</v>
      </c>
      <c r="AC76" s="146">
        <f t="shared" si="14"/>
        <v>45352</v>
      </c>
      <c r="AD76" s="146">
        <f t="shared" si="14"/>
        <v>45383</v>
      </c>
      <c r="AE76" s="146">
        <f t="shared" si="14"/>
        <v>45413</v>
      </c>
      <c r="AF76" s="146">
        <f t="shared" si="14"/>
        <v>45444</v>
      </c>
      <c r="AG76" s="146">
        <f t="shared" si="14"/>
        <v>45474</v>
      </c>
      <c r="AH76" s="146">
        <f t="shared" si="14"/>
        <v>45505</v>
      </c>
      <c r="AI76" s="146">
        <f t="shared" si="14"/>
        <v>45536</v>
      </c>
      <c r="AJ76" s="146">
        <f t="shared" si="14"/>
        <v>45566</v>
      </c>
      <c r="AK76" s="146">
        <f t="shared" si="14"/>
        <v>45597</v>
      </c>
      <c r="AL76" s="146">
        <f t="shared" si="14"/>
        <v>45627</v>
      </c>
      <c r="AM76" s="146">
        <f t="shared" si="14"/>
        <v>45658</v>
      </c>
    </row>
    <row r="77" spans="1:39" ht="15.5" x14ac:dyDescent="0.35">
      <c r="A77" s="631"/>
      <c r="B77" s="13" t="s">
        <v>30</v>
      </c>
      <c r="C77" s="26">
        <f>((C19*C$90))*C$2</f>
        <v>0</v>
      </c>
      <c r="D77" s="26">
        <f t="shared" ref="D77:AM77" si="15">((D19*D$90))*D$2</f>
        <v>0</v>
      </c>
      <c r="E77" s="26">
        <f t="shared" si="15"/>
        <v>0</v>
      </c>
      <c r="F77" s="26">
        <f t="shared" si="15"/>
        <v>0</v>
      </c>
      <c r="G77" s="26">
        <f t="shared" si="15"/>
        <v>0</v>
      </c>
      <c r="H77" s="26">
        <f t="shared" si="15"/>
        <v>507.0755065888971</v>
      </c>
      <c r="I77" s="26">
        <f t="shared" si="15"/>
        <v>2050.8125218554815</v>
      </c>
      <c r="J77" s="26">
        <f t="shared" si="15"/>
        <v>0</v>
      </c>
      <c r="K77" s="26">
        <f t="shared" si="15"/>
        <v>-3.562205149696954</v>
      </c>
      <c r="L77" s="26">
        <f t="shared" si="15"/>
        <v>0</v>
      </c>
      <c r="M77" s="26">
        <f t="shared" si="15"/>
        <v>0</v>
      </c>
      <c r="N77" s="26">
        <f t="shared" si="15"/>
        <v>19.390812843599953</v>
      </c>
      <c r="O77" s="26">
        <f t="shared" si="15"/>
        <v>0</v>
      </c>
      <c r="P77" s="26">
        <f t="shared" si="15"/>
        <v>0</v>
      </c>
      <c r="Q77" s="26">
        <f t="shared" si="15"/>
        <v>0</v>
      </c>
      <c r="R77" s="26">
        <f t="shared" si="15"/>
        <v>0</v>
      </c>
      <c r="S77" s="26">
        <f t="shared" si="15"/>
        <v>0</v>
      </c>
      <c r="T77" s="26">
        <f t="shared" si="15"/>
        <v>0</v>
      </c>
      <c r="U77" s="26">
        <f t="shared" si="15"/>
        <v>0</v>
      </c>
      <c r="V77" s="26">
        <f t="shared" si="15"/>
        <v>0</v>
      </c>
      <c r="W77" s="26">
        <f t="shared" si="15"/>
        <v>0</v>
      </c>
      <c r="X77" s="26">
        <f t="shared" si="15"/>
        <v>0</v>
      </c>
      <c r="Y77" s="26">
        <f t="shared" si="15"/>
        <v>0</v>
      </c>
      <c r="Z77" s="26">
        <f t="shared" si="15"/>
        <v>0</v>
      </c>
      <c r="AA77" s="26">
        <f t="shared" si="15"/>
        <v>0</v>
      </c>
      <c r="AB77" s="26">
        <f t="shared" si="15"/>
        <v>0</v>
      </c>
      <c r="AC77" s="26">
        <f t="shared" si="15"/>
        <v>0</v>
      </c>
      <c r="AD77" s="26">
        <f t="shared" si="15"/>
        <v>0</v>
      </c>
      <c r="AE77" s="26">
        <f t="shared" si="15"/>
        <v>0</v>
      </c>
      <c r="AF77" s="26">
        <f t="shared" si="15"/>
        <v>0</v>
      </c>
      <c r="AG77" s="26">
        <f t="shared" si="15"/>
        <v>0</v>
      </c>
      <c r="AH77" s="26">
        <f t="shared" si="15"/>
        <v>0</v>
      </c>
      <c r="AI77" s="26">
        <f t="shared" si="15"/>
        <v>0</v>
      </c>
      <c r="AJ77" s="26">
        <f t="shared" si="15"/>
        <v>0</v>
      </c>
      <c r="AK77" s="26">
        <f t="shared" si="15"/>
        <v>0</v>
      </c>
      <c r="AL77" s="26">
        <f t="shared" si="15"/>
        <v>0</v>
      </c>
      <c r="AM77" s="26">
        <f t="shared" si="15"/>
        <v>0</v>
      </c>
    </row>
    <row r="78" spans="1:39" ht="15.5" x14ac:dyDescent="0.35">
      <c r="A78" s="631"/>
      <c r="B78" s="13" t="s">
        <v>31</v>
      </c>
      <c r="C78" s="26">
        <f>((C37*C$91))*C$2</f>
        <v>0</v>
      </c>
      <c r="D78" s="26">
        <f t="shared" ref="D78:AM78" si="16">((D37*D$91))*D$2</f>
        <v>0</v>
      </c>
      <c r="E78" s="26">
        <f t="shared" si="16"/>
        <v>0</v>
      </c>
      <c r="F78" s="26">
        <f t="shared" si="16"/>
        <v>0</v>
      </c>
      <c r="G78" s="26">
        <f t="shared" si="16"/>
        <v>0</v>
      </c>
      <c r="H78" s="26">
        <f t="shared" si="16"/>
        <v>12666.534506472422</v>
      </c>
      <c r="I78" s="26">
        <f t="shared" si="16"/>
        <v>12023.565510875023</v>
      </c>
      <c r="J78" s="26">
        <f t="shared" si="16"/>
        <v>0</v>
      </c>
      <c r="K78" s="26">
        <f t="shared" si="16"/>
        <v>1389.6416875337284</v>
      </c>
      <c r="L78" s="26">
        <f t="shared" si="16"/>
        <v>0</v>
      </c>
      <c r="M78" s="26">
        <f t="shared" si="16"/>
        <v>0</v>
      </c>
      <c r="N78" s="26">
        <f t="shared" si="16"/>
        <v>14.891866293149995</v>
      </c>
      <c r="O78" s="26">
        <f t="shared" si="16"/>
        <v>0</v>
      </c>
      <c r="P78" s="26">
        <f t="shared" si="16"/>
        <v>0</v>
      </c>
      <c r="Q78" s="26">
        <f t="shared" si="16"/>
        <v>0</v>
      </c>
      <c r="R78" s="26">
        <f t="shared" si="16"/>
        <v>0</v>
      </c>
      <c r="S78" s="26">
        <f t="shared" si="16"/>
        <v>0</v>
      </c>
      <c r="T78" s="26">
        <f t="shared" si="16"/>
        <v>0</v>
      </c>
      <c r="U78" s="26">
        <f t="shared" si="16"/>
        <v>0</v>
      </c>
      <c r="V78" s="26">
        <f t="shared" si="16"/>
        <v>0</v>
      </c>
      <c r="W78" s="26">
        <f t="shared" si="16"/>
        <v>0</v>
      </c>
      <c r="X78" s="26">
        <f t="shared" si="16"/>
        <v>0</v>
      </c>
      <c r="Y78" s="26">
        <f t="shared" si="16"/>
        <v>0</v>
      </c>
      <c r="Z78" s="26">
        <f t="shared" si="16"/>
        <v>0</v>
      </c>
      <c r="AA78" s="26">
        <f t="shared" si="16"/>
        <v>0</v>
      </c>
      <c r="AB78" s="26">
        <f t="shared" si="16"/>
        <v>0</v>
      </c>
      <c r="AC78" s="26">
        <f t="shared" si="16"/>
        <v>0</v>
      </c>
      <c r="AD78" s="26">
        <f t="shared" si="16"/>
        <v>0</v>
      </c>
      <c r="AE78" s="26">
        <f t="shared" si="16"/>
        <v>0</v>
      </c>
      <c r="AF78" s="26">
        <f t="shared" si="16"/>
        <v>0</v>
      </c>
      <c r="AG78" s="26">
        <f t="shared" si="16"/>
        <v>0</v>
      </c>
      <c r="AH78" s="26">
        <f t="shared" si="16"/>
        <v>0</v>
      </c>
      <c r="AI78" s="26">
        <f t="shared" si="16"/>
        <v>0</v>
      </c>
      <c r="AJ78" s="26">
        <f t="shared" si="16"/>
        <v>0</v>
      </c>
      <c r="AK78" s="26">
        <f t="shared" si="16"/>
        <v>0</v>
      </c>
      <c r="AL78" s="26">
        <f t="shared" si="16"/>
        <v>0</v>
      </c>
      <c r="AM78" s="26">
        <f t="shared" si="16"/>
        <v>0</v>
      </c>
    </row>
    <row r="79" spans="1:39" ht="15.5" x14ac:dyDescent="0.35">
      <c r="A79" s="631"/>
      <c r="B79" s="13" t="s">
        <v>32</v>
      </c>
      <c r="C79" s="26">
        <f>((C55*C$92))*C$2</f>
        <v>0</v>
      </c>
      <c r="D79" s="26">
        <f t="shared" ref="D79:AM79" si="17">((D55*D$92))*D$2</f>
        <v>0</v>
      </c>
      <c r="E79" s="26">
        <f t="shared" si="17"/>
        <v>0</v>
      </c>
      <c r="F79" s="26">
        <f t="shared" si="17"/>
        <v>0</v>
      </c>
      <c r="G79" s="26">
        <f t="shared" si="17"/>
        <v>0</v>
      </c>
      <c r="H79" s="26">
        <f t="shared" si="17"/>
        <v>11863.002572929519</v>
      </c>
      <c r="I79" s="26">
        <f t="shared" si="17"/>
        <v>10006.644500960478</v>
      </c>
      <c r="J79" s="26">
        <f t="shared" si="17"/>
        <v>0</v>
      </c>
      <c r="K79" s="26">
        <f t="shared" si="17"/>
        <v>5.7215514221239978</v>
      </c>
      <c r="L79" s="26">
        <f t="shared" si="17"/>
        <v>0</v>
      </c>
      <c r="M79" s="26">
        <f t="shared" si="17"/>
        <v>0</v>
      </c>
      <c r="N79" s="26">
        <f t="shared" si="17"/>
        <v>43.746560648999996</v>
      </c>
      <c r="O79" s="26">
        <f t="shared" si="17"/>
        <v>0</v>
      </c>
      <c r="P79" s="26">
        <f t="shared" si="17"/>
        <v>0</v>
      </c>
      <c r="Q79" s="26">
        <f t="shared" si="17"/>
        <v>0</v>
      </c>
      <c r="R79" s="26">
        <f t="shared" si="17"/>
        <v>0</v>
      </c>
      <c r="S79" s="26">
        <f t="shared" si="17"/>
        <v>0</v>
      </c>
      <c r="T79" s="26">
        <f t="shared" si="17"/>
        <v>0</v>
      </c>
      <c r="U79" s="26">
        <f t="shared" si="17"/>
        <v>0</v>
      </c>
      <c r="V79" s="26">
        <f t="shared" si="17"/>
        <v>0</v>
      </c>
      <c r="W79" s="26">
        <f t="shared" si="17"/>
        <v>0</v>
      </c>
      <c r="X79" s="26">
        <f t="shared" si="17"/>
        <v>0</v>
      </c>
      <c r="Y79" s="26">
        <f t="shared" si="17"/>
        <v>0</v>
      </c>
      <c r="Z79" s="26">
        <f t="shared" si="17"/>
        <v>0</v>
      </c>
      <c r="AA79" s="26">
        <f t="shared" si="17"/>
        <v>0</v>
      </c>
      <c r="AB79" s="26">
        <f t="shared" si="17"/>
        <v>0</v>
      </c>
      <c r="AC79" s="26">
        <f t="shared" si="17"/>
        <v>0</v>
      </c>
      <c r="AD79" s="26">
        <f t="shared" si="17"/>
        <v>0</v>
      </c>
      <c r="AE79" s="26">
        <f t="shared" si="17"/>
        <v>0</v>
      </c>
      <c r="AF79" s="26">
        <f t="shared" si="17"/>
        <v>0</v>
      </c>
      <c r="AG79" s="26">
        <f t="shared" si="17"/>
        <v>0</v>
      </c>
      <c r="AH79" s="26">
        <f t="shared" si="17"/>
        <v>0</v>
      </c>
      <c r="AI79" s="26">
        <f t="shared" si="17"/>
        <v>0</v>
      </c>
      <c r="AJ79" s="26">
        <f t="shared" si="17"/>
        <v>0</v>
      </c>
      <c r="AK79" s="26">
        <f t="shared" si="17"/>
        <v>0</v>
      </c>
      <c r="AL79" s="26">
        <f t="shared" si="17"/>
        <v>0</v>
      </c>
      <c r="AM79" s="26">
        <f t="shared" si="17"/>
        <v>0</v>
      </c>
    </row>
    <row r="80" spans="1:39" ht="15.75" customHeight="1" x14ac:dyDescent="0.35">
      <c r="A80" s="631"/>
      <c r="B80" s="13" t="s">
        <v>33</v>
      </c>
      <c r="C80" s="26">
        <f>((C73*C$93))*C$2</f>
        <v>0</v>
      </c>
      <c r="D80" s="26">
        <f t="shared" ref="D80:AM80" si="18">((D73*D$93))*D$2</f>
        <v>0</v>
      </c>
      <c r="E80" s="26">
        <f t="shared" si="18"/>
        <v>0</v>
      </c>
      <c r="F80" s="26">
        <f t="shared" si="18"/>
        <v>0</v>
      </c>
      <c r="G80" s="26">
        <f t="shared" si="18"/>
        <v>0</v>
      </c>
      <c r="H80" s="26">
        <f t="shared" si="18"/>
        <v>-453.25030913250345</v>
      </c>
      <c r="I80" s="26">
        <f t="shared" si="18"/>
        <v>2521.5191024926239</v>
      </c>
      <c r="J80" s="26">
        <f t="shared" si="18"/>
        <v>0</v>
      </c>
      <c r="K80" s="26">
        <f t="shared" si="18"/>
        <v>3.6750664025212458</v>
      </c>
      <c r="L80" s="26">
        <f t="shared" si="18"/>
        <v>0</v>
      </c>
      <c r="M80" s="26">
        <f t="shared" si="18"/>
        <v>0</v>
      </c>
      <c r="N80" s="26">
        <f t="shared" si="18"/>
        <v>331.06002120691494</v>
      </c>
      <c r="O80" s="26">
        <f t="shared" si="18"/>
        <v>0</v>
      </c>
      <c r="P80" s="26">
        <f t="shared" si="18"/>
        <v>0</v>
      </c>
      <c r="Q80" s="26">
        <f t="shared" si="18"/>
        <v>0</v>
      </c>
      <c r="R80" s="26">
        <f t="shared" si="18"/>
        <v>0</v>
      </c>
      <c r="S80" s="26">
        <f t="shared" si="18"/>
        <v>0</v>
      </c>
      <c r="T80" s="26">
        <f t="shared" si="18"/>
        <v>0</v>
      </c>
      <c r="U80" s="26">
        <f t="shared" si="18"/>
        <v>0</v>
      </c>
      <c r="V80" s="26">
        <f t="shared" si="18"/>
        <v>0</v>
      </c>
      <c r="W80" s="26">
        <f t="shared" si="18"/>
        <v>0</v>
      </c>
      <c r="X80" s="26">
        <f t="shared" si="18"/>
        <v>0</v>
      </c>
      <c r="Y80" s="26">
        <f t="shared" si="18"/>
        <v>0</v>
      </c>
      <c r="Z80" s="26">
        <f t="shared" si="18"/>
        <v>0</v>
      </c>
      <c r="AA80" s="26">
        <f t="shared" si="18"/>
        <v>0</v>
      </c>
      <c r="AB80" s="26">
        <f t="shared" si="18"/>
        <v>0</v>
      </c>
      <c r="AC80" s="26">
        <f t="shared" si="18"/>
        <v>0</v>
      </c>
      <c r="AD80" s="26">
        <f t="shared" si="18"/>
        <v>0</v>
      </c>
      <c r="AE80" s="26">
        <f t="shared" si="18"/>
        <v>0</v>
      </c>
      <c r="AF80" s="26">
        <f t="shared" si="18"/>
        <v>0</v>
      </c>
      <c r="AG80" s="26">
        <f t="shared" si="18"/>
        <v>0</v>
      </c>
      <c r="AH80" s="26">
        <f t="shared" si="18"/>
        <v>0</v>
      </c>
      <c r="AI80" s="26">
        <f t="shared" si="18"/>
        <v>0</v>
      </c>
      <c r="AJ80" s="26">
        <f t="shared" si="18"/>
        <v>0</v>
      </c>
      <c r="AK80" s="26">
        <f t="shared" si="18"/>
        <v>0</v>
      </c>
      <c r="AL80" s="26">
        <f t="shared" si="18"/>
        <v>0</v>
      </c>
      <c r="AM80" s="26">
        <f t="shared" si="18"/>
        <v>0</v>
      </c>
    </row>
    <row r="81" spans="1:41" ht="15.5" x14ac:dyDescent="0.35">
      <c r="A81" s="631"/>
      <c r="B81" s="13" t="str">
        <f>B54</f>
        <v xml:space="preserve"> 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41" ht="15.5" x14ac:dyDescent="0.35">
      <c r="A82" s="631"/>
      <c r="B82" s="13" t="s">
        <v>100</v>
      </c>
      <c r="C82" s="26">
        <f>C77</f>
        <v>0</v>
      </c>
      <c r="D82" s="26">
        <f>C82+D77</f>
        <v>0</v>
      </c>
      <c r="E82" s="26">
        <f t="shared" ref="E82:AM82" si="19">D82+E77</f>
        <v>0</v>
      </c>
      <c r="F82" s="26">
        <f t="shared" si="19"/>
        <v>0</v>
      </c>
      <c r="G82" s="26">
        <f t="shared" si="19"/>
        <v>0</v>
      </c>
      <c r="H82" s="26">
        <f t="shared" si="19"/>
        <v>507.0755065888971</v>
      </c>
      <c r="I82" s="26">
        <f t="shared" si="19"/>
        <v>2557.8880284443785</v>
      </c>
      <c r="J82" s="26">
        <f t="shared" si="19"/>
        <v>2557.8880284443785</v>
      </c>
      <c r="K82" s="26">
        <f t="shared" si="19"/>
        <v>2554.3258232946814</v>
      </c>
      <c r="L82" s="26">
        <f t="shared" si="19"/>
        <v>2554.3258232946814</v>
      </c>
      <c r="M82" s="26">
        <f t="shared" si="19"/>
        <v>2554.3258232946814</v>
      </c>
      <c r="N82" s="26">
        <f t="shared" si="19"/>
        <v>2573.7166361382815</v>
      </c>
      <c r="O82" s="26">
        <f t="shared" si="19"/>
        <v>2573.7166361382815</v>
      </c>
      <c r="P82" s="26">
        <f t="shared" si="19"/>
        <v>2573.7166361382815</v>
      </c>
      <c r="Q82" s="26">
        <f t="shared" si="19"/>
        <v>2573.7166361382815</v>
      </c>
      <c r="R82" s="26">
        <f t="shared" si="19"/>
        <v>2573.7166361382815</v>
      </c>
      <c r="S82" s="26">
        <f t="shared" si="19"/>
        <v>2573.7166361382815</v>
      </c>
      <c r="T82" s="26">
        <f t="shared" si="19"/>
        <v>2573.7166361382815</v>
      </c>
      <c r="U82" s="26">
        <f t="shared" si="19"/>
        <v>2573.7166361382815</v>
      </c>
      <c r="V82" s="26">
        <f t="shared" si="19"/>
        <v>2573.7166361382815</v>
      </c>
      <c r="W82" s="26">
        <f t="shared" si="19"/>
        <v>2573.7166361382815</v>
      </c>
      <c r="X82" s="26">
        <f t="shared" si="19"/>
        <v>2573.7166361382815</v>
      </c>
      <c r="Y82" s="26">
        <f t="shared" si="19"/>
        <v>2573.7166361382815</v>
      </c>
      <c r="Z82" s="26">
        <f t="shared" si="19"/>
        <v>2573.7166361382815</v>
      </c>
      <c r="AA82" s="26">
        <f t="shared" si="19"/>
        <v>2573.7166361382815</v>
      </c>
      <c r="AB82" s="26">
        <f t="shared" si="19"/>
        <v>2573.7166361382815</v>
      </c>
      <c r="AC82" s="26">
        <f t="shared" si="19"/>
        <v>2573.7166361382815</v>
      </c>
      <c r="AD82" s="26">
        <f t="shared" si="19"/>
        <v>2573.7166361382815</v>
      </c>
      <c r="AE82" s="26">
        <f t="shared" si="19"/>
        <v>2573.7166361382815</v>
      </c>
      <c r="AF82" s="26">
        <f t="shared" si="19"/>
        <v>2573.7166361382815</v>
      </c>
      <c r="AG82" s="26">
        <f t="shared" si="19"/>
        <v>2573.7166361382815</v>
      </c>
      <c r="AH82" s="26">
        <f t="shared" si="19"/>
        <v>2573.7166361382815</v>
      </c>
      <c r="AI82" s="26">
        <f t="shared" si="19"/>
        <v>2573.7166361382815</v>
      </c>
      <c r="AJ82" s="26">
        <f t="shared" si="19"/>
        <v>2573.7166361382815</v>
      </c>
      <c r="AK82" s="26">
        <f t="shared" si="19"/>
        <v>2573.7166361382815</v>
      </c>
      <c r="AL82" s="26">
        <f t="shared" si="19"/>
        <v>2573.7166361382815</v>
      </c>
      <c r="AM82" s="26">
        <f t="shared" si="19"/>
        <v>2573.7166361382815</v>
      </c>
    </row>
    <row r="83" spans="1:41" ht="15.5" x14ac:dyDescent="0.35">
      <c r="A83" s="631"/>
      <c r="B83" s="13" t="s">
        <v>101</v>
      </c>
      <c r="C83" s="26">
        <f t="shared" ref="C83:C85" si="20">C78</f>
        <v>0</v>
      </c>
      <c r="D83" s="26">
        <f>C83+D78</f>
        <v>0</v>
      </c>
      <c r="E83" s="26">
        <f t="shared" ref="E83:AM83" si="21">D83+E78</f>
        <v>0</v>
      </c>
      <c r="F83" s="26">
        <f t="shared" si="21"/>
        <v>0</v>
      </c>
      <c r="G83" s="26">
        <f t="shared" si="21"/>
        <v>0</v>
      </c>
      <c r="H83" s="26">
        <f t="shared" si="21"/>
        <v>12666.534506472422</v>
      </c>
      <c r="I83" s="26">
        <f t="shared" si="21"/>
        <v>24690.100017347446</v>
      </c>
      <c r="J83" s="26">
        <f t="shared" si="21"/>
        <v>24690.100017347446</v>
      </c>
      <c r="K83" s="26">
        <f t="shared" si="21"/>
        <v>26079.741704881173</v>
      </c>
      <c r="L83" s="26">
        <f t="shared" si="21"/>
        <v>26079.741704881173</v>
      </c>
      <c r="M83" s="26">
        <f t="shared" si="21"/>
        <v>26079.741704881173</v>
      </c>
      <c r="N83" s="26">
        <f t="shared" si="21"/>
        <v>26094.633571174323</v>
      </c>
      <c r="O83" s="26">
        <f t="shared" si="21"/>
        <v>26094.633571174323</v>
      </c>
      <c r="P83" s="26">
        <f t="shared" si="21"/>
        <v>26094.633571174323</v>
      </c>
      <c r="Q83" s="26">
        <f t="shared" si="21"/>
        <v>26094.633571174323</v>
      </c>
      <c r="R83" s="26">
        <f t="shared" si="21"/>
        <v>26094.633571174323</v>
      </c>
      <c r="S83" s="26">
        <f t="shared" si="21"/>
        <v>26094.633571174323</v>
      </c>
      <c r="T83" s="26">
        <f t="shared" si="21"/>
        <v>26094.633571174323</v>
      </c>
      <c r="U83" s="26">
        <f t="shared" si="21"/>
        <v>26094.633571174323</v>
      </c>
      <c r="V83" s="26">
        <f t="shared" si="21"/>
        <v>26094.633571174323</v>
      </c>
      <c r="W83" s="26">
        <f t="shared" si="21"/>
        <v>26094.633571174323</v>
      </c>
      <c r="X83" s="26">
        <f t="shared" si="21"/>
        <v>26094.633571174323</v>
      </c>
      <c r="Y83" s="26">
        <f t="shared" si="21"/>
        <v>26094.633571174323</v>
      </c>
      <c r="Z83" s="26">
        <f t="shared" si="21"/>
        <v>26094.633571174323</v>
      </c>
      <c r="AA83" s="26">
        <f t="shared" si="21"/>
        <v>26094.633571174323</v>
      </c>
      <c r="AB83" s="26">
        <f t="shared" si="21"/>
        <v>26094.633571174323</v>
      </c>
      <c r="AC83" s="26">
        <f t="shared" si="21"/>
        <v>26094.633571174323</v>
      </c>
      <c r="AD83" s="26">
        <f t="shared" si="21"/>
        <v>26094.633571174323</v>
      </c>
      <c r="AE83" s="26">
        <f t="shared" si="21"/>
        <v>26094.633571174323</v>
      </c>
      <c r="AF83" s="26">
        <f t="shared" si="21"/>
        <v>26094.633571174323</v>
      </c>
      <c r="AG83" s="26">
        <f t="shared" si="21"/>
        <v>26094.633571174323</v>
      </c>
      <c r="AH83" s="26">
        <f t="shared" si="21"/>
        <v>26094.633571174323</v>
      </c>
      <c r="AI83" s="26">
        <f t="shared" si="21"/>
        <v>26094.633571174323</v>
      </c>
      <c r="AJ83" s="26">
        <f t="shared" si="21"/>
        <v>26094.633571174323</v>
      </c>
      <c r="AK83" s="26">
        <f t="shared" si="21"/>
        <v>26094.633571174323</v>
      </c>
      <c r="AL83" s="26">
        <f t="shared" si="21"/>
        <v>26094.633571174323</v>
      </c>
      <c r="AM83" s="26">
        <f t="shared" si="21"/>
        <v>26094.633571174323</v>
      </c>
    </row>
    <row r="84" spans="1:41" ht="15.5" x14ac:dyDescent="0.35">
      <c r="A84" s="631"/>
      <c r="B84" s="13" t="s">
        <v>102</v>
      </c>
      <c r="C84" s="26">
        <f t="shared" si="20"/>
        <v>0</v>
      </c>
      <c r="D84" s="26">
        <f>C84+D79</f>
        <v>0</v>
      </c>
      <c r="E84" s="26">
        <f t="shared" ref="E84:AM84" si="22">D84+E79</f>
        <v>0</v>
      </c>
      <c r="F84" s="26">
        <f t="shared" si="22"/>
        <v>0</v>
      </c>
      <c r="G84" s="26">
        <f t="shared" si="22"/>
        <v>0</v>
      </c>
      <c r="H84" s="26">
        <f t="shared" si="22"/>
        <v>11863.002572929519</v>
      </c>
      <c r="I84" s="26">
        <f t="shared" si="22"/>
        <v>21869.647073889995</v>
      </c>
      <c r="J84" s="26">
        <f t="shared" si="22"/>
        <v>21869.647073889995</v>
      </c>
      <c r="K84" s="26">
        <f t="shared" si="22"/>
        <v>21875.36862531212</v>
      </c>
      <c r="L84" s="26">
        <f t="shared" si="22"/>
        <v>21875.36862531212</v>
      </c>
      <c r="M84" s="26">
        <f t="shared" si="22"/>
        <v>21875.36862531212</v>
      </c>
      <c r="N84" s="26">
        <f t="shared" si="22"/>
        <v>21919.11518596112</v>
      </c>
      <c r="O84" s="26">
        <f t="shared" si="22"/>
        <v>21919.11518596112</v>
      </c>
      <c r="P84" s="26">
        <f t="shared" si="22"/>
        <v>21919.11518596112</v>
      </c>
      <c r="Q84" s="26">
        <f t="shared" si="22"/>
        <v>21919.11518596112</v>
      </c>
      <c r="R84" s="26">
        <f t="shared" si="22"/>
        <v>21919.11518596112</v>
      </c>
      <c r="S84" s="26">
        <f t="shared" si="22"/>
        <v>21919.11518596112</v>
      </c>
      <c r="T84" s="26">
        <f t="shared" si="22"/>
        <v>21919.11518596112</v>
      </c>
      <c r="U84" s="26">
        <f t="shared" si="22"/>
        <v>21919.11518596112</v>
      </c>
      <c r="V84" s="26">
        <f t="shared" si="22"/>
        <v>21919.11518596112</v>
      </c>
      <c r="W84" s="26">
        <f t="shared" si="22"/>
        <v>21919.11518596112</v>
      </c>
      <c r="X84" s="26">
        <f t="shared" si="22"/>
        <v>21919.11518596112</v>
      </c>
      <c r="Y84" s="26">
        <f t="shared" si="22"/>
        <v>21919.11518596112</v>
      </c>
      <c r="Z84" s="26">
        <f t="shared" si="22"/>
        <v>21919.11518596112</v>
      </c>
      <c r="AA84" s="26">
        <f t="shared" si="22"/>
        <v>21919.11518596112</v>
      </c>
      <c r="AB84" s="26">
        <f t="shared" si="22"/>
        <v>21919.11518596112</v>
      </c>
      <c r="AC84" s="26">
        <f t="shared" si="22"/>
        <v>21919.11518596112</v>
      </c>
      <c r="AD84" s="26">
        <f t="shared" si="22"/>
        <v>21919.11518596112</v>
      </c>
      <c r="AE84" s="26">
        <f t="shared" si="22"/>
        <v>21919.11518596112</v>
      </c>
      <c r="AF84" s="26">
        <f t="shared" si="22"/>
        <v>21919.11518596112</v>
      </c>
      <c r="AG84" s="26">
        <f t="shared" si="22"/>
        <v>21919.11518596112</v>
      </c>
      <c r="AH84" s="26">
        <f t="shared" si="22"/>
        <v>21919.11518596112</v>
      </c>
      <c r="AI84" s="26">
        <f t="shared" si="22"/>
        <v>21919.11518596112</v>
      </c>
      <c r="AJ84" s="26">
        <f t="shared" si="22"/>
        <v>21919.11518596112</v>
      </c>
      <c r="AK84" s="26">
        <f t="shared" si="22"/>
        <v>21919.11518596112</v>
      </c>
      <c r="AL84" s="26">
        <f t="shared" si="22"/>
        <v>21919.11518596112</v>
      </c>
      <c r="AM84" s="26">
        <f t="shared" si="22"/>
        <v>21919.11518596112</v>
      </c>
    </row>
    <row r="85" spans="1:41" ht="16" thickBot="1" x14ac:dyDescent="0.4">
      <c r="A85" s="632"/>
      <c r="B85" s="14" t="s">
        <v>103</v>
      </c>
      <c r="C85" s="27">
        <f t="shared" si="20"/>
        <v>0</v>
      </c>
      <c r="D85" s="27">
        <f>C85+D80</f>
        <v>0</v>
      </c>
      <c r="E85" s="27">
        <f t="shared" ref="E85:AM85" si="23">D85+E80</f>
        <v>0</v>
      </c>
      <c r="F85" s="27">
        <f t="shared" si="23"/>
        <v>0</v>
      </c>
      <c r="G85" s="27">
        <f t="shared" si="23"/>
        <v>0</v>
      </c>
      <c r="H85" s="27">
        <f t="shared" si="23"/>
        <v>-453.25030913250345</v>
      </c>
      <c r="I85" s="27">
        <f t="shared" si="23"/>
        <v>2068.2687933601205</v>
      </c>
      <c r="J85" s="27">
        <f t="shared" si="23"/>
        <v>2068.2687933601205</v>
      </c>
      <c r="K85" s="27">
        <f t="shared" si="23"/>
        <v>2071.9438597626418</v>
      </c>
      <c r="L85" s="27">
        <f t="shared" si="23"/>
        <v>2071.9438597626418</v>
      </c>
      <c r="M85" s="27">
        <f t="shared" si="23"/>
        <v>2071.9438597626418</v>
      </c>
      <c r="N85" s="27">
        <f t="shared" si="23"/>
        <v>2403.0038809695566</v>
      </c>
      <c r="O85" s="27">
        <f t="shared" si="23"/>
        <v>2403.0038809695566</v>
      </c>
      <c r="P85" s="27">
        <f t="shared" si="23"/>
        <v>2403.0038809695566</v>
      </c>
      <c r="Q85" s="27">
        <f t="shared" si="23"/>
        <v>2403.0038809695566</v>
      </c>
      <c r="R85" s="27">
        <f t="shared" si="23"/>
        <v>2403.0038809695566</v>
      </c>
      <c r="S85" s="27">
        <f t="shared" si="23"/>
        <v>2403.0038809695566</v>
      </c>
      <c r="T85" s="27">
        <f t="shared" si="23"/>
        <v>2403.0038809695566</v>
      </c>
      <c r="U85" s="27">
        <f t="shared" si="23"/>
        <v>2403.0038809695566</v>
      </c>
      <c r="V85" s="27">
        <f t="shared" si="23"/>
        <v>2403.0038809695566</v>
      </c>
      <c r="W85" s="27">
        <f t="shared" si="23"/>
        <v>2403.0038809695566</v>
      </c>
      <c r="X85" s="27">
        <f t="shared" si="23"/>
        <v>2403.0038809695566</v>
      </c>
      <c r="Y85" s="27">
        <f t="shared" si="23"/>
        <v>2403.0038809695566</v>
      </c>
      <c r="Z85" s="27">
        <f t="shared" si="23"/>
        <v>2403.0038809695566</v>
      </c>
      <c r="AA85" s="27">
        <f t="shared" si="23"/>
        <v>2403.0038809695566</v>
      </c>
      <c r="AB85" s="27">
        <f t="shared" si="23"/>
        <v>2403.0038809695566</v>
      </c>
      <c r="AC85" s="27">
        <f t="shared" si="23"/>
        <v>2403.0038809695566</v>
      </c>
      <c r="AD85" s="27">
        <f t="shared" si="23"/>
        <v>2403.0038809695566</v>
      </c>
      <c r="AE85" s="27">
        <f t="shared" si="23"/>
        <v>2403.0038809695566</v>
      </c>
      <c r="AF85" s="27">
        <f t="shared" si="23"/>
        <v>2403.0038809695566</v>
      </c>
      <c r="AG85" s="27">
        <f t="shared" si="23"/>
        <v>2403.0038809695566</v>
      </c>
      <c r="AH85" s="27">
        <f t="shared" si="23"/>
        <v>2403.0038809695566</v>
      </c>
      <c r="AI85" s="27">
        <f t="shared" si="23"/>
        <v>2403.0038809695566</v>
      </c>
      <c r="AJ85" s="27">
        <f t="shared" si="23"/>
        <v>2403.0038809695566</v>
      </c>
      <c r="AK85" s="27">
        <f t="shared" si="23"/>
        <v>2403.0038809695566</v>
      </c>
      <c r="AL85" s="27">
        <f t="shared" si="23"/>
        <v>2403.0038809695566</v>
      </c>
      <c r="AM85" s="27">
        <f t="shared" si="23"/>
        <v>2403.0038809695566</v>
      </c>
    </row>
    <row r="86" spans="1:41" x14ac:dyDescent="0.35">
      <c r="A86" s="8"/>
      <c r="B86" s="33"/>
      <c r="C86" s="30"/>
      <c r="D86" s="35"/>
      <c r="E86" s="30"/>
      <c r="F86" s="35"/>
      <c r="G86" s="30"/>
      <c r="H86" s="35"/>
      <c r="I86" s="30"/>
      <c r="J86" s="35"/>
      <c r="K86" s="30"/>
      <c r="L86" s="35"/>
      <c r="M86" s="30"/>
      <c r="N86" s="35"/>
      <c r="O86" s="30"/>
      <c r="P86" s="35"/>
      <c r="Q86" s="30"/>
      <c r="R86" s="35"/>
      <c r="S86" s="30"/>
      <c r="T86" s="35"/>
      <c r="U86" s="30"/>
      <c r="V86" s="35"/>
      <c r="W86" s="30"/>
      <c r="X86" s="35"/>
      <c r="Y86" s="30"/>
      <c r="Z86" s="35"/>
      <c r="AA86" s="30"/>
      <c r="AB86" s="35"/>
      <c r="AC86" s="30"/>
      <c r="AD86" s="35"/>
      <c r="AE86" s="30"/>
      <c r="AF86" s="35"/>
      <c r="AG86" s="30"/>
      <c r="AH86" s="35"/>
      <c r="AI86" s="30"/>
      <c r="AJ86" s="35"/>
      <c r="AK86" s="30"/>
      <c r="AL86" s="35"/>
      <c r="AM86" s="30"/>
    </row>
    <row r="87" spans="1:41" x14ac:dyDescent="0.35"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</row>
    <row r="88" spans="1:41" ht="15" thickBot="1" x14ac:dyDescent="0.4">
      <c r="A88" s="7"/>
      <c r="E88" s="193" t="s">
        <v>223</v>
      </c>
    </row>
    <row r="89" spans="1:41" ht="15" customHeight="1" thickBot="1" x14ac:dyDescent="0.4">
      <c r="A89" s="692" t="s">
        <v>118</v>
      </c>
      <c r="B89" s="260" t="s">
        <v>99</v>
      </c>
      <c r="C89" s="146">
        <f>C$4</f>
        <v>44562</v>
      </c>
      <c r="D89" s="146">
        <f t="shared" ref="D89:AM89" si="24">D$4</f>
        <v>44593</v>
      </c>
      <c r="E89" s="146">
        <f t="shared" si="24"/>
        <v>44621</v>
      </c>
      <c r="F89" s="146">
        <f t="shared" si="24"/>
        <v>44652</v>
      </c>
      <c r="G89" s="146">
        <f t="shared" si="24"/>
        <v>44682</v>
      </c>
      <c r="H89" s="146">
        <f t="shared" si="24"/>
        <v>44713</v>
      </c>
      <c r="I89" s="146">
        <f t="shared" si="24"/>
        <v>44743</v>
      </c>
      <c r="J89" s="146">
        <f t="shared" si="24"/>
        <v>44774</v>
      </c>
      <c r="K89" s="146">
        <f t="shared" si="24"/>
        <v>44805</v>
      </c>
      <c r="L89" s="146">
        <f t="shared" si="24"/>
        <v>44835</v>
      </c>
      <c r="M89" s="146">
        <f t="shared" si="24"/>
        <v>44866</v>
      </c>
      <c r="N89" s="146">
        <f t="shared" si="24"/>
        <v>44896</v>
      </c>
      <c r="O89" s="146">
        <f t="shared" si="24"/>
        <v>44927</v>
      </c>
      <c r="P89" s="146">
        <f t="shared" si="24"/>
        <v>44958</v>
      </c>
      <c r="Q89" s="146">
        <f t="shared" si="24"/>
        <v>44986</v>
      </c>
      <c r="R89" s="146">
        <f t="shared" si="24"/>
        <v>45017</v>
      </c>
      <c r="S89" s="146">
        <f t="shared" si="24"/>
        <v>45047</v>
      </c>
      <c r="T89" s="146">
        <f t="shared" si="24"/>
        <v>45078</v>
      </c>
      <c r="U89" s="146">
        <f t="shared" si="24"/>
        <v>45108</v>
      </c>
      <c r="V89" s="146">
        <f t="shared" si="24"/>
        <v>45139</v>
      </c>
      <c r="W89" s="146">
        <f t="shared" si="24"/>
        <v>45170</v>
      </c>
      <c r="X89" s="146">
        <f t="shared" si="24"/>
        <v>45200</v>
      </c>
      <c r="Y89" s="146">
        <f t="shared" si="24"/>
        <v>45231</v>
      </c>
      <c r="Z89" s="146">
        <f t="shared" si="24"/>
        <v>45261</v>
      </c>
      <c r="AA89" s="146">
        <f t="shared" si="24"/>
        <v>45292</v>
      </c>
      <c r="AB89" s="146">
        <f t="shared" si="24"/>
        <v>45323</v>
      </c>
      <c r="AC89" s="146">
        <f t="shared" si="24"/>
        <v>45352</v>
      </c>
      <c r="AD89" s="146">
        <f t="shared" si="24"/>
        <v>45383</v>
      </c>
      <c r="AE89" s="146">
        <f t="shared" si="24"/>
        <v>45413</v>
      </c>
      <c r="AF89" s="146">
        <f t="shared" si="24"/>
        <v>45444</v>
      </c>
      <c r="AG89" s="146">
        <f t="shared" si="24"/>
        <v>45474</v>
      </c>
      <c r="AH89" s="146">
        <f t="shared" si="24"/>
        <v>45505</v>
      </c>
      <c r="AI89" s="146">
        <f t="shared" si="24"/>
        <v>45536</v>
      </c>
      <c r="AJ89" s="146">
        <f t="shared" si="24"/>
        <v>45566</v>
      </c>
      <c r="AK89" s="146">
        <f t="shared" si="24"/>
        <v>45597</v>
      </c>
      <c r="AL89" s="146">
        <f t="shared" si="24"/>
        <v>45627</v>
      </c>
      <c r="AM89" s="146">
        <f t="shared" si="24"/>
        <v>45658</v>
      </c>
    </row>
    <row r="90" spans="1:41" ht="15.75" customHeight="1" x14ac:dyDescent="0.35">
      <c r="A90" s="693"/>
      <c r="B90" s="11" t="s">
        <v>30</v>
      </c>
      <c r="C90" s="290">
        <f>'LI 2M - SGS'!C93</f>
        <v>5.3661E-2</v>
      </c>
      <c r="D90" s="290">
        <f>'LI 2M - SGS'!D93</f>
        <v>5.5252000000000002E-2</v>
      </c>
      <c r="E90" s="360">
        <f>'LI 2M - SGS'!E93</f>
        <v>5.738E-2</v>
      </c>
      <c r="F90" s="360">
        <f>'LI 2M - SGS'!F93</f>
        <v>6.3913999999999999E-2</v>
      </c>
      <c r="G90" s="360">
        <f>'LI 2M - SGS'!G93</f>
        <v>6.8912000000000001E-2</v>
      </c>
      <c r="H90" s="360">
        <f>'LI 2M - SGS'!H93</f>
        <v>9.9557000000000007E-2</v>
      </c>
      <c r="I90" s="360">
        <f>'LI 2M - SGS'!I93</f>
        <v>9.9557000000000007E-2</v>
      </c>
      <c r="J90" s="360">
        <f>'LI 2M - SGS'!J93</f>
        <v>9.9557000000000007E-2</v>
      </c>
      <c r="K90" s="360">
        <f>'LI 2M - SGS'!K93</f>
        <v>9.9557000000000007E-2</v>
      </c>
      <c r="L90" s="360">
        <f>'LI 2M - SGS'!L93</f>
        <v>6.3349000000000003E-2</v>
      </c>
      <c r="M90" s="360">
        <f>'LI 2M - SGS'!M93</f>
        <v>6.3200000000000006E-2</v>
      </c>
      <c r="N90" s="360">
        <f>'LI 2M - SGS'!N93</f>
        <v>5.9422000000000003E-2</v>
      </c>
      <c r="O90" s="360">
        <f>'LI 2M - SGS'!O93</f>
        <v>5.5282999999999999E-2</v>
      </c>
      <c r="P90" s="360">
        <f>'LI 2M - SGS'!P93</f>
        <v>5.5594999999999999E-2</v>
      </c>
      <c r="Q90" s="360">
        <f>'LI 2M - SGS'!Q93</f>
        <v>5.738E-2</v>
      </c>
      <c r="R90" s="360">
        <f>'LI 2M - SGS'!R93</f>
        <v>6.3913999999999999E-2</v>
      </c>
      <c r="S90" s="360">
        <f>'LI 2M - SGS'!S93</f>
        <v>6.8912000000000001E-2</v>
      </c>
      <c r="T90" s="360">
        <f>'LI 2M - SGS'!T93</f>
        <v>9.9557000000000007E-2</v>
      </c>
      <c r="U90" s="455">
        <f>'LI 2M - SGS'!U93</f>
        <v>0.104534</v>
      </c>
      <c r="V90" s="455">
        <f>'LI 2M - SGS'!V93</f>
        <v>0.104534</v>
      </c>
      <c r="W90" s="455">
        <f>'LI 2M - SGS'!W93</f>
        <v>0.104534</v>
      </c>
      <c r="X90" s="455">
        <f>'LI 2M - SGS'!X93</f>
        <v>6.5838999999999995E-2</v>
      </c>
      <c r="Y90" s="455">
        <f>'LI 2M - SGS'!Y93</f>
        <v>6.8312999999999999E-2</v>
      </c>
      <c r="Z90" s="455">
        <f>'LI 2M - SGS'!Z93</f>
        <v>6.4322000000000004E-2</v>
      </c>
      <c r="AA90" s="455">
        <f>'LI 2M - SGS'!AA93</f>
        <v>6.0077999999999999E-2</v>
      </c>
      <c r="AB90" s="455">
        <f>'LI 2M - SGS'!AB93</f>
        <v>5.8437000000000003E-2</v>
      </c>
      <c r="AC90" s="455">
        <f>'LI 2M - SGS'!AC93</f>
        <v>6.1108999999999997E-2</v>
      </c>
      <c r="AD90" s="455">
        <f>'LI 2M - SGS'!AD93</f>
        <v>6.9194000000000006E-2</v>
      </c>
      <c r="AE90" s="455">
        <f>'LI 2M - SGS'!AE93</f>
        <v>7.2404999999999997E-2</v>
      </c>
      <c r="AF90" s="455">
        <f>'LI 2M - SGS'!AF93</f>
        <v>0.104534</v>
      </c>
      <c r="AG90" s="455">
        <f>'LI 2M - SGS'!AG93</f>
        <v>0.104534</v>
      </c>
      <c r="AH90" s="455">
        <f>'LI 2M - SGS'!AH93</f>
        <v>0.104534</v>
      </c>
      <c r="AI90" s="455">
        <f>'LI 2M - SGS'!AI93</f>
        <v>0.104534</v>
      </c>
      <c r="AJ90" s="455">
        <f>'LI 2M - SGS'!AJ93</f>
        <v>6.5838999999999995E-2</v>
      </c>
      <c r="AK90" s="455">
        <f>'LI 2M - SGS'!AK93</f>
        <v>6.8312999999999999E-2</v>
      </c>
      <c r="AL90" s="455">
        <f>'LI 2M - SGS'!AL93</f>
        <v>6.4322000000000004E-2</v>
      </c>
      <c r="AM90" s="455">
        <f>'LI 2M - SGS'!AM93</f>
        <v>6.0077999999999999E-2</v>
      </c>
      <c r="AO90" s="195" t="s">
        <v>186</v>
      </c>
    </row>
    <row r="91" spans="1:41" x14ac:dyDescent="0.35">
      <c r="A91" s="693"/>
      <c r="B91" s="11" t="s">
        <v>31</v>
      </c>
      <c r="C91" s="290">
        <f>'LI 3M - LGS'!C101</f>
        <v>3.2899999999999999E-2</v>
      </c>
      <c r="D91" s="290">
        <f>'LI 3M - LGS'!D101</f>
        <v>3.3628999999999999E-2</v>
      </c>
      <c r="E91" s="360">
        <f>'LI 3M - LGS'!E101</f>
        <v>3.8399999999999997E-2</v>
      </c>
      <c r="F91" s="360">
        <f>'LI 3M - LGS'!F101</f>
        <v>3.9986000000000001E-2</v>
      </c>
      <c r="G91" s="360">
        <f>'LI 3M - LGS'!G101</f>
        <v>4.1888000000000002E-2</v>
      </c>
      <c r="H91" s="360">
        <f>'LI 3M - LGS'!H101</f>
        <v>7.8059000000000003E-2</v>
      </c>
      <c r="I91" s="360">
        <f>'LI 3M - LGS'!I101</f>
        <v>7.3399000000000006E-2</v>
      </c>
      <c r="J91" s="360">
        <f>'LI 3M - LGS'!J101</f>
        <v>7.5392000000000001E-2</v>
      </c>
      <c r="K91" s="360">
        <f>'LI 3M - LGS'!K101</f>
        <v>7.4381000000000003E-2</v>
      </c>
      <c r="L91" s="360">
        <f>'LI 3M - LGS'!L101</f>
        <v>4.0177999999999998E-2</v>
      </c>
      <c r="M91" s="360">
        <f>'LI 3M - LGS'!M101</f>
        <v>4.0493000000000001E-2</v>
      </c>
      <c r="N91" s="360">
        <f>'LI 3M - LGS'!N101</f>
        <v>3.8906999999999997E-2</v>
      </c>
      <c r="O91" s="360">
        <f>'LI 3M - LGS'!O101</f>
        <v>3.7309000000000002E-2</v>
      </c>
      <c r="P91" s="360">
        <f>'LI 3M - LGS'!P101</f>
        <v>3.7734999999999998E-2</v>
      </c>
      <c r="Q91" s="360">
        <f>'LI 3M - LGS'!Q101</f>
        <v>3.8399999999999997E-2</v>
      </c>
      <c r="R91" s="360">
        <f>'LI 3M - LGS'!R101</f>
        <v>3.9986000000000001E-2</v>
      </c>
      <c r="S91" s="360">
        <f>'LI 3M - LGS'!S101</f>
        <v>4.1888000000000002E-2</v>
      </c>
      <c r="T91" s="360">
        <f>'LI 3M - LGS'!T101</f>
        <v>7.8059000000000003E-2</v>
      </c>
      <c r="U91" s="455">
        <f>'LI 3M - LGS'!U101</f>
        <v>7.9558000000000004E-2</v>
      </c>
      <c r="V91" s="455">
        <f>'LI 3M - LGS'!V101</f>
        <v>7.9958000000000001E-2</v>
      </c>
      <c r="W91" s="455">
        <f>'LI 3M - LGS'!W101</f>
        <v>7.8107999999999997E-2</v>
      </c>
      <c r="X91" s="455">
        <f>'LI 3M - LGS'!X101</f>
        <v>4.1531999999999999E-2</v>
      </c>
      <c r="Y91" s="455">
        <f>'LI 3M - LGS'!Y101</f>
        <v>4.2438999999999998E-2</v>
      </c>
      <c r="Z91" s="455">
        <f>'LI 3M - LGS'!Z101</f>
        <v>4.0814000000000003E-2</v>
      </c>
      <c r="AA91" s="455">
        <f>'LI 3M - LGS'!AA101</f>
        <v>3.9933000000000003E-2</v>
      </c>
      <c r="AB91" s="455">
        <f>'LI 3M - LGS'!AB101</f>
        <v>3.9878999999999998E-2</v>
      </c>
      <c r="AC91" s="455">
        <f>'LI 3M - LGS'!AC101</f>
        <v>4.1041000000000001E-2</v>
      </c>
      <c r="AD91" s="455">
        <f>'LI 3M - LGS'!AD101</f>
        <v>4.1168000000000003E-2</v>
      </c>
      <c r="AE91" s="455">
        <f>'LI 3M - LGS'!AE101</f>
        <v>4.2222999999999997E-2</v>
      </c>
      <c r="AF91" s="455">
        <f>'LI 3M - LGS'!AF101</f>
        <v>8.2789000000000001E-2</v>
      </c>
      <c r="AG91" s="455">
        <f>'LI 3M - LGS'!AG101</f>
        <v>7.9558000000000004E-2</v>
      </c>
      <c r="AH91" s="455">
        <f>'LI 3M - LGS'!AH101</f>
        <v>7.9958000000000001E-2</v>
      </c>
      <c r="AI91" s="455">
        <f>'LI 3M - LGS'!AI101</f>
        <v>7.8107999999999997E-2</v>
      </c>
      <c r="AJ91" s="455">
        <f>'LI 3M - LGS'!AJ101</f>
        <v>4.1531999999999999E-2</v>
      </c>
      <c r="AK91" s="455">
        <f>'LI 3M - LGS'!AK101</f>
        <v>4.2438999999999998E-2</v>
      </c>
      <c r="AL91" s="455">
        <f>'LI 3M - LGS'!AL101</f>
        <v>4.0814000000000003E-2</v>
      </c>
      <c r="AM91" s="455">
        <f>'LI 3M - LGS'!AM101</f>
        <v>3.9933000000000003E-2</v>
      </c>
      <c r="AO91" s="195" t="s">
        <v>193</v>
      </c>
    </row>
    <row r="92" spans="1:41" x14ac:dyDescent="0.35">
      <c r="A92" s="693"/>
      <c r="B92" s="11" t="s">
        <v>32</v>
      </c>
      <c r="C92" s="290">
        <f>'LI 4M - SPS'!C101</f>
        <v>3.2612000000000002E-2</v>
      </c>
      <c r="D92" s="290">
        <f>'LI 4M - SPS'!D101</f>
        <v>3.3308999999999998E-2</v>
      </c>
      <c r="E92" s="360">
        <f>'LI 4M - SPS'!E101</f>
        <v>3.8302999999999997E-2</v>
      </c>
      <c r="F92" s="360">
        <f>'LI 4M - SPS'!F101</f>
        <v>3.9909E-2</v>
      </c>
      <c r="G92" s="360">
        <f>'LI 4M - SPS'!G101</f>
        <v>4.1751999999999997E-2</v>
      </c>
      <c r="H92" s="360">
        <f>'LI 4M - SPS'!H101</f>
        <v>7.5856000000000007E-2</v>
      </c>
      <c r="I92" s="360">
        <f>'LI 4M - SPS'!I101</f>
        <v>7.2593000000000005E-2</v>
      </c>
      <c r="J92" s="360">
        <f>'LI 4M - SPS'!J101</f>
        <v>7.3981000000000005E-2</v>
      </c>
      <c r="K92" s="360">
        <f>'LI 4M - SPS'!K101</f>
        <v>7.2085999999999997E-2</v>
      </c>
      <c r="L92" s="360">
        <f>'LI 4M - SPS'!L101</f>
        <v>4.0321999999999997E-2</v>
      </c>
      <c r="M92" s="360">
        <f>'LI 4M - SPS'!M101</f>
        <v>4.0529999999999997E-2</v>
      </c>
      <c r="N92" s="360">
        <f>'LI 4M - SPS'!N101</f>
        <v>3.7974000000000001E-2</v>
      </c>
      <c r="O92" s="360">
        <f>'LI 4M - SPS'!O101</f>
        <v>3.7862E-2</v>
      </c>
      <c r="P92" s="360">
        <f>'LI 4M - SPS'!P101</f>
        <v>3.8269999999999998E-2</v>
      </c>
      <c r="Q92" s="360">
        <f>'LI 4M - SPS'!Q101</f>
        <v>3.8302999999999997E-2</v>
      </c>
      <c r="R92" s="360">
        <f>'LI 4M - SPS'!R101</f>
        <v>3.9909E-2</v>
      </c>
      <c r="S92" s="360">
        <f>'LI 4M - SPS'!S101</f>
        <v>4.1751999999999997E-2</v>
      </c>
      <c r="T92" s="360">
        <f>'LI 4M - SPS'!T101</f>
        <v>7.5856000000000007E-2</v>
      </c>
      <c r="U92" s="455">
        <f>'LI 4M - SPS'!U101</f>
        <v>7.6974000000000001E-2</v>
      </c>
      <c r="V92" s="455">
        <f>'LI 4M - SPS'!V101</f>
        <v>7.7621999999999997E-2</v>
      </c>
      <c r="W92" s="455">
        <f>'LI 4M - SPS'!W101</f>
        <v>7.6564999999999994E-2</v>
      </c>
      <c r="X92" s="455">
        <f>'LI 4M - SPS'!X101</f>
        <v>4.2223999999999998E-2</v>
      </c>
      <c r="Y92" s="455">
        <f>'LI 4M - SPS'!Y101</f>
        <v>4.2845000000000001E-2</v>
      </c>
      <c r="Z92" s="455">
        <f>'LI 4M - SPS'!Z101</f>
        <v>3.9836000000000003E-2</v>
      </c>
      <c r="AA92" s="455">
        <f>'LI 4M - SPS'!AA101</f>
        <v>3.9829999999999997E-2</v>
      </c>
      <c r="AB92" s="455">
        <f>'LI 4M - SPS'!AB101</f>
        <v>4.0202000000000002E-2</v>
      </c>
      <c r="AC92" s="455">
        <f>'LI 4M - SPS'!AC101</f>
        <v>4.0568E-2</v>
      </c>
      <c r="AD92" s="455">
        <f>'LI 4M - SPS'!AD101</f>
        <v>4.1613999999999998E-2</v>
      </c>
      <c r="AE92" s="455">
        <f>'LI 4M - SPS'!AE101</f>
        <v>4.3744999999999999E-2</v>
      </c>
      <c r="AF92" s="455">
        <f>'LI 4M - SPS'!AF101</f>
        <v>8.1032999999999994E-2</v>
      </c>
      <c r="AG92" s="455">
        <f>'LI 4M - SPS'!AG101</f>
        <v>7.6974000000000001E-2</v>
      </c>
      <c r="AH92" s="455">
        <f>'LI 4M - SPS'!AH101</f>
        <v>7.7621999999999997E-2</v>
      </c>
      <c r="AI92" s="455">
        <f>'LI 4M - SPS'!AI101</f>
        <v>7.6564999999999994E-2</v>
      </c>
      <c r="AJ92" s="455">
        <f>'LI 4M - SPS'!AJ101</f>
        <v>4.2223999999999998E-2</v>
      </c>
      <c r="AK92" s="455">
        <f>'LI 4M - SPS'!AK101</f>
        <v>4.2845000000000001E-2</v>
      </c>
      <c r="AL92" s="455">
        <f>'LI 4M - SPS'!AL101</f>
        <v>3.9836000000000003E-2</v>
      </c>
      <c r="AM92" s="455">
        <f>'LI 4M - SPS'!AM101</f>
        <v>3.9829999999999997E-2</v>
      </c>
      <c r="AO92" s="195" t="s">
        <v>233</v>
      </c>
    </row>
    <row r="93" spans="1:41" ht="15" thickBot="1" x14ac:dyDescent="0.4">
      <c r="A93" s="694"/>
      <c r="B93" s="15" t="s">
        <v>33</v>
      </c>
      <c r="C93" s="289">
        <f>'LI 11M - LPS'!C101</f>
        <v>2.6759000000000002E-2</v>
      </c>
      <c r="D93" s="289">
        <f>'LI 11M - LPS'!D101</f>
        <v>2.7252999999999999E-2</v>
      </c>
      <c r="E93" s="359">
        <f>'LI 11M - LPS'!E101</f>
        <v>3.0048999999999999E-2</v>
      </c>
      <c r="F93" s="359">
        <f>'LI 11M - LPS'!F101</f>
        <v>2.9555999999999999E-2</v>
      </c>
      <c r="G93" s="359">
        <f>'LI 11M - LPS'!G101</f>
        <v>3.1981000000000002E-2</v>
      </c>
      <c r="H93" s="359">
        <f>'LI 11M - LPS'!H101</f>
        <v>5.3499999999999999E-2</v>
      </c>
      <c r="I93" s="359">
        <f>'LI 11M - LPS'!I101</f>
        <v>5.3107000000000001E-2</v>
      </c>
      <c r="J93" s="359">
        <f>'LI 11M - LPS'!J101</f>
        <v>5.4892000000000003E-2</v>
      </c>
      <c r="K93" s="359">
        <f>'LI 11M - LPS'!K101</f>
        <v>5.5126000000000001E-2</v>
      </c>
      <c r="L93" s="359">
        <f>'LI 11M - LPS'!L101</f>
        <v>3.5233E-2</v>
      </c>
      <c r="M93" s="359">
        <f>'LI 11M - LPS'!M101</f>
        <v>3.3248E-2</v>
      </c>
      <c r="N93" s="359">
        <f>'LI 11M - LPS'!N101</f>
        <v>3.1798E-2</v>
      </c>
      <c r="O93" s="359">
        <f>'LI 11M - LPS'!O101</f>
        <v>2.9121000000000001E-2</v>
      </c>
      <c r="P93" s="359">
        <f>'LI 11M - LPS'!P101</f>
        <v>2.8996000000000001E-2</v>
      </c>
      <c r="Q93" s="359">
        <f>'LI 11M - LPS'!Q101</f>
        <v>3.0048999999999999E-2</v>
      </c>
      <c r="R93" s="359">
        <f>'LI 11M - LPS'!R101</f>
        <v>2.9555999999999999E-2</v>
      </c>
      <c r="S93" s="359">
        <f>'LI 11M - LPS'!S101</f>
        <v>3.1981000000000002E-2</v>
      </c>
      <c r="T93" s="359">
        <f>'LI 11M - LPS'!T101</f>
        <v>5.3499999999999999E-2</v>
      </c>
      <c r="U93" s="454">
        <f>'LI 11M - LPS'!U101</f>
        <v>5.6994999999999997E-2</v>
      </c>
      <c r="V93" s="454">
        <f>'LI 11M - LPS'!V101</f>
        <v>5.5843999999999998E-2</v>
      </c>
      <c r="W93" s="454">
        <f>'LI 11M - LPS'!W101</f>
        <v>5.5169000000000003E-2</v>
      </c>
      <c r="X93" s="454">
        <f>'LI 11M - LPS'!X101</f>
        <v>3.5621E-2</v>
      </c>
      <c r="Y93" s="454">
        <f>'LI 11M - LPS'!Y101</f>
        <v>3.0717999999999999E-2</v>
      </c>
      <c r="Z93" s="454">
        <f>'LI 11M - LPS'!Z101</f>
        <v>2.8008000000000002E-2</v>
      </c>
      <c r="AA93" s="454">
        <f>'LI 11M - LPS'!AA101</f>
        <v>2.7657000000000001E-2</v>
      </c>
      <c r="AB93" s="454">
        <f>'LI 11M - LPS'!AB101</f>
        <v>2.6662000000000002E-2</v>
      </c>
      <c r="AC93" s="454">
        <f>'LI 11M - LPS'!AC101</f>
        <v>2.7882000000000001E-2</v>
      </c>
      <c r="AD93" s="454">
        <f>'LI 11M - LPS'!AD101</f>
        <v>3.1621999999999997E-2</v>
      </c>
      <c r="AE93" s="454">
        <f>'LI 11M - LPS'!AE101</f>
        <v>3.5316E-2</v>
      </c>
      <c r="AF93" s="454">
        <f>'LI 11M - LPS'!AF101</f>
        <v>5.7203999999999998E-2</v>
      </c>
      <c r="AG93" s="454">
        <f>'LI 11M - LPS'!AG101</f>
        <v>5.6994999999999997E-2</v>
      </c>
      <c r="AH93" s="454">
        <f>'LI 11M - LPS'!AH101</f>
        <v>5.5843999999999998E-2</v>
      </c>
      <c r="AI93" s="454">
        <f>'LI 11M - LPS'!AI101</f>
        <v>5.5169000000000003E-2</v>
      </c>
      <c r="AJ93" s="454">
        <f>'LI 11M - LPS'!AJ101</f>
        <v>3.5621E-2</v>
      </c>
      <c r="AK93" s="454">
        <f>'LI 11M - LPS'!AK101</f>
        <v>3.0717999999999999E-2</v>
      </c>
      <c r="AL93" s="454">
        <f>'LI 11M - LPS'!AL101</f>
        <v>2.8008000000000002E-2</v>
      </c>
      <c r="AM93" s="454">
        <f>'LI 11M - LPS'!AM101</f>
        <v>2.7657000000000001E-2</v>
      </c>
    </row>
    <row r="94" spans="1:41" x14ac:dyDescent="0.35">
      <c r="E94" s="358" t="s">
        <v>232</v>
      </c>
      <c r="U94" s="453" t="s">
        <v>255</v>
      </c>
    </row>
    <row r="108" spans="4:10" x14ac:dyDescent="0.35">
      <c r="J108" s="5"/>
    </row>
    <row r="109" spans="4:10" x14ac:dyDescent="0.35">
      <c r="D109" s="6"/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1945-102E-4A08-BD87-5C6E9D77AAE5}">
  <sheetPr>
    <tabColor theme="5" tint="-0.499984740745262"/>
  </sheetPr>
  <dimension ref="A1:AO44"/>
  <sheetViews>
    <sheetView tabSelected="1" zoomScale="80" zoomScaleNormal="80" workbookViewId="0">
      <pane xSplit="2" topLeftCell="C1" activePane="topRight" state="frozen"/>
      <selection activeCell="B2" sqref="B2:B3"/>
      <selection pane="topRight" activeCell="B36" sqref="B36"/>
    </sheetView>
  </sheetViews>
  <sheetFormatPr defaultRowHeight="14.5" x14ac:dyDescent="0.35"/>
  <cols>
    <col min="1" max="1" width="8" customWidth="1"/>
    <col min="2" max="2" width="24.90625" customWidth="1"/>
    <col min="3" max="3" width="15.90625" bestFit="1" customWidth="1"/>
    <col min="4" max="4" width="11.54296875" bestFit="1" customWidth="1"/>
    <col min="5" max="6" width="12.54296875" bestFit="1" customWidth="1"/>
    <col min="7" max="14" width="14.08984375" bestFit="1" customWidth="1"/>
    <col min="15" max="16" width="15.08984375" bestFit="1" customWidth="1"/>
    <col min="17" max="30" width="15.08984375" customWidth="1"/>
    <col min="31" max="39" width="13.90625" customWidth="1"/>
    <col min="40" max="41" width="10.54296875" bestFit="1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6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29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0</v>
      </c>
      <c r="C5" s="3">
        <f>'RES kWh ENTRY'!C130</f>
        <v>0</v>
      </c>
      <c r="D5" s="3">
        <f>'RES kWh ENTRY'!D130</f>
        <v>0</v>
      </c>
      <c r="E5" s="3">
        <f>'RES kWh ENTRY'!E130</f>
        <v>0</v>
      </c>
      <c r="F5" s="3">
        <f>'RES kWh ENTRY'!F130</f>
        <v>0</v>
      </c>
      <c r="G5" s="3">
        <f>'RES kWh ENTRY'!G130</f>
        <v>0</v>
      </c>
      <c r="H5" s="3">
        <f>'RES kWh ENTRY'!H130</f>
        <v>0</v>
      </c>
      <c r="I5" s="3">
        <f>'RES kWh ENTRY'!I130</f>
        <v>0</v>
      </c>
      <c r="J5" s="3">
        <f>'RES kWh ENTRY'!J130</f>
        <v>0</v>
      </c>
      <c r="K5" s="3">
        <f>'RES kWh ENTRY'!K130</f>
        <v>0</v>
      </c>
      <c r="L5" s="3">
        <f>'RES kWh ENTRY'!L130</f>
        <v>0</v>
      </c>
      <c r="M5" s="3">
        <f>'RES kWh ENTRY'!M130</f>
        <v>0</v>
      </c>
      <c r="N5" s="3">
        <f>'RES kWh ENTRY'!N130</f>
        <v>0</v>
      </c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</row>
    <row r="6" spans="1:41" x14ac:dyDescent="0.35">
      <c r="A6" s="639"/>
      <c r="B6" s="12" t="s">
        <v>1</v>
      </c>
      <c r="C6" s="3">
        <f>'RES kWh ENTRY'!C131</f>
        <v>0</v>
      </c>
      <c r="D6" s="3">
        <f>'RES kWh ENTRY'!D131</f>
        <v>0</v>
      </c>
      <c r="E6" s="3">
        <f>'RES kWh ENTRY'!E131</f>
        <v>0</v>
      </c>
      <c r="F6" s="3">
        <f>'RES kWh ENTRY'!F131</f>
        <v>0</v>
      </c>
      <c r="G6" s="3">
        <f>'RES kWh ENTRY'!G131</f>
        <v>0</v>
      </c>
      <c r="H6" s="3">
        <f>'RES kWh ENTRY'!H131</f>
        <v>0</v>
      </c>
      <c r="I6" s="3">
        <f>'RES kWh ENTRY'!I131</f>
        <v>0</v>
      </c>
      <c r="J6" s="3">
        <f>'RES kWh ENTRY'!J131</f>
        <v>0</v>
      </c>
      <c r="K6" s="3">
        <f>'RES kWh ENTRY'!K131</f>
        <v>0</v>
      </c>
      <c r="L6" s="3">
        <f>'RES kWh ENTRY'!L131</f>
        <v>0</v>
      </c>
      <c r="M6" s="3">
        <f>'RES kWh ENTRY'!M131</f>
        <v>0</v>
      </c>
      <c r="N6" s="3">
        <f>'RES kWh ENTRY'!N131</f>
        <v>0</v>
      </c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</row>
    <row r="7" spans="1:41" x14ac:dyDescent="0.35">
      <c r="A7" s="639"/>
      <c r="B7" s="11" t="s">
        <v>2</v>
      </c>
      <c r="C7" s="3">
        <f>'RES kWh ENTRY'!C132</f>
        <v>0</v>
      </c>
      <c r="D7" s="3">
        <f>'RES kWh ENTRY'!D132</f>
        <v>0</v>
      </c>
      <c r="E7" s="3">
        <f>'RES kWh ENTRY'!E132</f>
        <v>0</v>
      </c>
      <c r="F7" s="3">
        <f>'RES kWh ENTRY'!F132</f>
        <v>0</v>
      </c>
      <c r="G7" s="3">
        <f>'RES kWh ENTRY'!G132</f>
        <v>0</v>
      </c>
      <c r="H7" s="3">
        <f>'RES kWh ENTRY'!H132</f>
        <v>0</v>
      </c>
      <c r="I7" s="3">
        <f>'RES kWh ENTRY'!I132</f>
        <v>0</v>
      </c>
      <c r="J7" s="3">
        <f>'RES kWh ENTRY'!J132</f>
        <v>0</v>
      </c>
      <c r="K7" s="3">
        <f>'RES kWh ENTRY'!K132</f>
        <v>0</v>
      </c>
      <c r="L7" s="3">
        <f>'RES kWh ENTRY'!L132</f>
        <v>0</v>
      </c>
      <c r="M7" s="3">
        <f>'RES kWh ENTRY'!M132</f>
        <v>0</v>
      </c>
      <c r="N7" s="3">
        <f>'RES kWh ENTRY'!N132</f>
        <v>0</v>
      </c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</row>
    <row r="8" spans="1:41" x14ac:dyDescent="0.35">
      <c r="A8" s="639"/>
      <c r="B8" s="11" t="s">
        <v>9</v>
      </c>
      <c r="C8" s="3">
        <f>'RES kWh ENTRY'!C133</f>
        <v>0</v>
      </c>
      <c r="D8" s="3">
        <f>'RES kWh ENTRY'!D133</f>
        <v>0</v>
      </c>
      <c r="E8" s="3">
        <f>'RES kWh ENTRY'!E133</f>
        <v>0</v>
      </c>
      <c r="F8" s="3">
        <f>'RES kWh ENTRY'!F133</f>
        <v>0</v>
      </c>
      <c r="G8" s="3">
        <f>'RES kWh ENTRY'!G133</f>
        <v>0</v>
      </c>
      <c r="H8" s="3">
        <f>'RES kWh ENTRY'!H133</f>
        <v>0</v>
      </c>
      <c r="I8" s="3">
        <f>'RES kWh ENTRY'!I133</f>
        <v>0</v>
      </c>
      <c r="J8" s="3">
        <f>'RES kWh ENTRY'!J133</f>
        <v>0</v>
      </c>
      <c r="K8" s="3">
        <f>'RES kWh ENTRY'!K133</f>
        <v>0</v>
      </c>
      <c r="L8" s="3">
        <f>'RES kWh ENTRY'!L133</f>
        <v>0</v>
      </c>
      <c r="M8" s="3">
        <f>'RES kWh ENTRY'!M133</f>
        <v>0</v>
      </c>
      <c r="N8" s="3">
        <f>'RES kWh ENTRY'!N133</f>
        <v>0</v>
      </c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</row>
    <row r="9" spans="1:41" x14ac:dyDescent="0.35">
      <c r="A9" s="639"/>
      <c r="B9" s="12" t="s">
        <v>3</v>
      </c>
      <c r="C9" s="3">
        <f>'RES kWh ENTRY'!C134</f>
        <v>0</v>
      </c>
      <c r="D9" s="3">
        <f>'RES kWh ENTRY'!D134</f>
        <v>0</v>
      </c>
      <c r="E9" s="3">
        <f>'RES kWh ENTRY'!E134</f>
        <v>0</v>
      </c>
      <c r="F9" s="3">
        <f>'RES kWh ENTRY'!F134</f>
        <v>0</v>
      </c>
      <c r="G9" s="3">
        <f>'RES kWh ENTRY'!G134</f>
        <v>-42721.18499912024</v>
      </c>
      <c r="H9" s="3">
        <f>'RES kWh ENTRY'!H134</f>
        <v>21464.361610502401</v>
      </c>
      <c r="I9" s="3">
        <f>'RES kWh ENTRY'!I134</f>
        <v>17034.162122487978</v>
      </c>
      <c r="J9" s="3">
        <f>'RES kWh ENTRY'!J134</f>
        <v>21783.904709991119</v>
      </c>
      <c r="K9" s="3">
        <f>'RES kWh ENTRY'!K134</f>
        <v>30554.975812948182</v>
      </c>
      <c r="L9" s="3">
        <f>'RES kWh ENTRY'!L134</f>
        <v>0</v>
      </c>
      <c r="M9" s="3">
        <f>'RES kWh ENTRY'!M134</f>
        <v>0</v>
      </c>
      <c r="N9" s="3">
        <f>'RES kWh ENTRY'!N134</f>
        <v>0</v>
      </c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</row>
    <row r="10" spans="1:41" x14ac:dyDescent="0.35">
      <c r="A10" s="639"/>
      <c r="B10" s="11" t="s">
        <v>4</v>
      </c>
      <c r="C10" s="3">
        <f>'RES kWh ENTRY'!C135</f>
        <v>0</v>
      </c>
      <c r="D10" s="3">
        <f>'RES kWh ENTRY'!D135</f>
        <v>0</v>
      </c>
      <c r="E10" s="3">
        <f>'RES kWh ENTRY'!E135</f>
        <v>0</v>
      </c>
      <c r="F10" s="3">
        <f>'RES kWh ENTRY'!F135</f>
        <v>0</v>
      </c>
      <c r="G10" s="3">
        <f>'RES kWh ENTRY'!G135</f>
        <v>0</v>
      </c>
      <c r="H10" s="3">
        <f>'RES kWh ENTRY'!H135</f>
        <v>0</v>
      </c>
      <c r="I10" s="3">
        <f>'RES kWh ENTRY'!I135</f>
        <v>0</v>
      </c>
      <c r="J10" s="3">
        <f>'RES kWh ENTRY'!J135</f>
        <v>0</v>
      </c>
      <c r="K10" s="3">
        <f>'RES kWh ENTRY'!K135</f>
        <v>0</v>
      </c>
      <c r="L10" s="3">
        <f>'RES kWh ENTRY'!L135</f>
        <v>0</v>
      </c>
      <c r="M10" s="3">
        <f>'RES kWh ENTRY'!M135</f>
        <v>0</v>
      </c>
      <c r="N10" s="3">
        <f>'RES kWh ENTRY'!N135</f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</row>
    <row r="11" spans="1:41" x14ac:dyDescent="0.35">
      <c r="A11" s="639"/>
      <c r="B11" s="11" t="s">
        <v>5</v>
      </c>
      <c r="C11" s="3">
        <f>'RES kWh ENTRY'!C136</f>
        <v>0</v>
      </c>
      <c r="D11" s="3">
        <f>'RES kWh ENTRY'!D136</f>
        <v>0</v>
      </c>
      <c r="E11" s="3">
        <f>'RES kWh ENTRY'!E136</f>
        <v>0</v>
      </c>
      <c r="F11" s="3">
        <f>'RES kWh ENTRY'!F136</f>
        <v>0</v>
      </c>
      <c r="G11" s="3">
        <f>'RES kWh ENTRY'!G136</f>
        <v>0</v>
      </c>
      <c r="H11" s="3">
        <f>'RES kWh ENTRY'!H136</f>
        <v>0</v>
      </c>
      <c r="I11" s="3">
        <f>'RES kWh ENTRY'!I136</f>
        <v>0</v>
      </c>
      <c r="J11" s="3">
        <f>'RES kWh ENTRY'!J136</f>
        <v>0</v>
      </c>
      <c r="K11" s="3">
        <f>'RES kWh ENTRY'!K136</f>
        <v>0</v>
      </c>
      <c r="L11" s="3">
        <f>'RES kWh ENTRY'!L136</f>
        <v>0</v>
      </c>
      <c r="M11" s="3">
        <f>'RES kWh ENTRY'!M136</f>
        <v>0</v>
      </c>
      <c r="N11" s="3">
        <f>'RES kWh ENTRY'!N136</f>
        <v>0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</row>
    <row r="12" spans="1:41" x14ac:dyDescent="0.35">
      <c r="A12" s="639"/>
      <c r="B12" s="11" t="s">
        <v>6</v>
      </c>
      <c r="C12" s="3">
        <f>'RES kWh ENTRY'!C137</f>
        <v>0</v>
      </c>
      <c r="D12" s="3">
        <f>'RES kWh ENTRY'!D137</f>
        <v>0</v>
      </c>
      <c r="E12" s="3">
        <f>'RES kWh ENTRY'!E137</f>
        <v>0</v>
      </c>
      <c r="F12" s="3">
        <f>'RES kWh ENTRY'!F137</f>
        <v>0</v>
      </c>
      <c r="G12" s="3">
        <f>'RES kWh ENTRY'!G137</f>
        <v>0</v>
      </c>
      <c r="H12" s="3">
        <f>'RES kWh ENTRY'!H137</f>
        <v>0</v>
      </c>
      <c r="I12" s="3">
        <f>'RES kWh ENTRY'!I137</f>
        <v>0</v>
      </c>
      <c r="J12" s="3">
        <f>'RES kWh ENTRY'!J137</f>
        <v>0</v>
      </c>
      <c r="K12" s="3">
        <f>'RES kWh ENTRY'!K137</f>
        <v>0</v>
      </c>
      <c r="L12" s="3">
        <f>'RES kWh ENTRY'!L137</f>
        <v>0</v>
      </c>
      <c r="M12" s="3">
        <f>'RES kWh ENTRY'!M137</f>
        <v>0</v>
      </c>
      <c r="N12" s="3">
        <f>'RES kWh ENTRY'!N137</f>
        <v>0</v>
      </c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</row>
    <row r="13" spans="1:41" x14ac:dyDescent="0.35">
      <c r="A13" s="639"/>
      <c r="B13" s="11" t="s">
        <v>7</v>
      </c>
      <c r="C13" s="3">
        <f>'RES kWh ENTRY'!C138</f>
        <v>0</v>
      </c>
      <c r="D13" s="3">
        <f>'RES kWh ENTRY'!D138</f>
        <v>0</v>
      </c>
      <c r="E13" s="3">
        <f>'RES kWh ENTRY'!E138</f>
        <v>0</v>
      </c>
      <c r="F13" s="3">
        <f>'RES kWh ENTRY'!F138</f>
        <v>0</v>
      </c>
      <c r="G13" s="3">
        <f>'RES kWh ENTRY'!G138</f>
        <v>0</v>
      </c>
      <c r="H13" s="3">
        <f>'RES kWh ENTRY'!H138</f>
        <v>0</v>
      </c>
      <c r="I13" s="3">
        <f>'RES kWh ENTRY'!I138</f>
        <v>0</v>
      </c>
      <c r="J13" s="3">
        <f>'RES kWh ENTRY'!J138</f>
        <v>0</v>
      </c>
      <c r="K13" s="3">
        <f>'RES kWh ENTRY'!K138</f>
        <v>0</v>
      </c>
      <c r="L13" s="3">
        <f>'RES kWh ENTRY'!L138</f>
        <v>0</v>
      </c>
      <c r="M13" s="3">
        <f>'RES kWh ENTRY'!M138</f>
        <v>0</v>
      </c>
      <c r="N13" s="3">
        <f>'RES kWh ENTRY'!N138</f>
        <v>0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</row>
    <row r="14" spans="1:41" x14ac:dyDescent="0.35">
      <c r="A14" s="639"/>
      <c r="B14" s="11" t="s">
        <v>8</v>
      </c>
      <c r="C14" s="3">
        <f>'RES kWh ENTRY'!C139</f>
        <v>0</v>
      </c>
      <c r="D14" s="3">
        <f>'RES kWh ENTRY'!D139</f>
        <v>0</v>
      </c>
      <c r="E14" s="3">
        <f>'RES kWh ENTRY'!E139</f>
        <v>0</v>
      </c>
      <c r="F14" s="3">
        <f>'RES kWh ENTRY'!F139</f>
        <v>0</v>
      </c>
      <c r="G14" s="3">
        <f>'RES kWh ENTRY'!G139</f>
        <v>0</v>
      </c>
      <c r="H14" s="3">
        <f>'RES kWh ENTRY'!H139</f>
        <v>0</v>
      </c>
      <c r="I14" s="3">
        <f>'RES kWh ENTRY'!I139</f>
        <v>0</v>
      </c>
      <c r="J14" s="3">
        <f>'RES kWh ENTRY'!J139</f>
        <v>0</v>
      </c>
      <c r="K14" s="3">
        <f>'RES kWh ENTRY'!K139</f>
        <v>0</v>
      </c>
      <c r="L14" s="3">
        <f>'RES kWh ENTRY'!L139</f>
        <v>0</v>
      </c>
      <c r="M14" s="3">
        <f>'RES kWh ENTRY'!M139</f>
        <v>0</v>
      </c>
      <c r="N14" s="3">
        <f>'RES kWh ENTRY'!N139</f>
        <v>0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</row>
    <row r="15" spans="1:41" x14ac:dyDescent="0.35">
      <c r="A15" s="639"/>
      <c r="B15" s="187" t="s">
        <v>42</v>
      </c>
      <c r="C15" s="3">
        <f>'RES kWh ENTRY'!C140</f>
        <v>0</v>
      </c>
      <c r="D15" s="3">
        <f>'RES kWh ENTRY'!D140</f>
        <v>0</v>
      </c>
      <c r="E15" s="3">
        <f>'RES kWh ENTRY'!E140</f>
        <v>0</v>
      </c>
      <c r="F15" s="3">
        <f>'RES kWh ENTRY'!F140</f>
        <v>0</v>
      </c>
      <c r="G15" s="3">
        <f>'RES kWh ENTRY'!G140</f>
        <v>0</v>
      </c>
      <c r="H15" s="3">
        <f>'RES kWh ENTRY'!H140</f>
        <v>0</v>
      </c>
      <c r="I15" s="3">
        <f>'RES kWh ENTRY'!I140</f>
        <v>0</v>
      </c>
      <c r="J15" s="3">
        <f>'RES kWh ENTRY'!J140</f>
        <v>0</v>
      </c>
      <c r="K15" s="3">
        <f>'RES kWh ENTRY'!K140</f>
        <v>0</v>
      </c>
      <c r="L15" s="3">
        <f>'RES kWh ENTRY'!L140</f>
        <v>0</v>
      </c>
      <c r="M15" s="3">
        <f>'RES kWh ENTRY'!M140</f>
        <v>0</v>
      </c>
      <c r="N15" s="3">
        <f>'RES kWh ENTRY'!N140</f>
        <v>0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</row>
    <row r="16" spans="1:41" x14ac:dyDescent="0.35">
      <c r="A16" s="639"/>
      <c r="B16" s="11" t="s">
        <v>11</v>
      </c>
      <c r="C16" s="3"/>
      <c r="D16" s="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</row>
    <row r="17" spans="1:41" ht="15" thickBot="1" x14ac:dyDescent="0.4">
      <c r="A17" s="640"/>
      <c r="B17" s="188" t="s">
        <v>25</v>
      </c>
      <c r="C17" s="234">
        <f t="shared" ref="C17:N17" si="1">SUM(C5:C16)</f>
        <v>0</v>
      </c>
      <c r="D17" s="234">
        <f t="shared" si="1"/>
        <v>0</v>
      </c>
      <c r="E17" s="234">
        <f t="shared" si="1"/>
        <v>0</v>
      </c>
      <c r="F17" s="234">
        <f t="shared" si="1"/>
        <v>0</v>
      </c>
      <c r="G17" s="234">
        <f t="shared" si="1"/>
        <v>-42721.18499912024</v>
      </c>
      <c r="H17" s="234">
        <f t="shared" si="1"/>
        <v>21464.361610502401</v>
      </c>
      <c r="I17" s="234">
        <f t="shared" si="1"/>
        <v>17034.162122487978</v>
      </c>
      <c r="J17" s="234">
        <f t="shared" si="1"/>
        <v>21783.904709991119</v>
      </c>
      <c r="K17" s="234">
        <f t="shared" si="1"/>
        <v>30554.975812948182</v>
      </c>
      <c r="L17" s="234">
        <f t="shared" si="1"/>
        <v>0</v>
      </c>
      <c r="M17" s="234">
        <f t="shared" si="1"/>
        <v>0</v>
      </c>
      <c r="N17" s="234">
        <f t="shared" si="1"/>
        <v>0</v>
      </c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</row>
    <row r="18" spans="1:41" ht="15.75" customHeight="1" x14ac:dyDescent="0.35">
      <c r="A18" s="8"/>
      <c r="B18" s="254"/>
      <c r="C18" s="9"/>
      <c r="D18" s="254"/>
      <c r="E18" s="9"/>
      <c r="F18" s="5"/>
      <c r="G18" s="254"/>
      <c r="H18" s="254"/>
      <c r="I18" s="9"/>
      <c r="J18" s="254"/>
      <c r="K18" s="254"/>
      <c r="L18" s="9"/>
      <c r="M18" s="314" t="s">
        <v>217</v>
      </c>
      <c r="N18" s="315">
        <f>SUM(C17:N17)</f>
        <v>48116.21925680944</v>
      </c>
      <c r="O18" s="314"/>
      <c r="P18" s="316"/>
      <c r="Q18" s="254"/>
      <c r="R18" s="9"/>
      <c r="S18" s="254"/>
      <c r="T18" s="254"/>
      <c r="U18" s="9"/>
      <c r="V18" s="254"/>
      <c r="W18" s="254"/>
      <c r="X18" s="9"/>
      <c r="Y18" s="254"/>
      <c r="Z18" s="254"/>
      <c r="AA18" s="9"/>
      <c r="AB18" s="254"/>
      <c r="AC18" s="254"/>
      <c r="AD18" s="9"/>
      <c r="AE18" s="254"/>
      <c r="AF18" s="254"/>
      <c r="AG18" s="9"/>
      <c r="AH18" s="254"/>
      <c r="AI18" s="254"/>
      <c r="AJ18" s="9"/>
      <c r="AK18" s="254"/>
      <c r="AL18" s="254"/>
      <c r="AM18" s="9"/>
    </row>
    <row r="19" spans="1:41" ht="15.75" customHeight="1" thickBot="1" x14ac:dyDescent="0.4">
      <c r="P19" s="318"/>
    </row>
    <row r="20" spans="1:41" ht="16.5" customHeight="1" thickBot="1" x14ac:dyDescent="0.4">
      <c r="A20" s="630" t="s">
        <v>17</v>
      </c>
      <c r="B20" s="17" t="s">
        <v>104</v>
      </c>
      <c r="C20" s="146">
        <f>C$4</f>
        <v>44562</v>
      </c>
      <c r="D20" s="146">
        <f t="shared" ref="D20:AM20" si="2">D$4</f>
        <v>44593</v>
      </c>
      <c r="E20" s="146">
        <f t="shared" si="2"/>
        <v>44621</v>
      </c>
      <c r="F20" s="146">
        <f t="shared" si="2"/>
        <v>44652</v>
      </c>
      <c r="G20" s="146">
        <f t="shared" si="2"/>
        <v>44682</v>
      </c>
      <c r="H20" s="146">
        <f t="shared" si="2"/>
        <v>44713</v>
      </c>
      <c r="I20" s="146">
        <f t="shared" si="2"/>
        <v>44743</v>
      </c>
      <c r="J20" s="146">
        <f t="shared" si="2"/>
        <v>44774</v>
      </c>
      <c r="K20" s="146">
        <f t="shared" si="2"/>
        <v>44805</v>
      </c>
      <c r="L20" s="146">
        <f t="shared" si="2"/>
        <v>44835</v>
      </c>
      <c r="M20" s="146">
        <f t="shared" si="2"/>
        <v>44866</v>
      </c>
      <c r="N20" s="146">
        <f t="shared" si="2"/>
        <v>44896</v>
      </c>
      <c r="O20" s="146">
        <f t="shared" si="2"/>
        <v>44927</v>
      </c>
      <c r="P20" s="146">
        <f t="shared" si="2"/>
        <v>44958</v>
      </c>
      <c r="Q20" s="146">
        <f t="shared" si="2"/>
        <v>44986</v>
      </c>
      <c r="R20" s="146">
        <f t="shared" si="2"/>
        <v>45017</v>
      </c>
      <c r="S20" s="146">
        <f t="shared" si="2"/>
        <v>45047</v>
      </c>
      <c r="T20" s="146">
        <f t="shared" si="2"/>
        <v>45078</v>
      </c>
      <c r="U20" s="146">
        <f t="shared" si="2"/>
        <v>45108</v>
      </c>
      <c r="V20" s="146">
        <f t="shared" si="2"/>
        <v>45139</v>
      </c>
      <c r="W20" s="146">
        <f t="shared" si="2"/>
        <v>45170</v>
      </c>
      <c r="X20" s="146">
        <f t="shared" si="2"/>
        <v>45200</v>
      </c>
      <c r="Y20" s="146">
        <f t="shared" si="2"/>
        <v>45231</v>
      </c>
      <c r="Z20" s="146">
        <f t="shared" si="2"/>
        <v>45261</v>
      </c>
      <c r="AA20" s="146">
        <f t="shared" si="2"/>
        <v>45292</v>
      </c>
      <c r="AB20" s="146">
        <f t="shared" si="2"/>
        <v>45323</v>
      </c>
      <c r="AC20" s="146">
        <f t="shared" si="2"/>
        <v>45352</v>
      </c>
      <c r="AD20" s="146">
        <f t="shared" si="2"/>
        <v>45383</v>
      </c>
      <c r="AE20" s="146">
        <f t="shared" si="2"/>
        <v>45413</v>
      </c>
      <c r="AF20" s="146">
        <f t="shared" si="2"/>
        <v>45444</v>
      </c>
      <c r="AG20" s="146">
        <f t="shared" si="2"/>
        <v>45474</v>
      </c>
      <c r="AH20" s="146">
        <f t="shared" si="2"/>
        <v>45505</v>
      </c>
      <c r="AI20" s="146">
        <f t="shared" si="2"/>
        <v>45536</v>
      </c>
      <c r="AJ20" s="146">
        <f t="shared" si="2"/>
        <v>45566</v>
      </c>
      <c r="AK20" s="146">
        <f t="shared" si="2"/>
        <v>45597</v>
      </c>
      <c r="AL20" s="146">
        <f t="shared" si="2"/>
        <v>45627</v>
      </c>
      <c r="AM20" s="146">
        <f t="shared" si="2"/>
        <v>45658</v>
      </c>
    </row>
    <row r="21" spans="1:41" ht="15.5" x14ac:dyDescent="0.35">
      <c r="A21" s="631"/>
      <c r="B21" s="13" t="s">
        <v>29</v>
      </c>
      <c r="C21" s="26">
        <f t="shared" ref="C21:AH21" si="3">((C17*C$28))*C$2</f>
        <v>0</v>
      </c>
      <c r="D21" s="26">
        <f t="shared" si="3"/>
        <v>0</v>
      </c>
      <c r="E21" s="26">
        <f t="shared" si="3"/>
        <v>0</v>
      </c>
      <c r="F21" s="26">
        <f t="shared" si="3"/>
        <v>0</v>
      </c>
      <c r="G21" s="26">
        <f t="shared" si="3"/>
        <v>-1987.7462480538161</v>
      </c>
      <c r="H21" s="26">
        <f t="shared" si="3"/>
        <v>2048.0655283983479</v>
      </c>
      <c r="I21" s="26">
        <f t="shared" si="3"/>
        <v>1625.3490730954884</v>
      </c>
      <c r="J21" s="26">
        <f t="shared" si="3"/>
        <v>2078.5553803108401</v>
      </c>
      <c r="K21" s="26">
        <f t="shared" si="3"/>
        <v>2915.4648910184715</v>
      </c>
      <c r="L21" s="26">
        <f t="shared" si="3"/>
        <v>0</v>
      </c>
      <c r="M21" s="26">
        <f t="shared" si="3"/>
        <v>0</v>
      </c>
      <c r="N21" s="26">
        <f t="shared" si="3"/>
        <v>0</v>
      </c>
      <c r="O21" s="26">
        <f t="shared" si="3"/>
        <v>0</v>
      </c>
      <c r="P21" s="26">
        <f t="shared" si="3"/>
        <v>0</v>
      </c>
      <c r="Q21" s="26">
        <f t="shared" si="3"/>
        <v>0</v>
      </c>
      <c r="R21" s="26">
        <f t="shared" si="3"/>
        <v>0</v>
      </c>
      <c r="S21" s="26">
        <f t="shared" si="3"/>
        <v>0</v>
      </c>
      <c r="T21" s="26">
        <f t="shared" si="3"/>
        <v>0</v>
      </c>
      <c r="U21" s="26">
        <f t="shared" si="3"/>
        <v>0</v>
      </c>
      <c r="V21" s="26">
        <f t="shared" si="3"/>
        <v>0</v>
      </c>
      <c r="W21" s="26">
        <f t="shared" si="3"/>
        <v>0</v>
      </c>
      <c r="X21" s="26">
        <f t="shared" si="3"/>
        <v>0</v>
      </c>
      <c r="Y21" s="26">
        <f t="shared" si="3"/>
        <v>0</v>
      </c>
      <c r="Z21" s="26">
        <f t="shared" si="3"/>
        <v>0</v>
      </c>
      <c r="AA21" s="26">
        <f t="shared" si="3"/>
        <v>0</v>
      </c>
      <c r="AB21" s="26">
        <f t="shared" si="3"/>
        <v>0</v>
      </c>
      <c r="AC21" s="26">
        <f t="shared" si="3"/>
        <v>0</v>
      </c>
      <c r="AD21" s="26">
        <f t="shared" si="3"/>
        <v>0</v>
      </c>
      <c r="AE21" s="26">
        <f t="shared" si="3"/>
        <v>0</v>
      </c>
      <c r="AF21" s="26">
        <f t="shared" si="3"/>
        <v>0</v>
      </c>
      <c r="AG21" s="26">
        <f t="shared" si="3"/>
        <v>0</v>
      </c>
      <c r="AH21" s="26">
        <f t="shared" si="3"/>
        <v>0</v>
      </c>
      <c r="AI21" s="26">
        <f t="shared" ref="AI21:AM21" si="4">((AI17*AI$28))*AI$2</f>
        <v>0</v>
      </c>
      <c r="AJ21" s="26">
        <f t="shared" si="4"/>
        <v>0</v>
      </c>
      <c r="AK21" s="26">
        <f t="shared" si="4"/>
        <v>0</v>
      </c>
      <c r="AL21" s="26">
        <f t="shared" si="4"/>
        <v>0</v>
      </c>
      <c r="AM21" s="26">
        <f t="shared" si="4"/>
        <v>0</v>
      </c>
    </row>
    <row r="22" spans="1:41" ht="15.5" x14ac:dyDescent="0.35">
      <c r="A22" s="631"/>
      <c r="B22" s="1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41" ht="15.5" x14ac:dyDescent="0.35">
      <c r="A23" s="631"/>
      <c r="B23" s="13" t="s">
        <v>241</v>
      </c>
      <c r="C23" s="26">
        <f>C21</f>
        <v>0</v>
      </c>
      <c r="D23" s="26">
        <f t="shared" ref="D23:AI23" si="5">C23+D21</f>
        <v>0</v>
      </c>
      <c r="E23" s="26">
        <f t="shared" si="5"/>
        <v>0</v>
      </c>
      <c r="F23" s="26">
        <f t="shared" si="5"/>
        <v>0</v>
      </c>
      <c r="G23" s="26">
        <f t="shared" si="5"/>
        <v>-1987.7462480538161</v>
      </c>
      <c r="H23" s="26">
        <f t="shared" si="5"/>
        <v>60.319280344531762</v>
      </c>
      <c r="I23" s="26">
        <f t="shared" si="5"/>
        <v>1685.6683534400202</v>
      </c>
      <c r="J23" s="26">
        <f t="shared" si="5"/>
        <v>3764.2237337508604</v>
      </c>
      <c r="K23" s="26">
        <f t="shared" si="5"/>
        <v>6679.6886247693319</v>
      </c>
      <c r="L23" s="26">
        <f t="shared" si="5"/>
        <v>6679.6886247693319</v>
      </c>
      <c r="M23" s="26">
        <f t="shared" si="5"/>
        <v>6679.6886247693319</v>
      </c>
      <c r="N23" s="26">
        <f t="shared" si="5"/>
        <v>6679.6886247693319</v>
      </c>
      <c r="O23" s="26">
        <f t="shared" si="5"/>
        <v>6679.6886247693319</v>
      </c>
      <c r="P23" s="26">
        <f t="shared" si="5"/>
        <v>6679.6886247693319</v>
      </c>
      <c r="Q23" s="26">
        <f t="shared" si="5"/>
        <v>6679.6886247693319</v>
      </c>
      <c r="R23" s="26">
        <f t="shared" si="5"/>
        <v>6679.6886247693319</v>
      </c>
      <c r="S23" s="26">
        <f t="shared" si="5"/>
        <v>6679.6886247693319</v>
      </c>
      <c r="T23" s="26">
        <f t="shared" si="5"/>
        <v>6679.6886247693319</v>
      </c>
      <c r="U23" s="26">
        <f t="shared" si="5"/>
        <v>6679.6886247693319</v>
      </c>
      <c r="V23" s="26">
        <f t="shared" si="5"/>
        <v>6679.6886247693319</v>
      </c>
      <c r="W23" s="26">
        <f t="shared" si="5"/>
        <v>6679.6886247693319</v>
      </c>
      <c r="X23" s="26">
        <f t="shared" si="5"/>
        <v>6679.6886247693319</v>
      </c>
      <c r="Y23" s="26">
        <f t="shared" si="5"/>
        <v>6679.6886247693319</v>
      </c>
      <c r="Z23" s="26">
        <f t="shared" si="5"/>
        <v>6679.6886247693319</v>
      </c>
      <c r="AA23" s="26">
        <f t="shared" si="5"/>
        <v>6679.6886247693319</v>
      </c>
      <c r="AB23" s="26">
        <f t="shared" si="5"/>
        <v>6679.6886247693319</v>
      </c>
      <c r="AC23" s="26">
        <f t="shared" si="5"/>
        <v>6679.6886247693319</v>
      </c>
      <c r="AD23" s="26">
        <f t="shared" si="5"/>
        <v>6679.6886247693319</v>
      </c>
      <c r="AE23" s="26">
        <f t="shared" si="5"/>
        <v>6679.6886247693319</v>
      </c>
      <c r="AF23" s="26">
        <f t="shared" si="5"/>
        <v>6679.6886247693319</v>
      </c>
      <c r="AG23" s="26">
        <f t="shared" si="5"/>
        <v>6679.6886247693319</v>
      </c>
      <c r="AH23" s="26">
        <f t="shared" si="5"/>
        <v>6679.6886247693319</v>
      </c>
      <c r="AI23" s="26">
        <f t="shared" si="5"/>
        <v>6679.6886247693319</v>
      </c>
      <c r="AJ23" s="26">
        <f t="shared" ref="AJ23:AM23" si="6">AI23+AJ21</f>
        <v>6679.6886247693319</v>
      </c>
      <c r="AK23" s="26">
        <f t="shared" si="6"/>
        <v>6679.6886247693319</v>
      </c>
      <c r="AL23" s="26">
        <f t="shared" si="6"/>
        <v>6679.6886247693319</v>
      </c>
      <c r="AM23" s="26">
        <f t="shared" si="6"/>
        <v>6679.6886247693319</v>
      </c>
    </row>
    <row r="24" spans="1:41" x14ac:dyDescent="0.35">
      <c r="A24" s="8"/>
      <c r="B24" s="33"/>
      <c r="C24" s="30"/>
      <c r="D24" s="35"/>
      <c r="E24" s="30"/>
      <c r="F24" s="35"/>
      <c r="G24" s="30"/>
      <c r="H24" s="35"/>
      <c r="I24" s="30"/>
      <c r="J24" s="35"/>
      <c r="K24" s="30"/>
      <c r="L24" s="35"/>
      <c r="M24" s="30"/>
      <c r="N24" s="35"/>
      <c r="O24" s="30"/>
      <c r="P24" s="35"/>
      <c r="Q24" s="30"/>
      <c r="R24" s="35"/>
      <c r="S24" s="30"/>
      <c r="T24" s="35"/>
      <c r="U24" s="30"/>
      <c r="V24" s="35"/>
      <c r="W24" s="30"/>
      <c r="X24" s="35"/>
      <c r="Y24" s="30"/>
      <c r="Z24" s="35"/>
      <c r="AA24" s="30"/>
      <c r="AB24" s="35"/>
      <c r="AC24" s="30"/>
      <c r="AD24" s="35"/>
      <c r="AE24" s="30"/>
      <c r="AF24" s="35"/>
      <c r="AG24" s="30"/>
      <c r="AH24" s="35"/>
      <c r="AI24" s="30"/>
      <c r="AJ24" s="35"/>
      <c r="AK24" s="30"/>
      <c r="AL24" s="35"/>
      <c r="AM24" s="30"/>
    </row>
    <row r="25" spans="1:41" x14ac:dyDescent="0.35">
      <c r="B25" s="1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O25" s="195" t="s">
        <v>186</v>
      </c>
    </row>
    <row r="26" spans="1:41" ht="15" thickBot="1" x14ac:dyDescent="0.4">
      <c r="A26" s="7"/>
      <c r="E26" s="193" t="s">
        <v>223</v>
      </c>
      <c r="AO26" s="195" t="s">
        <v>193</v>
      </c>
    </row>
    <row r="27" spans="1:41" ht="15" customHeight="1" thickBot="1" x14ac:dyDescent="0.4">
      <c r="A27" s="19"/>
      <c r="B27" s="619" t="s">
        <v>166</v>
      </c>
      <c r="C27" s="146">
        <f>C$4</f>
        <v>44562</v>
      </c>
      <c r="D27" s="146">
        <f t="shared" ref="D27:AM27" si="7">D$4</f>
        <v>44593</v>
      </c>
      <c r="E27" s="146">
        <f t="shared" si="7"/>
        <v>44621</v>
      </c>
      <c r="F27" s="146">
        <f t="shared" si="7"/>
        <v>44652</v>
      </c>
      <c r="G27" s="146">
        <f t="shared" si="7"/>
        <v>44682</v>
      </c>
      <c r="H27" s="146">
        <f t="shared" si="7"/>
        <v>44713</v>
      </c>
      <c r="I27" s="146">
        <f t="shared" si="7"/>
        <v>44743</v>
      </c>
      <c r="J27" s="146">
        <f t="shared" si="7"/>
        <v>44774</v>
      </c>
      <c r="K27" s="146">
        <f t="shared" si="7"/>
        <v>44805</v>
      </c>
      <c r="L27" s="146">
        <f t="shared" si="7"/>
        <v>44835</v>
      </c>
      <c r="M27" s="146">
        <f t="shared" si="7"/>
        <v>44866</v>
      </c>
      <c r="N27" s="146">
        <f t="shared" si="7"/>
        <v>44896</v>
      </c>
      <c r="O27" s="146">
        <f t="shared" si="7"/>
        <v>44927</v>
      </c>
      <c r="P27" s="146">
        <f t="shared" si="7"/>
        <v>44958</v>
      </c>
      <c r="Q27" s="146">
        <f t="shared" si="7"/>
        <v>44986</v>
      </c>
      <c r="R27" s="146">
        <f t="shared" si="7"/>
        <v>45017</v>
      </c>
      <c r="S27" s="146">
        <f t="shared" si="7"/>
        <v>45047</v>
      </c>
      <c r="T27" s="146">
        <f t="shared" si="7"/>
        <v>45078</v>
      </c>
      <c r="U27" s="146">
        <f t="shared" si="7"/>
        <v>45108</v>
      </c>
      <c r="V27" s="146">
        <f t="shared" si="7"/>
        <v>45139</v>
      </c>
      <c r="W27" s="146">
        <f t="shared" si="7"/>
        <v>45170</v>
      </c>
      <c r="X27" s="146">
        <f t="shared" si="7"/>
        <v>45200</v>
      </c>
      <c r="Y27" s="146">
        <f t="shared" si="7"/>
        <v>45231</v>
      </c>
      <c r="Z27" s="146">
        <f t="shared" si="7"/>
        <v>45261</v>
      </c>
      <c r="AA27" s="146">
        <f t="shared" si="7"/>
        <v>45292</v>
      </c>
      <c r="AB27" s="146">
        <f t="shared" si="7"/>
        <v>45323</v>
      </c>
      <c r="AC27" s="146">
        <f t="shared" si="7"/>
        <v>45352</v>
      </c>
      <c r="AD27" s="146">
        <f t="shared" si="7"/>
        <v>45383</v>
      </c>
      <c r="AE27" s="146">
        <f t="shared" si="7"/>
        <v>45413</v>
      </c>
      <c r="AF27" s="146">
        <f t="shared" si="7"/>
        <v>45444</v>
      </c>
      <c r="AG27" s="146">
        <f t="shared" si="7"/>
        <v>45474</v>
      </c>
      <c r="AH27" s="146">
        <f t="shared" si="7"/>
        <v>45505</v>
      </c>
      <c r="AI27" s="146">
        <f t="shared" si="7"/>
        <v>45536</v>
      </c>
      <c r="AJ27" s="146">
        <f t="shared" si="7"/>
        <v>45566</v>
      </c>
      <c r="AK27" s="146">
        <f t="shared" si="7"/>
        <v>45597</v>
      </c>
      <c r="AL27" s="146">
        <f t="shared" si="7"/>
        <v>45627</v>
      </c>
      <c r="AM27" s="146">
        <f t="shared" si="7"/>
        <v>45658</v>
      </c>
      <c r="AO27" s="195" t="s">
        <v>233</v>
      </c>
    </row>
    <row r="28" spans="1:41" ht="15.75" customHeight="1" thickBot="1" x14ac:dyDescent="0.4">
      <c r="A28" s="19"/>
      <c r="B28" s="620"/>
      <c r="C28" s="289">
        <f>' 1M - RES'!C78</f>
        <v>4.4374999999999998E-2</v>
      </c>
      <c r="D28" s="289">
        <f>' 1M - RES'!D78</f>
        <v>4.5622000000000003E-2</v>
      </c>
      <c r="E28" s="359">
        <f>' 1M - RES'!E78</f>
        <v>5.2597999999999999E-2</v>
      </c>
      <c r="F28" s="359">
        <f>' 1M - RES'!F78</f>
        <v>5.4790999999999999E-2</v>
      </c>
      <c r="G28" s="359">
        <f>' 1M - RES'!G78</f>
        <v>5.6397999999999997E-2</v>
      </c>
      <c r="H28" s="359">
        <f>' 1M - RES'!H78</f>
        <v>0.115657</v>
      </c>
      <c r="I28" s="359">
        <f>' 1M - RES'!I78</f>
        <v>0.115657</v>
      </c>
      <c r="J28" s="359">
        <f>' 1M - RES'!J78</f>
        <v>0.115657</v>
      </c>
      <c r="K28" s="359">
        <f>' 1M - RES'!K78</f>
        <v>0.115657</v>
      </c>
      <c r="L28" s="359">
        <f>' 1M - RES'!L78</f>
        <v>5.5870999999999997E-2</v>
      </c>
      <c r="M28" s="359">
        <f>' 1M - RES'!M78</f>
        <v>5.5909E-2</v>
      </c>
      <c r="N28" s="359">
        <f>' 1M - RES'!N78</f>
        <v>5.2722999999999999E-2</v>
      </c>
      <c r="O28" s="359">
        <f>' 1M - RES'!O78</f>
        <v>5.1041000000000003E-2</v>
      </c>
      <c r="P28" s="359">
        <f>' 1M - RES'!P78</f>
        <v>5.1568999999999997E-2</v>
      </c>
      <c r="Q28" s="359">
        <f>' 1M - RES'!Q78</f>
        <v>5.2597999999999999E-2</v>
      </c>
      <c r="R28" s="359">
        <f>' 1M - RES'!R78</f>
        <v>5.4790999999999999E-2</v>
      </c>
      <c r="S28" s="359">
        <f>' 1M - RES'!S78</f>
        <v>5.6397999999999997E-2</v>
      </c>
      <c r="T28" s="359">
        <f>' 1M - RES'!T78</f>
        <v>0.115657</v>
      </c>
      <c r="U28" s="460">
        <f>' 1M - RES'!U78</f>
        <v>0.122029</v>
      </c>
      <c r="V28" s="460">
        <f>' 1M - RES'!V78</f>
        <v>0.122026</v>
      </c>
      <c r="W28" s="460">
        <f>' 1M - RES'!W78</f>
        <v>0.12202499999999999</v>
      </c>
      <c r="X28" s="460">
        <f>' 1M - RES'!X78</f>
        <v>5.5929E-2</v>
      </c>
      <c r="Y28" s="460">
        <f>' 1M - RES'!Y78</f>
        <v>5.9523E-2</v>
      </c>
      <c r="Z28" s="460">
        <f>' 1M - RES'!Z78</f>
        <v>5.5969999999999999E-2</v>
      </c>
      <c r="AA28" s="460">
        <f>' 1M - RES'!AA78</f>
        <v>5.3462000000000003E-2</v>
      </c>
      <c r="AB28" s="460">
        <f>' 1M - RES'!AB78</f>
        <v>5.3289999999999997E-2</v>
      </c>
      <c r="AC28" s="460">
        <f>' 1M - RES'!AC78</f>
        <v>5.4837999999999998E-2</v>
      </c>
      <c r="AD28" s="460">
        <f>' 1M - RES'!AD78</f>
        <v>5.9094000000000001E-2</v>
      </c>
      <c r="AE28" s="460">
        <f>' 1M - RES'!AE78</f>
        <v>6.0398E-2</v>
      </c>
      <c r="AF28" s="460">
        <f>' 1M - RES'!AF78</f>
        <v>0.122034</v>
      </c>
      <c r="AG28" s="460">
        <f>' 1M - RES'!AG78</f>
        <v>0.122029</v>
      </c>
      <c r="AH28" s="460">
        <f>' 1M - RES'!AH78</f>
        <v>0.122026</v>
      </c>
      <c r="AI28" s="460">
        <f>' 1M - RES'!AI78</f>
        <v>0.12202499999999999</v>
      </c>
      <c r="AJ28" s="460">
        <f>' 1M - RES'!AJ78</f>
        <v>5.5929E-2</v>
      </c>
      <c r="AK28" s="460">
        <f>' 1M - RES'!AK78</f>
        <v>5.9523E-2</v>
      </c>
      <c r="AL28" s="460">
        <f>' 1M - RES'!AL78</f>
        <v>5.5969999999999999E-2</v>
      </c>
      <c r="AM28" s="460">
        <f>' 1M - RES'!AM78</f>
        <v>5.3462000000000003E-2</v>
      </c>
    </row>
    <row r="29" spans="1:41" x14ac:dyDescent="0.35">
      <c r="E29" s="358" t="s">
        <v>232</v>
      </c>
      <c r="U29" s="453" t="s">
        <v>255</v>
      </c>
    </row>
    <row r="43" spans="4:10" x14ac:dyDescent="0.35">
      <c r="J43" s="5"/>
    </row>
    <row r="44" spans="4:10" x14ac:dyDescent="0.35">
      <c r="D44" s="6"/>
    </row>
  </sheetData>
  <mergeCells count="3">
    <mergeCell ref="A4:A17"/>
    <mergeCell ref="A20:A23"/>
    <mergeCell ref="B27:B28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D45"/>
  <sheetViews>
    <sheetView workbookViewId="0">
      <selection activeCell="D33" sqref="D33"/>
    </sheetView>
  </sheetViews>
  <sheetFormatPr defaultRowHeight="14.5" x14ac:dyDescent="0.35"/>
  <cols>
    <col min="1" max="1" width="22" customWidth="1"/>
    <col min="2" max="2" width="6.453125" customWidth="1"/>
    <col min="3" max="3" width="15.54296875" customWidth="1"/>
    <col min="18" max="18" width="11.6328125" customWidth="1"/>
  </cols>
  <sheetData>
    <row r="1" spans="1:30" x14ac:dyDescent="0.35">
      <c r="A1" s="1" t="s">
        <v>197</v>
      </c>
    </row>
    <row r="3" spans="1:30" x14ac:dyDescent="0.35">
      <c r="A3" s="331" t="s">
        <v>221</v>
      </c>
      <c r="R3" t="s">
        <v>225</v>
      </c>
    </row>
    <row r="4" spans="1:30" x14ac:dyDescent="0.35">
      <c r="D4" s="317">
        <v>44217</v>
      </c>
      <c r="E4" s="317">
        <v>44248</v>
      </c>
      <c r="F4" s="317">
        <v>44276</v>
      </c>
      <c r="G4" s="317">
        <v>44307</v>
      </c>
      <c r="H4" s="317">
        <v>44337</v>
      </c>
      <c r="I4" s="317">
        <v>44368</v>
      </c>
      <c r="J4" s="317">
        <v>44398</v>
      </c>
      <c r="K4" s="317">
        <v>44429</v>
      </c>
      <c r="L4" s="317">
        <v>44460</v>
      </c>
      <c r="M4" s="317">
        <v>44490</v>
      </c>
      <c r="N4" s="317">
        <v>44521</v>
      </c>
      <c r="O4" s="317">
        <v>44551</v>
      </c>
      <c r="S4" s="317">
        <v>44217</v>
      </c>
      <c r="T4" s="317">
        <v>44248</v>
      </c>
      <c r="U4" s="317">
        <v>44276</v>
      </c>
      <c r="V4" s="317">
        <v>44307</v>
      </c>
      <c r="W4" s="317">
        <v>44337</v>
      </c>
      <c r="X4" s="317">
        <v>44368</v>
      </c>
      <c r="Y4" s="317">
        <v>44398</v>
      </c>
      <c r="Z4" s="317">
        <v>44429</v>
      </c>
      <c r="AA4" s="317">
        <v>44460</v>
      </c>
      <c r="AB4" s="317">
        <v>44490</v>
      </c>
      <c r="AC4" s="317">
        <v>44521</v>
      </c>
      <c r="AD4" s="317">
        <v>44551</v>
      </c>
    </row>
    <row r="5" spans="1:30" x14ac:dyDescent="0.35">
      <c r="A5" t="s">
        <v>219</v>
      </c>
      <c r="B5" t="s">
        <v>34</v>
      </c>
      <c r="C5" t="s">
        <v>220</v>
      </c>
      <c r="D5" s="525" t="s">
        <v>278</v>
      </c>
      <c r="E5" s="525"/>
      <c r="F5" s="525"/>
      <c r="G5" s="525"/>
      <c r="H5" s="525"/>
      <c r="I5" s="525"/>
      <c r="J5" s="525"/>
      <c r="K5" s="525"/>
      <c r="L5" s="525"/>
      <c r="M5" s="526"/>
      <c r="N5" s="525"/>
      <c r="O5" s="527"/>
      <c r="R5" t="s">
        <v>226</v>
      </c>
      <c r="S5" s="356" t="str">
        <f>IF('REVISED SUMMARY'!AO56=0,"NO INPUTS","OK")</f>
        <v>NO INPUTS</v>
      </c>
      <c r="T5" s="356" t="str">
        <f>IF('REVISED SUMMARY'!AP56=0,"NO INPUTS","OK")</f>
        <v>OK</v>
      </c>
      <c r="U5" s="356" t="str">
        <f>IF('REVISED SUMMARY'!AQ56=0,"NO INPUTS","OK")</f>
        <v>OK</v>
      </c>
      <c r="V5" s="356" t="str">
        <f>IF('REVISED SUMMARY'!AR56=0,"NO INPUTS","OK")</f>
        <v>OK</v>
      </c>
      <c r="W5" s="356" t="str">
        <f>IF('REVISED SUMMARY'!AS56=0,"NO INPUTS","OK")</f>
        <v>OK</v>
      </c>
      <c r="X5" s="356" t="str">
        <f>IF('REVISED SUMMARY'!AT56=0,"NO INPUTS","OK")</f>
        <v>OK</v>
      </c>
      <c r="Y5" s="356" t="str">
        <f>IF('REVISED SUMMARY'!AU56=0,"NO INPUTS","OK")</f>
        <v>OK</v>
      </c>
      <c r="Z5" s="356" t="str">
        <f>IF('REVISED SUMMARY'!AV56=0,"NO INPUTS","OK")</f>
        <v>OK</v>
      </c>
      <c r="AA5" s="356" t="str">
        <f>IF('REVISED SUMMARY'!AW56=0,"NO INPUTS","OK")</f>
        <v>OK</v>
      </c>
      <c r="AB5" s="356" t="str">
        <f>IF('REVISED SUMMARY'!AX56=0,"NO INPUTS","OK")</f>
        <v>OK</v>
      </c>
      <c r="AC5" s="356" t="str">
        <f>IF('REVISED SUMMARY'!AY56=0,"NO INPUTS","OK")</f>
        <v>OK</v>
      </c>
      <c r="AD5" s="356" t="str">
        <f>IF('REVISED SUMMARY'!AZ56=0,"NO INPUTS","OK")</f>
        <v>OK</v>
      </c>
    </row>
    <row r="8" spans="1:30" x14ac:dyDescent="0.35">
      <c r="A8" s="331" t="s">
        <v>222</v>
      </c>
    </row>
    <row r="9" spans="1:30" x14ac:dyDescent="0.35">
      <c r="A9" t="s">
        <v>198</v>
      </c>
      <c r="B9" t="s">
        <v>29</v>
      </c>
      <c r="C9" t="s">
        <v>199</v>
      </c>
      <c r="D9" s="6">
        <f>'RES kWh ENTRY'!O155-'RES kWh ENTRY'!P156</f>
        <v>0</v>
      </c>
    </row>
    <row r="10" spans="1:30" x14ac:dyDescent="0.35">
      <c r="B10" t="s">
        <v>29</v>
      </c>
      <c r="C10" t="s">
        <v>200</v>
      </c>
      <c r="D10" s="6" t="b">
        <f>'RES kWh ENTRY'!O169='RES kWh ENTRY'!P169</f>
        <v>1</v>
      </c>
    </row>
    <row r="11" spans="1:30" x14ac:dyDescent="0.35">
      <c r="B11" t="s">
        <v>29</v>
      </c>
      <c r="C11" t="s">
        <v>201</v>
      </c>
      <c r="D11" s="6" t="b">
        <f>'RES kWh ENTRY'!O170='RES kWh ENTRY'!P170</f>
        <v>1</v>
      </c>
    </row>
    <row r="12" spans="1:30" x14ac:dyDescent="0.35">
      <c r="A12" t="s">
        <v>202</v>
      </c>
      <c r="B12" t="s">
        <v>30</v>
      </c>
      <c r="C12" t="s">
        <v>199</v>
      </c>
      <c r="D12" t="b">
        <f>'BIZ kWh ENTRY'!O161='BIZ kWh ENTRY'!P161</f>
        <v>1</v>
      </c>
    </row>
    <row r="13" spans="1:30" x14ac:dyDescent="0.35">
      <c r="B13" t="s">
        <v>30</v>
      </c>
      <c r="C13" t="s">
        <v>200</v>
      </c>
      <c r="D13" t="b">
        <f>'BIZ kWh ENTRY'!O177='BIZ kWh ENTRY'!P177</f>
        <v>1</v>
      </c>
    </row>
    <row r="14" spans="1:30" x14ac:dyDescent="0.35">
      <c r="B14" t="s">
        <v>30</v>
      </c>
      <c r="C14" t="s">
        <v>203</v>
      </c>
      <c r="D14" t="b">
        <f>'BIZ kWh ENTRY'!O113='BIZ kWh ENTRY'!P113</f>
        <v>1</v>
      </c>
    </row>
    <row r="15" spans="1:30" x14ac:dyDescent="0.35">
      <c r="B15" t="s">
        <v>30</v>
      </c>
      <c r="C15" t="s">
        <v>201</v>
      </c>
      <c r="D15" t="b">
        <f>'BIZ kWh ENTRY'!O178='BIZ kWh ENTRY'!P178</f>
        <v>1</v>
      </c>
    </row>
    <row r="16" spans="1:30" x14ac:dyDescent="0.35">
      <c r="B16" t="s">
        <v>31</v>
      </c>
      <c r="C16" t="s">
        <v>199</v>
      </c>
      <c r="D16" t="b">
        <f>'BIZ kWh ENTRY'!AE161='BIZ kWh ENTRY'!AF161</f>
        <v>1</v>
      </c>
    </row>
    <row r="17" spans="1:5" x14ac:dyDescent="0.35">
      <c r="B17" t="s">
        <v>31</v>
      </c>
      <c r="C17" t="s">
        <v>200</v>
      </c>
      <c r="D17" t="b">
        <f>'BIZ kWh ENTRY'!AE177='BIZ kWh ENTRY'!AF177</f>
        <v>1</v>
      </c>
    </row>
    <row r="18" spans="1:5" x14ac:dyDescent="0.35">
      <c r="B18" t="s">
        <v>31</v>
      </c>
      <c r="C18" t="s">
        <v>203</v>
      </c>
      <c r="D18" t="b">
        <f>'BIZ kWh ENTRY'!AE113='BIZ kWh ENTRY'!AF113</f>
        <v>1</v>
      </c>
    </row>
    <row r="19" spans="1:5" x14ac:dyDescent="0.35">
      <c r="B19" t="s">
        <v>31</v>
      </c>
      <c r="C19" t="s">
        <v>201</v>
      </c>
      <c r="D19" s="6" t="b">
        <f>'BIZ kWh ENTRY'!AE178='BIZ kWh ENTRY'!AF178</f>
        <v>1</v>
      </c>
    </row>
    <row r="20" spans="1:5" x14ac:dyDescent="0.35">
      <c r="B20" t="s">
        <v>32</v>
      </c>
      <c r="C20" t="s">
        <v>199</v>
      </c>
      <c r="D20" t="b">
        <f>'BIZ kWh ENTRY'!AU161='BIZ kWh ENTRY'!AV161</f>
        <v>1</v>
      </c>
    </row>
    <row r="21" spans="1:5" x14ac:dyDescent="0.35">
      <c r="B21" t="s">
        <v>32</v>
      </c>
      <c r="C21" t="s">
        <v>200</v>
      </c>
      <c r="D21" t="b">
        <f>'BIZ kWh ENTRY'!AU177='BIZ kWh ENTRY'!AV177</f>
        <v>1</v>
      </c>
    </row>
    <row r="22" spans="1:5" x14ac:dyDescent="0.35">
      <c r="B22" t="s">
        <v>32</v>
      </c>
      <c r="C22" t="s">
        <v>203</v>
      </c>
      <c r="D22" t="b">
        <f>'BIZ kWh ENTRY'!AU113='BIZ kWh ENTRY'!AV113</f>
        <v>1</v>
      </c>
    </row>
    <row r="23" spans="1:5" x14ac:dyDescent="0.35">
      <c r="B23" t="s">
        <v>32</v>
      </c>
      <c r="C23" t="s">
        <v>201</v>
      </c>
      <c r="D23" t="b">
        <f>'BIZ kWh ENTRY'!AU178='BIZ kWh ENTRY'!AV178</f>
        <v>1</v>
      </c>
    </row>
    <row r="24" spans="1:5" x14ac:dyDescent="0.35">
      <c r="B24" t="s">
        <v>33</v>
      </c>
      <c r="C24" t="s">
        <v>199</v>
      </c>
      <c r="D24" t="b">
        <f>'BIZ kWh ENTRY'!BK161='BIZ kWh ENTRY'!BL161</f>
        <v>1</v>
      </c>
    </row>
    <row r="25" spans="1:5" x14ac:dyDescent="0.35">
      <c r="B25" t="s">
        <v>33</v>
      </c>
      <c r="C25" t="s">
        <v>200</v>
      </c>
      <c r="D25" t="b">
        <f>'BIZ kWh ENTRY'!BK177='BIZ kWh ENTRY'!BL177</f>
        <v>1</v>
      </c>
    </row>
    <row r="26" spans="1:5" x14ac:dyDescent="0.35">
      <c r="B26" t="s">
        <v>33</v>
      </c>
      <c r="C26" t="s">
        <v>203</v>
      </c>
      <c r="D26" t="b">
        <f>'BIZ kWh ENTRY'!BK113='BIZ kWh ENTRY'!BL113</f>
        <v>1</v>
      </c>
    </row>
    <row r="27" spans="1:5" x14ac:dyDescent="0.35">
      <c r="B27" t="s">
        <v>33</v>
      </c>
      <c r="C27" t="s">
        <v>201</v>
      </c>
      <c r="D27" t="b">
        <f>'BIZ kWh ENTRY'!BK178='BIZ kWh ENTRY'!BL178</f>
        <v>1</v>
      </c>
    </row>
    <row r="28" spans="1:5" x14ac:dyDescent="0.35">
      <c r="A28" t="s">
        <v>204</v>
      </c>
      <c r="C28" t="s">
        <v>199</v>
      </c>
      <c r="D28" s="332" t="b">
        <f>'BIZ SUM'!O161='BIZ SUM'!P161</f>
        <v>1</v>
      </c>
      <c r="E28" s="177" t="b">
        <f>'BIZ SUM'!O161='BIZ SUM'!Q161</f>
        <v>1</v>
      </c>
    </row>
    <row r="29" spans="1:5" x14ac:dyDescent="0.35">
      <c r="C29" t="s">
        <v>200</v>
      </c>
      <c r="D29" t="b">
        <f>'BIZ SUM'!O177='BIZ SUM'!P177</f>
        <v>1</v>
      </c>
      <c r="E29" t="b">
        <f>'BIZ SUM'!O177='BIZ SUM'!Q177</f>
        <v>1</v>
      </c>
    </row>
    <row r="30" spans="1:5" x14ac:dyDescent="0.35">
      <c r="C30" t="s">
        <v>203</v>
      </c>
      <c r="D30" t="b">
        <f>'BIZ SUM'!O113='BIZ SUM'!P113</f>
        <v>1</v>
      </c>
      <c r="E30" t="b">
        <f>'BIZ SUM'!O113='BIZ SUM'!P113</f>
        <v>1</v>
      </c>
    </row>
    <row r="31" spans="1:5" x14ac:dyDescent="0.35">
      <c r="C31" t="s">
        <v>201</v>
      </c>
      <c r="D31" t="b">
        <f>'BIZ SUM'!O178='BIZ SUM'!P178</f>
        <v>1</v>
      </c>
      <c r="E31" t="b">
        <f>'BIZ SUM'!O178='BIZ SUM'!Q178</f>
        <v>1</v>
      </c>
    </row>
    <row r="32" spans="1:5" x14ac:dyDescent="0.35">
      <c r="A32" t="s">
        <v>205</v>
      </c>
      <c r="C32" t="s">
        <v>216</v>
      </c>
      <c r="D32" s="6">
        <f>' 1M - RES'!O31-' 1M - RES'!O32</f>
        <v>0</v>
      </c>
    </row>
    <row r="33" spans="1:4" x14ac:dyDescent="0.35">
      <c r="A33" t="s">
        <v>209</v>
      </c>
      <c r="C33" t="s">
        <v>216</v>
      </c>
      <c r="D33" t="b">
        <f>'2M - SGS'!O37='2M - SGS'!O38</f>
        <v>1</v>
      </c>
    </row>
    <row r="34" spans="1:4" x14ac:dyDescent="0.35">
      <c r="A34" t="s">
        <v>208</v>
      </c>
      <c r="C34" t="s">
        <v>216</v>
      </c>
      <c r="D34" s="332">
        <f>'3M - LGS'!O37-'3M - LGS'!O38</f>
        <v>0</v>
      </c>
    </row>
    <row r="35" spans="1:4" x14ac:dyDescent="0.35">
      <c r="A35" t="s">
        <v>207</v>
      </c>
      <c r="C35" t="s">
        <v>216</v>
      </c>
      <c r="D35" t="b">
        <f>'4M - SPS'!O37='4M - SPS'!O38</f>
        <v>1</v>
      </c>
    </row>
    <row r="36" spans="1:4" x14ac:dyDescent="0.35">
      <c r="A36" t="s">
        <v>206</v>
      </c>
      <c r="C36" t="s">
        <v>216</v>
      </c>
      <c r="D36" t="b">
        <f>'11M - LPS'!O37='11M - LPS'!O38</f>
        <v>1</v>
      </c>
    </row>
    <row r="37" spans="1:4" x14ac:dyDescent="0.35">
      <c r="A37" t="s">
        <v>210</v>
      </c>
      <c r="C37" t="s">
        <v>216</v>
      </c>
      <c r="D37" s="6" t="b">
        <f>' LI 1M - RES'!O31=' LI 1M - RES'!O32</f>
        <v>1</v>
      </c>
    </row>
    <row r="38" spans="1:4" x14ac:dyDescent="0.35">
      <c r="A38" t="s">
        <v>211</v>
      </c>
      <c r="C38" t="s">
        <v>216</v>
      </c>
      <c r="D38" t="b">
        <f>'LI 2M - SGS'!O37='LI 2M - SGS'!O38</f>
        <v>1</v>
      </c>
    </row>
    <row r="39" spans="1:4" x14ac:dyDescent="0.35">
      <c r="A39" t="s">
        <v>212</v>
      </c>
      <c r="C39" t="s">
        <v>216</v>
      </c>
      <c r="D39" t="b">
        <f>'LI 3M - LGS'!O37='LI 3M - LGS'!O38</f>
        <v>1</v>
      </c>
    </row>
    <row r="40" spans="1:4" x14ac:dyDescent="0.35">
      <c r="A40" t="s">
        <v>213</v>
      </c>
      <c r="C40" t="s">
        <v>216</v>
      </c>
      <c r="D40" t="b">
        <f>'LI 4M - SPS'!O37='LI 4M - SPS'!O38</f>
        <v>1</v>
      </c>
    </row>
    <row r="41" spans="1:4" x14ac:dyDescent="0.35">
      <c r="A41" t="s">
        <v>214</v>
      </c>
      <c r="C41" t="s">
        <v>216</v>
      </c>
      <c r="D41" t="b">
        <f>'LI 11M - LPS'!O37='LI 11M - LPS'!O38</f>
        <v>1</v>
      </c>
    </row>
    <row r="42" spans="1:4" x14ac:dyDescent="0.35">
      <c r="A42" t="s">
        <v>215</v>
      </c>
      <c r="B42" t="s">
        <v>30</v>
      </c>
      <c r="C42" t="s">
        <v>216</v>
      </c>
      <c r="D42" s="177" t="b">
        <f>'Biz DRENE'!N20='Biz DRENE'!P20</f>
        <v>1</v>
      </c>
    </row>
    <row r="43" spans="1:4" x14ac:dyDescent="0.35">
      <c r="B43" t="s">
        <v>31</v>
      </c>
      <c r="C43" t="s">
        <v>216</v>
      </c>
      <c r="D43" s="177" t="b">
        <f>'Biz DRENE'!N38='Biz DRENE'!P38</f>
        <v>1</v>
      </c>
    </row>
    <row r="44" spans="1:4" x14ac:dyDescent="0.35">
      <c r="B44" t="s">
        <v>32</v>
      </c>
      <c r="C44" t="s">
        <v>216</v>
      </c>
      <c r="D44" s="177" t="b">
        <f>'Biz DRENE'!N56='Biz DRENE'!P56</f>
        <v>1</v>
      </c>
    </row>
    <row r="45" spans="1:4" x14ac:dyDescent="0.35">
      <c r="B45" t="s">
        <v>33</v>
      </c>
      <c r="C45" t="s">
        <v>216</v>
      </c>
      <c r="D45" s="177" t="b">
        <f>'Biz DRENE'!N74='Biz DRENE'!P74</f>
        <v>1</v>
      </c>
    </row>
  </sheetData>
  <conditionalFormatting sqref="D9:D45 E28:E31">
    <cfRule type="cellIs" dxfId="4" priority="2" operator="equal">
      <formula>FALSE</formula>
    </cfRule>
  </conditionalFormatting>
  <pageMargins left="0.7" right="0.7" top="0.75" bottom="0.75" header="0.3" footer="0.3"/>
  <pageSetup orientation="portrait" horizontalDpi="1200" verticalDpi="1200" r:id="rId1"/>
  <headerFooter>
    <oddFooter>&amp;RSchedule JNG-D7.F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3:F20"/>
  <sheetViews>
    <sheetView workbookViewId="0">
      <selection activeCell="V20" sqref="V20"/>
    </sheetView>
  </sheetViews>
  <sheetFormatPr defaultRowHeight="14.5" x14ac:dyDescent="0.35"/>
  <cols>
    <col min="2" max="2" width="33.08984375" bestFit="1" customWidth="1"/>
    <col min="5" max="5" width="5.90625" bestFit="1" customWidth="1"/>
    <col min="6" max="6" width="23" bestFit="1" customWidth="1"/>
  </cols>
  <sheetData>
    <row r="3" spans="2:6" x14ac:dyDescent="0.35">
      <c r="B3" t="s">
        <v>71</v>
      </c>
      <c r="E3" t="s">
        <v>17</v>
      </c>
      <c r="F3" t="s">
        <v>72</v>
      </c>
    </row>
    <row r="4" spans="2:6" x14ac:dyDescent="0.35">
      <c r="E4" t="s">
        <v>73</v>
      </c>
      <c r="F4" t="s">
        <v>97</v>
      </c>
    </row>
    <row r="5" spans="2:6" x14ac:dyDescent="0.35">
      <c r="E5" t="s">
        <v>74</v>
      </c>
      <c r="F5" t="s">
        <v>75</v>
      </c>
    </row>
    <row r="6" spans="2:6" x14ac:dyDescent="0.35">
      <c r="E6" t="s">
        <v>76</v>
      </c>
      <c r="F6" t="s">
        <v>77</v>
      </c>
    </row>
    <row r="8" spans="2:6" x14ac:dyDescent="0.35">
      <c r="B8" t="s">
        <v>78</v>
      </c>
      <c r="E8" t="s">
        <v>79</v>
      </c>
    </row>
    <row r="9" spans="2:6" x14ac:dyDescent="0.35">
      <c r="E9" t="s">
        <v>80</v>
      </c>
      <c r="F9" t="s">
        <v>81</v>
      </c>
    </row>
    <row r="10" spans="2:6" x14ac:dyDescent="0.35">
      <c r="E10" t="s">
        <v>82</v>
      </c>
      <c r="F10" t="s">
        <v>98</v>
      </c>
    </row>
    <row r="11" spans="2:6" x14ac:dyDescent="0.35">
      <c r="E11" t="s">
        <v>83</v>
      </c>
      <c r="F11" t="s">
        <v>84</v>
      </c>
    </row>
    <row r="12" spans="2:6" x14ac:dyDescent="0.35">
      <c r="E12" t="s">
        <v>85</v>
      </c>
      <c r="F12" t="s">
        <v>86</v>
      </c>
    </row>
    <row r="13" spans="2:6" x14ac:dyDescent="0.35">
      <c r="E13" t="s">
        <v>87</v>
      </c>
      <c r="F13" t="s">
        <v>88</v>
      </c>
    </row>
    <row r="15" spans="2:6" x14ac:dyDescent="0.35">
      <c r="B15" t="s">
        <v>89</v>
      </c>
      <c r="E15" t="s">
        <v>90</v>
      </c>
      <c r="F15" t="s">
        <v>91</v>
      </c>
    </row>
    <row r="16" spans="2:6" x14ac:dyDescent="0.35">
      <c r="E16" t="s">
        <v>92</v>
      </c>
      <c r="F16" t="s">
        <v>93</v>
      </c>
    </row>
    <row r="18" spans="2:6" x14ac:dyDescent="0.35">
      <c r="B18" t="s">
        <v>94</v>
      </c>
      <c r="E18" t="s">
        <v>95</v>
      </c>
      <c r="F18" t="s">
        <v>96</v>
      </c>
    </row>
    <row r="19" spans="2:6" x14ac:dyDescent="0.35">
      <c r="E19" t="s">
        <v>74</v>
      </c>
      <c r="F19" t="s">
        <v>75</v>
      </c>
    </row>
    <row r="20" spans="2:6" x14ac:dyDescent="0.35">
      <c r="E20" t="s">
        <v>76</v>
      </c>
      <c r="F20" t="s">
        <v>77</v>
      </c>
    </row>
  </sheetData>
  <pageMargins left="0.7" right="0.7" top="0.75" bottom="0.75" header="0.3" footer="0.3"/>
  <pageSetup orientation="portrait" horizontalDpi="1200" verticalDpi="1200" r:id="rId1"/>
  <headerFooter>
    <oddFooter>&amp;RSchedule JNG-D7.F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C000"/>
  </sheetPr>
  <dimension ref="A1:BJ137"/>
  <sheetViews>
    <sheetView topLeftCell="K1" zoomScaleNormal="100" workbookViewId="0">
      <selection activeCell="W22" sqref="W22"/>
    </sheetView>
  </sheetViews>
  <sheetFormatPr defaultRowHeight="14.5" x14ac:dyDescent="0.35"/>
  <cols>
    <col min="1" max="1" width="13.08984375" customWidth="1"/>
    <col min="2" max="2" width="19.08984375" bestFit="1" customWidth="1"/>
    <col min="3" max="7" width="13.453125" customWidth="1"/>
    <col min="8" max="9" width="14.453125" customWidth="1"/>
    <col min="10" max="11" width="15.08984375" customWidth="1"/>
    <col min="12" max="13" width="14.453125" customWidth="1"/>
    <col min="14" max="14" width="14.54296875" customWidth="1"/>
    <col min="15" max="15" width="14.1796875" customWidth="1"/>
    <col min="16" max="16" width="14.90625" customWidth="1"/>
    <col min="17" max="17" width="15.08984375" customWidth="1"/>
    <col min="18" max="18" width="14.36328125" customWidth="1"/>
    <col min="19" max="20" width="13.81640625" customWidth="1"/>
    <col min="21" max="22" width="15.1796875" customWidth="1"/>
    <col min="23" max="23" width="14.1796875" customWidth="1"/>
    <col min="24" max="30" width="14.6328125" customWidth="1"/>
    <col min="31" max="39" width="15.6328125" customWidth="1"/>
    <col min="40" max="40" width="15.6328125" bestFit="1" customWidth="1"/>
    <col min="41" max="58" width="12.08984375" customWidth="1"/>
    <col min="61" max="61" width="12.1796875" customWidth="1"/>
  </cols>
  <sheetData>
    <row r="1" spans="1:40" ht="26" x14ac:dyDescent="0.6">
      <c r="A1" s="264" t="s">
        <v>230</v>
      </c>
      <c r="S1" s="426"/>
      <c r="T1" s="427" t="s">
        <v>247</v>
      </c>
      <c r="U1" s="414" t="s">
        <v>248</v>
      </c>
      <c r="V1" s="428"/>
      <c r="W1" s="428"/>
      <c r="X1" s="428"/>
    </row>
    <row r="2" spans="1:40" x14ac:dyDescent="0.35">
      <c r="S2" s="167"/>
      <c r="T2" s="461"/>
      <c r="U2" s="422" t="s">
        <v>256</v>
      </c>
      <c r="V2" s="468"/>
      <c r="AM2" s="384"/>
    </row>
    <row r="3" spans="1:40" x14ac:dyDescent="0.35">
      <c r="A3" s="574" t="s">
        <v>38</v>
      </c>
      <c r="B3" s="574"/>
      <c r="E3" s="422" t="s">
        <v>246</v>
      </c>
      <c r="F3" s="422"/>
      <c r="N3" s="193"/>
      <c r="T3" s="429"/>
      <c r="U3" s="467" t="s">
        <v>258</v>
      </c>
      <c r="V3" s="468"/>
      <c r="W3" s="468"/>
      <c r="X3" s="468"/>
      <c r="Y3" s="468"/>
      <c r="Z3" s="468"/>
    </row>
    <row r="4" spans="1:40" ht="15" thickBot="1" x14ac:dyDescent="0.4">
      <c r="A4" s="574"/>
      <c r="B4" s="574"/>
      <c r="C4" s="97" t="s">
        <v>105</v>
      </c>
      <c r="D4" s="97" t="s">
        <v>105</v>
      </c>
      <c r="E4" s="97" t="s">
        <v>105</v>
      </c>
      <c r="F4" s="97" t="s">
        <v>105</v>
      </c>
      <c r="G4" s="97" t="s">
        <v>105</v>
      </c>
      <c r="H4" s="97" t="s">
        <v>105</v>
      </c>
      <c r="I4" s="97" t="s">
        <v>105</v>
      </c>
      <c r="J4" s="97" t="s">
        <v>105</v>
      </c>
      <c r="K4" s="97" t="s">
        <v>105</v>
      </c>
      <c r="L4" s="97" t="s">
        <v>105</v>
      </c>
      <c r="M4" s="97" t="s">
        <v>105</v>
      </c>
      <c r="N4" s="97" t="s">
        <v>105</v>
      </c>
      <c r="O4" s="97" t="s">
        <v>105</v>
      </c>
      <c r="P4" s="97" t="s">
        <v>105</v>
      </c>
      <c r="Q4" s="97" t="s">
        <v>105</v>
      </c>
      <c r="R4" s="97" t="s">
        <v>105</v>
      </c>
      <c r="S4" s="97" t="s">
        <v>105</v>
      </c>
      <c r="T4" s="430" t="s">
        <v>105</v>
      </c>
      <c r="U4" s="97" t="s">
        <v>105</v>
      </c>
      <c r="V4" s="97" t="s">
        <v>105</v>
      </c>
      <c r="W4" s="97" t="s">
        <v>105</v>
      </c>
      <c r="X4" s="151" t="s">
        <v>105</v>
      </c>
      <c r="Y4" s="151" t="s">
        <v>105</v>
      </c>
      <c r="Z4" s="151" t="s">
        <v>105</v>
      </c>
      <c r="AA4" s="151" t="s">
        <v>105</v>
      </c>
      <c r="AB4" s="151" t="s">
        <v>105</v>
      </c>
      <c r="AC4" s="151" t="s">
        <v>105</v>
      </c>
      <c r="AD4" s="151" t="s">
        <v>105</v>
      </c>
      <c r="AE4" s="151" t="s">
        <v>105</v>
      </c>
      <c r="AF4" s="151" t="s">
        <v>105</v>
      </c>
      <c r="AG4" s="151" t="s">
        <v>105</v>
      </c>
      <c r="AH4" s="151" t="s">
        <v>105</v>
      </c>
      <c r="AI4" s="151" t="s">
        <v>105</v>
      </c>
      <c r="AJ4" s="151" t="s">
        <v>105</v>
      </c>
      <c r="AK4" s="151" t="s">
        <v>105</v>
      </c>
      <c r="AL4" s="151" t="s">
        <v>105</v>
      </c>
      <c r="AM4" s="151" t="s">
        <v>105</v>
      </c>
    </row>
    <row r="5" spans="1:40" ht="15" thickBot="1" x14ac:dyDescent="0.4">
      <c r="B5" s="149" t="s">
        <v>35</v>
      </c>
      <c r="C5" s="146">
        <v>44562</v>
      </c>
      <c r="D5" s="146">
        <v>44593</v>
      </c>
      <c r="E5" s="146">
        <v>44621</v>
      </c>
      <c r="F5" s="146">
        <v>44652</v>
      </c>
      <c r="G5" s="146">
        <v>44682</v>
      </c>
      <c r="H5" s="146">
        <v>44713</v>
      </c>
      <c r="I5" s="146">
        <v>44743</v>
      </c>
      <c r="J5" s="146">
        <v>44774</v>
      </c>
      <c r="K5" s="146">
        <v>44805</v>
      </c>
      <c r="L5" s="146">
        <v>44835</v>
      </c>
      <c r="M5" s="146">
        <v>44866</v>
      </c>
      <c r="N5" s="146">
        <v>44896</v>
      </c>
      <c r="O5" s="146">
        <v>44927</v>
      </c>
      <c r="P5" s="146">
        <v>44958</v>
      </c>
      <c r="Q5" s="146">
        <v>44986</v>
      </c>
      <c r="R5" s="146">
        <v>45017</v>
      </c>
      <c r="S5" s="146">
        <v>45047</v>
      </c>
      <c r="T5" s="431">
        <v>45078</v>
      </c>
      <c r="U5" s="423">
        <v>45108</v>
      </c>
      <c r="V5" s="146">
        <v>45139</v>
      </c>
      <c r="W5" s="146">
        <v>45170</v>
      </c>
      <c r="X5" s="146">
        <v>45200</v>
      </c>
      <c r="Y5" s="146">
        <v>45231</v>
      </c>
      <c r="Z5" s="146">
        <v>45261</v>
      </c>
      <c r="AA5" s="146">
        <v>45292</v>
      </c>
      <c r="AB5" s="146">
        <v>45323</v>
      </c>
      <c r="AC5" s="146">
        <v>45352</v>
      </c>
      <c r="AD5" s="146">
        <v>45383</v>
      </c>
      <c r="AE5" s="146">
        <v>45413</v>
      </c>
      <c r="AF5" s="146">
        <v>45444</v>
      </c>
      <c r="AG5" s="146">
        <v>45474</v>
      </c>
      <c r="AH5" s="146">
        <v>45505</v>
      </c>
      <c r="AI5" s="146">
        <v>45536</v>
      </c>
      <c r="AJ5" s="146">
        <v>45566</v>
      </c>
      <c r="AK5" s="146">
        <v>45597</v>
      </c>
      <c r="AL5" s="146">
        <v>45627</v>
      </c>
      <c r="AM5" s="146">
        <v>45658</v>
      </c>
    </row>
    <row r="6" spans="1:40" x14ac:dyDescent="0.35">
      <c r="B6" s="54" t="s">
        <v>29</v>
      </c>
      <c r="C6" s="45">
        <f t="shared" ref="C6:R10" si="0">IF(C$4="X",C14+C22,0)</f>
        <v>632.76454721662094</v>
      </c>
      <c r="D6" s="45">
        <f t="shared" si="0"/>
        <v>5779.309136921036</v>
      </c>
      <c r="E6" s="45">
        <f t="shared" si="0"/>
        <v>19019.452361340947</v>
      </c>
      <c r="F6" s="45">
        <f t="shared" si="0"/>
        <v>32896.117710855266</v>
      </c>
      <c r="G6" s="45">
        <f t="shared" si="0"/>
        <v>60899.459499469158</v>
      </c>
      <c r="H6" s="45">
        <f t="shared" si="0"/>
        <v>274622.38955287111</v>
      </c>
      <c r="I6" s="45">
        <f t="shared" si="0"/>
        <v>664887.75087621436</v>
      </c>
      <c r="J6" s="45">
        <f t="shared" si="0"/>
        <v>1140531.5022970675</v>
      </c>
      <c r="K6" s="45">
        <f t="shared" si="0"/>
        <v>1427749.0480710906</v>
      </c>
      <c r="L6" s="45">
        <f t="shared" si="0"/>
        <v>1492325.0121062428</v>
      </c>
      <c r="M6" s="45">
        <f t="shared" si="0"/>
        <v>1586895.6537706375</v>
      </c>
      <c r="N6" s="45">
        <f t="shared" si="0"/>
        <v>1777377.9487355228</v>
      </c>
      <c r="O6" s="45">
        <f t="shared" si="0"/>
        <v>1997879.9561457774</v>
      </c>
      <c r="P6" s="45">
        <f t="shared" si="0"/>
        <v>2184975.441388573</v>
      </c>
      <c r="Q6" s="45">
        <f t="shared" si="0"/>
        <v>2334929.583106623</v>
      </c>
      <c r="R6" s="45">
        <f t="shared" si="0"/>
        <v>2433691.5462981258</v>
      </c>
      <c r="S6" s="45">
        <f t="shared" ref="S6:AM6" si="1">IF(S$4="X",S14+S22,0)</f>
        <v>2578235.4340072041</v>
      </c>
      <c r="T6" s="432">
        <f t="shared" si="1"/>
        <v>3343989.3868947159</v>
      </c>
      <c r="U6" s="45">
        <f t="shared" si="1"/>
        <v>3269916.3900351012</v>
      </c>
      <c r="V6" s="45">
        <f t="shared" si="1"/>
        <v>3199642.8172714347</v>
      </c>
      <c r="W6" s="45">
        <f t="shared" si="1"/>
        <v>3168764.8912727488</v>
      </c>
      <c r="X6" s="45">
        <f t="shared" si="1"/>
        <v>3169186.7495527728</v>
      </c>
      <c r="Y6" s="45">
        <f t="shared" si="1"/>
        <v>3173434.3280869434</v>
      </c>
      <c r="Z6" s="45">
        <f t="shared" si="1"/>
        <v>3179754.7749261917</v>
      </c>
      <c r="AA6" s="45">
        <f t="shared" si="1"/>
        <v>3186029.731315929</v>
      </c>
      <c r="AB6" s="45">
        <f t="shared" si="1"/>
        <v>3191316.3187941061</v>
      </c>
      <c r="AC6" s="45">
        <f t="shared" si="1"/>
        <v>3195535.9168279949</v>
      </c>
      <c r="AD6" s="45">
        <f t="shared" si="1"/>
        <v>3196534.7459904146</v>
      </c>
      <c r="AE6" s="45">
        <f t="shared" si="1"/>
        <v>3189760.2174880132</v>
      </c>
      <c r="AF6" s="45">
        <f t="shared" si="1"/>
        <v>3135735.4228648706</v>
      </c>
      <c r="AG6" s="45">
        <f t="shared" si="1"/>
        <v>3061662.4260052559</v>
      </c>
      <c r="AH6" s="45">
        <f t="shared" si="1"/>
        <v>2991388.8532415894</v>
      </c>
      <c r="AI6" s="45">
        <f t="shared" si="1"/>
        <v>2960510.9272429035</v>
      </c>
      <c r="AJ6" s="45">
        <f t="shared" si="1"/>
        <v>2960932.7855229275</v>
      </c>
      <c r="AK6" s="45">
        <f t="shared" si="1"/>
        <v>2965180.3640570985</v>
      </c>
      <c r="AL6" s="45">
        <f t="shared" si="1"/>
        <v>2971500.8108963463</v>
      </c>
      <c r="AM6" s="45">
        <f t="shared" si="1"/>
        <v>2977775.7672860837</v>
      </c>
    </row>
    <row r="7" spans="1:40" x14ac:dyDescent="0.35">
      <c r="B7" s="49" t="s">
        <v>30</v>
      </c>
      <c r="C7" s="45">
        <f t="shared" si="0"/>
        <v>0</v>
      </c>
      <c r="D7" s="45">
        <f t="shared" ref="D7:AM10" si="2">IF(D$4="X",D15+D23,0)</f>
        <v>1264.6609475398109</v>
      </c>
      <c r="E7" s="45">
        <f t="shared" si="2"/>
        <v>5885.2189218921003</v>
      </c>
      <c r="F7" s="45">
        <f t="shared" si="2"/>
        <v>28214.264669486092</v>
      </c>
      <c r="G7" s="45">
        <f t="shared" si="2"/>
        <v>81796.815967092189</v>
      </c>
      <c r="H7" s="45">
        <f t="shared" si="2"/>
        <v>185123.95495961048</v>
      </c>
      <c r="I7" s="45">
        <f t="shared" si="2"/>
        <v>341245.95121878391</v>
      </c>
      <c r="J7" s="45">
        <f t="shared" si="2"/>
        <v>488364.61767089972</v>
      </c>
      <c r="K7" s="45">
        <f t="shared" si="2"/>
        <v>627017.67150914611</v>
      </c>
      <c r="L7" s="45">
        <f t="shared" si="2"/>
        <v>716581.34346697177</v>
      </c>
      <c r="M7" s="45">
        <f t="shared" si="2"/>
        <v>783112.6845162001</v>
      </c>
      <c r="N7" s="45">
        <f t="shared" si="2"/>
        <v>881402.3221981877</v>
      </c>
      <c r="O7" s="45">
        <f t="shared" si="2"/>
        <v>1005084.2248076326</v>
      </c>
      <c r="P7" s="45">
        <f t="shared" si="2"/>
        <v>1102019.0402774506</v>
      </c>
      <c r="Q7" s="45">
        <f t="shared" si="2"/>
        <v>1207757.8997465197</v>
      </c>
      <c r="R7" s="45">
        <f t="shared" si="2"/>
        <v>1319980.7357365494</v>
      </c>
      <c r="S7" s="45">
        <f t="shared" si="2"/>
        <v>1470123.6033200251</v>
      </c>
      <c r="T7" s="432">
        <f t="shared" si="2"/>
        <v>1672373.9774173354</v>
      </c>
      <c r="U7" s="45">
        <f t="shared" si="2"/>
        <v>1742607.4242901532</v>
      </c>
      <c r="V7" s="45">
        <f t="shared" si="2"/>
        <v>1803613.0914445361</v>
      </c>
      <c r="W7" s="45">
        <f t="shared" si="2"/>
        <v>1850970.2875267176</v>
      </c>
      <c r="X7" s="45">
        <f t="shared" si="2"/>
        <v>1880196.2251867973</v>
      </c>
      <c r="Y7" s="45">
        <f t="shared" si="2"/>
        <v>1907383.0575159232</v>
      </c>
      <c r="Z7" s="45">
        <f t="shared" si="2"/>
        <v>1937465.4113993135</v>
      </c>
      <c r="AA7" s="45">
        <f t="shared" si="2"/>
        <v>1967895.1427576826</v>
      </c>
      <c r="AB7" s="45">
        <f t="shared" si="2"/>
        <v>1991613.5548804577</v>
      </c>
      <c r="AC7" s="45">
        <f t="shared" si="2"/>
        <v>2016924.2505730712</v>
      </c>
      <c r="AD7" s="45">
        <f t="shared" si="2"/>
        <v>2043132.7502439502</v>
      </c>
      <c r="AE7" s="45">
        <f t="shared" si="2"/>
        <v>2076987.0138135406</v>
      </c>
      <c r="AF7" s="45">
        <f t="shared" si="2"/>
        <v>2131810.8900702819</v>
      </c>
      <c r="AG7" s="45">
        <f t="shared" si="2"/>
        <v>2202044.3369430997</v>
      </c>
      <c r="AH7" s="45">
        <f t="shared" si="2"/>
        <v>2263050.0040974827</v>
      </c>
      <c r="AI7" s="45">
        <f t="shared" si="2"/>
        <v>2310407.200179664</v>
      </c>
      <c r="AJ7" s="45">
        <f t="shared" si="2"/>
        <v>2339633.1378397434</v>
      </c>
      <c r="AK7" s="45">
        <f t="shared" si="2"/>
        <v>2366819.9701688699</v>
      </c>
      <c r="AL7" s="45">
        <f t="shared" si="2"/>
        <v>2396902.3240522598</v>
      </c>
      <c r="AM7" s="45">
        <f t="shared" si="2"/>
        <v>2427332.0554106291</v>
      </c>
    </row>
    <row r="8" spans="1:40" x14ac:dyDescent="0.35">
      <c r="B8" s="49" t="s">
        <v>31</v>
      </c>
      <c r="C8" s="45">
        <f t="shared" si="0"/>
        <v>0</v>
      </c>
      <c r="D8" s="45">
        <f t="shared" si="2"/>
        <v>1253.4236033278123</v>
      </c>
      <c r="E8" s="45">
        <f t="shared" si="2"/>
        <v>5560.8047336616601</v>
      </c>
      <c r="F8" s="45">
        <f t="shared" si="2"/>
        <v>13061.702246392044</v>
      </c>
      <c r="G8" s="45">
        <f t="shared" si="2"/>
        <v>30368.539069588136</v>
      </c>
      <c r="H8" s="45">
        <f t="shared" si="2"/>
        <v>100764.97525364335</v>
      </c>
      <c r="I8" s="45">
        <f t="shared" si="2"/>
        <v>214129.44214859995</v>
      </c>
      <c r="J8" s="45">
        <f t="shared" si="2"/>
        <v>325031.02316054562</v>
      </c>
      <c r="K8" s="45">
        <f t="shared" si="2"/>
        <v>438377.8295405315</v>
      </c>
      <c r="L8" s="45">
        <f t="shared" si="2"/>
        <v>523932.17873598263</v>
      </c>
      <c r="M8" s="45">
        <f t="shared" si="2"/>
        <v>630933.52855846344</v>
      </c>
      <c r="N8" s="45">
        <f t="shared" si="2"/>
        <v>813783.044054906</v>
      </c>
      <c r="O8" s="45">
        <f t="shared" si="2"/>
        <v>1062590.1524941023</v>
      </c>
      <c r="P8" s="45">
        <f t="shared" si="2"/>
        <v>1265893.4340653103</v>
      </c>
      <c r="Q8" s="45">
        <f t="shared" si="2"/>
        <v>1473042.0689449355</v>
      </c>
      <c r="R8" s="45">
        <f t="shared" si="2"/>
        <v>1665385.0580254185</v>
      </c>
      <c r="S8" s="45">
        <f t="shared" si="2"/>
        <v>1918735.9355132345</v>
      </c>
      <c r="T8" s="432">
        <f t="shared" si="2"/>
        <v>2529728.1656083618</v>
      </c>
      <c r="U8" s="45">
        <f t="shared" si="2"/>
        <v>2714593.5593493227</v>
      </c>
      <c r="V8" s="45">
        <f t="shared" si="2"/>
        <v>2890931.9433888909</v>
      </c>
      <c r="W8" s="45">
        <f t="shared" si="2"/>
        <v>3007082.9201000081</v>
      </c>
      <c r="X8" s="45">
        <f t="shared" si="2"/>
        <v>3058992.1149952104</v>
      </c>
      <c r="Y8" s="45">
        <f t="shared" si="2"/>
        <v>3113996.8557711309</v>
      </c>
      <c r="Z8" s="45">
        <f t="shared" si="2"/>
        <v>3177655.4370594723</v>
      </c>
      <c r="AA8" s="45">
        <f t="shared" si="2"/>
        <v>3242263.4870026615</v>
      </c>
      <c r="AB8" s="45">
        <f t="shared" si="2"/>
        <v>3298157.8078372539</v>
      </c>
      <c r="AC8" s="45">
        <f t="shared" si="2"/>
        <v>3355213.2385840048</v>
      </c>
      <c r="AD8" s="45">
        <f t="shared" si="2"/>
        <v>3403285.2534654778</v>
      </c>
      <c r="AE8" s="45">
        <f t="shared" si="2"/>
        <v>3460920.4531808295</v>
      </c>
      <c r="AF8" s="45">
        <f t="shared" si="2"/>
        <v>3620835.1190134832</v>
      </c>
      <c r="AG8" s="45">
        <f t="shared" si="2"/>
        <v>3805700.512754444</v>
      </c>
      <c r="AH8" s="45">
        <f t="shared" si="2"/>
        <v>3982038.8967940127</v>
      </c>
      <c r="AI8" s="45">
        <f t="shared" si="2"/>
        <v>4098189.8735051295</v>
      </c>
      <c r="AJ8" s="45">
        <f t="shared" si="2"/>
        <v>4150099.0684003318</v>
      </c>
      <c r="AK8" s="45">
        <f t="shared" si="2"/>
        <v>4205103.8091762522</v>
      </c>
      <c r="AL8" s="45">
        <f t="shared" si="2"/>
        <v>4268762.3904645937</v>
      </c>
      <c r="AM8" s="45">
        <f t="shared" si="2"/>
        <v>4333370.4404077828</v>
      </c>
    </row>
    <row r="9" spans="1:40" x14ac:dyDescent="0.35">
      <c r="B9" s="49" t="s">
        <v>32</v>
      </c>
      <c r="C9" s="45">
        <f t="shared" si="0"/>
        <v>0</v>
      </c>
      <c r="D9" s="45">
        <f t="shared" si="2"/>
        <v>428.43525576263772</v>
      </c>
      <c r="E9" s="45">
        <f t="shared" si="2"/>
        <v>1535.5601861045589</v>
      </c>
      <c r="F9" s="45">
        <f t="shared" si="2"/>
        <v>3544.1139690049044</v>
      </c>
      <c r="G9" s="45">
        <f t="shared" si="2"/>
        <v>8192.7892668826335</v>
      </c>
      <c r="H9" s="45">
        <f t="shared" si="2"/>
        <v>43751.901674536799</v>
      </c>
      <c r="I9" s="45">
        <f t="shared" si="2"/>
        <v>122033.57166777688</v>
      </c>
      <c r="J9" s="45">
        <f t="shared" si="2"/>
        <v>190553.35200851323</v>
      </c>
      <c r="K9" s="45">
        <f t="shared" si="2"/>
        <v>238338.63442597637</v>
      </c>
      <c r="L9" s="45">
        <f t="shared" si="2"/>
        <v>257812.13479982462</v>
      </c>
      <c r="M9" s="45">
        <f t="shared" si="2"/>
        <v>277169.80035193713</v>
      </c>
      <c r="N9" s="45">
        <f t="shared" si="2"/>
        <v>312901.19465831533</v>
      </c>
      <c r="O9" s="45">
        <f t="shared" si="2"/>
        <v>362067.59858881705</v>
      </c>
      <c r="P9" s="45">
        <f t="shared" si="2"/>
        <v>401763.60345815466</v>
      </c>
      <c r="Q9" s="45">
        <f t="shared" si="2"/>
        <v>444982.68332310754</v>
      </c>
      <c r="R9" s="45">
        <f t="shared" si="2"/>
        <v>491458.37327641738</v>
      </c>
      <c r="S9" s="45">
        <f t="shared" si="2"/>
        <v>563092.98457277205</v>
      </c>
      <c r="T9" s="432">
        <f t="shared" si="2"/>
        <v>773124.70030039153</v>
      </c>
      <c r="U9" s="45">
        <f t="shared" si="2"/>
        <v>858589.35892493045</v>
      </c>
      <c r="V9" s="45">
        <f t="shared" si="2"/>
        <v>940966.08666857798</v>
      </c>
      <c r="W9" s="45">
        <f t="shared" si="2"/>
        <v>993118.24253705807</v>
      </c>
      <c r="X9" s="45">
        <f t="shared" si="2"/>
        <v>1013775.5533948268</v>
      </c>
      <c r="Y9" s="45">
        <f t="shared" si="2"/>
        <v>1032546.5689076791</v>
      </c>
      <c r="Z9" s="45">
        <f t="shared" si="2"/>
        <v>1051735.0230954939</v>
      </c>
      <c r="AA9" s="45">
        <f t="shared" si="2"/>
        <v>1071865.5273340533</v>
      </c>
      <c r="AB9" s="45">
        <f t="shared" si="2"/>
        <v>1089155.0337081137</v>
      </c>
      <c r="AC9" s="45">
        <f t="shared" si="2"/>
        <v>1107842.6932458943</v>
      </c>
      <c r="AD9" s="45">
        <f t="shared" si="2"/>
        <v>1126341.0394584232</v>
      </c>
      <c r="AE9" s="45">
        <f t="shared" si="2"/>
        <v>1152353.7455367905</v>
      </c>
      <c r="AF9" s="45">
        <f t="shared" si="2"/>
        <v>1227091.1261769342</v>
      </c>
      <c r="AG9" s="45">
        <f t="shared" si="2"/>
        <v>1312555.7848014731</v>
      </c>
      <c r="AH9" s="45">
        <f t="shared" si="2"/>
        <v>1394932.5125451207</v>
      </c>
      <c r="AI9" s="45">
        <f t="shared" si="2"/>
        <v>1447084.6684136009</v>
      </c>
      <c r="AJ9" s="45">
        <f t="shared" si="2"/>
        <v>1467741.9792713698</v>
      </c>
      <c r="AK9" s="45">
        <f t="shared" si="2"/>
        <v>1486512.994784222</v>
      </c>
      <c r="AL9" s="45">
        <f t="shared" si="2"/>
        <v>1505701.4489720368</v>
      </c>
      <c r="AM9" s="45">
        <f t="shared" si="2"/>
        <v>1525831.9532105962</v>
      </c>
    </row>
    <row r="10" spans="1:40" ht="15" thickBot="1" x14ac:dyDescent="0.4">
      <c r="B10" s="29" t="s">
        <v>33</v>
      </c>
      <c r="C10" s="141">
        <f t="shared" si="0"/>
        <v>0</v>
      </c>
      <c r="D10" s="141">
        <f t="shared" si="2"/>
        <v>0</v>
      </c>
      <c r="E10" s="141">
        <f t="shared" si="2"/>
        <v>479.96519120620007</v>
      </c>
      <c r="F10" s="141">
        <f t="shared" si="2"/>
        <v>1355.2196114586498</v>
      </c>
      <c r="G10" s="141">
        <f t="shared" si="2"/>
        <v>2553.5328317190306</v>
      </c>
      <c r="H10" s="141">
        <f t="shared" si="2"/>
        <v>6687.5392497362109</v>
      </c>
      <c r="I10" s="141">
        <f t="shared" si="2"/>
        <v>16731.967192720469</v>
      </c>
      <c r="J10" s="141">
        <f t="shared" si="2"/>
        <v>27999.281548575833</v>
      </c>
      <c r="K10" s="141">
        <f t="shared" si="2"/>
        <v>36978.772212565076</v>
      </c>
      <c r="L10" s="141">
        <f t="shared" si="2"/>
        <v>40470.2048695911</v>
      </c>
      <c r="M10" s="141">
        <f t="shared" si="2"/>
        <v>42048.50364814089</v>
      </c>
      <c r="N10" s="141">
        <f t="shared" si="2"/>
        <v>44090.35084409648</v>
      </c>
      <c r="O10" s="141">
        <f t="shared" si="2"/>
        <v>47581.314524770045</v>
      </c>
      <c r="P10" s="141">
        <f t="shared" si="2"/>
        <v>50488.315833830296</v>
      </c>
      <c r="Q10" s="141">
        <f t="shared" si="2"/>
        <v>54102.713112893907</v>
      </c>
      <c r="R10" s="141">
        <f t="shared" si="2"/>
        <v>58836.243406233625</v>
      </c>
      <c r="S10" s="141">
        <f t="shared" si="2"/>
        <v>70206.774130638165</v>
      </c>
      <c r="T10" s="433">
        <f t="shared" si="2"/>
        <v>119198.1449565306</v>
      </c>
      <c r="U10" s="141">
        <f t="shared" si="2"/>
        <v>138355.62887087674</v>
      </c>
      <c r="V10" s="141">
        <f t="shared" si="2"/>
        <v>158430.92780302805</v>
      </c>
      <c r="W10" s="141">
        <f t="shared" si="2"/>
        <v>168289.37546504111</v>
      </c>
      <c r="X10" s="141">
        <f t="shared" si="2"/>
        <v>169462.27741854006</v>
      </c>
      <c r="Y10" s="141">
        <f t="shared" si="2"/>
        <v>170369.1805901436</v>
      </c>
      <c r="Z10" s="141">
        <f t="shared" si="2"/>
        <v>171135.69378038059</v>
      </c>
      <c r="AA10" s="141">
        <f t="shared" si="2"/>
        <v>171812.57686633262</v>
      </c>
      <c r="AB10" s="141">
        <f t="shared" si="2"/>
        <v>172544.94915404214</v>
      </c>
      <c r="AC10" s="141">
        <f t="shared" si="2"/>
        <v>173450.55121622313</v>
      </c>
      <c r="AD10" s="141">
        <f t="shared" si="2"/>
        <v>174730.38462207685</v>
      </c>
      <c r="AE10" s="141">
        <f t="shared" si="2"/>
        <v>178536.10159909615</v>
      </c>
      <c r="AF10" s="141">
        <f t="shared" si="2"/>
        <v>196502.76946264066</v>
      </c>
      <c r="AG10" s="141">
        <f t="shared" si="2"/>
        <v>215660.25337698677</v>
      </c>
      <c r="AH10" s="141">
        <f t="shared" si="2"/>
        <v>235735.55230913809</v>
      </c>
      <c r="AI10" s="141">
        <f t="shared" si="2"/>
        <v>245593.99997115115</v>
      </c>
      <c r="AJ10" s="141">
        <f t="shared" si="2"/>
        <v>246766.9019246501</v>
      </c>
      <c r="AK10" s="141">
        <f t="shared" si="2"/>
        <v>247673.80509625364</v>
      </c>
      <c r="AL10" s="141">
        <f t="shared" si="2"/>
        <v>248440.31828649063</v>
      </c>
      <c r="AM10" s="141">
        <f t="shared" si="2"/>
        <v>249117.20137244265</v>
      </c>
      <c r="AN10" s="446" t="s">
        <v>195</v>
      </c>
    </row>
    <row r="11" spans="1:40" ht="15" thickBot="1" x14ac:dyDescent="0.4">
      <c r="A11" s="1"/>
      <c r="B11" s="50" t="s">
        <v>34</v>
      </c>
      <c r="C11" s="395">
        <f>SUM(C6:C10)</f>
        <v>632.76454721662094</v>
      </c>
      <c r="D11" s="396">
        <f t="shared" ref="D11:AM11" si="3">SUM(D6:D10)</f>
        <v>8725.8289435512961</v>
      </c>
      <c r="E11" s="396">
        <f t="shared" si="3"/>
        <v>32481.001394205468</v>
      </c>
      <c r="F11" s="396">
        <f t="shared" si="3"/>
        <v>79071.418207196955</v>
      </c>
      <c r="G11" s="396">
        <f t="shared" si="3"/>
        <v>183811.13663475116</v>
      </c>
      <c r="H11" s="396">
        <f t="shared" si="3"/>
        <v>610950.76069039793</v>
      </c>
      <c r="I11" s="396">
        <f t="shared" si="3"/>
        <v>1359028.6831040955</v>
      </c>
      <c r="J11" s="396">
        <f t="shared" si="3"/>
        <v>2172479.776685602</v>
      </c>
      <c r="K11" s="396">
        <f t="shared" si="3"/>
        <v>2768461.9557593097</v>
      </c>
      <c r="L11" s="396">
        <f t="shared" si="3"/>
        <v>3031120.8739786129</v>
      </c>
      <c r="M11" s="396">
        <f t="shared" si="3"/>
        <v>3320160.1708453791</v>
      </c>
      <c r="N11" s="396">
        <f t="shared" si="3"/>
        <v>3829554.8604910281</v>
      </c>
      <c r="O11" s="396">
        <f t="shared" si="3"/>
        <v>4475203.2465610988</v>
      </c>
      <c r="P11" s="396">
        <f t="shared" si="3"/>
        <v>5005139.8350233193</v>
      </c>
      <c r="Q11" s="396">
        <f t="shared" si="3"/>
        <v>5514814.9482340794</v>
      </c>
      <c r="R11" s="396">
        <f t="shared" si="3"/>
        <v>5969351.956742744</v>
      </c>
      <c r="S11" s="396">
        <f t="shared" si="3"/>
        <v>6600394.7315438734</v>
      </c>
      <c r="T11" s="434">
        <f t="shared" si="3"/>
        <v>8438414.375177335</v>
      </c>
      <c r="U11" s="424">
        <f t="shared" si="3"/>
        <v>8724062.3614703845</v>
      </c>
      <c r="V11" s="396">
        <f t="shared" si="3"/>
        <v>8993584.8665764667</v>
      </c>
      <c r="W11" s="396">
        <f t="shared" si="3"/>
        <v>9188225.7169015743</v>
      </c>
      <c r="X11" s="396">
        <f t="shared" si="3"/>
        <v>9291612.9205481485</v>
      </c>
      <c r="Y11" s="396">
        <f t="shared" si="3"/>
        <v>9397729.9908718187</v>
      </c>
      <c r="Z11" s="396">
        <f t="shared" si="3"/>
        <v>9517746.3402608521</v>
      </c>
      <c r="AA11" s="396">
        <f t="shared" si="3"/>
        <v>9639866.4652766585</v>
      </c>
      <c r="AB11" s="396">
        <f t="shared" si="3"/>
        <v>9742787.6643739734</v>
      </c>
      <c r="AC11" s="396">
        <f t="shared" si="3"/>
        <v>9848966.6504471861</v>
      </c>
      <c r="AD11" s="396">
        <f t="shared" si="3"/>
        <v>9944024.1737803426</v>
      </c>
      <c r="AE11" s="396">
        <f t="shared" si="3"/>
        <v>10058557.531618269</v>
      </c>
      <c r="AF11" s="396">
        <f t="shared" si="3"/>
        <v>10311975.327588212</v>
      </c>
      <c r="AG11" s="396">
        <f t="shared" si="3"/>
        <v>10597623.313881261</v>
      </c>
      <c r="AH11" s="396">
        <f t="shared" si="3"/>
        <v>10867145.818987343</v>
      </c>
      <c r="AI11" s="396">
        <f t="shared" si="3"/>
        <v>11061786.669312451</v>
      </c>
      <c r="AJ11" s="396">
        <f t="shared" si="3"/>
        <v>11165173.872959021</v>
      </c>
      <c r="AK11" s="396">
        <f t="shared" si="3"/>
        <v>11271290.943282697</v>
      </c>
      <c r="AL11" s="396">
        <f t="shared" si="3"/>
        <v>11391307.292671729</v>
      </c>
      <c r="AM11" s="396">
        <f t="shared" si="3"/>
        <v>11513427.417687533</v>
      </c>
      <c r="AN11" s="447">
        <f>AN95</f>
        <v>10542571.196588865</v>
      </c>
    </row>
    <row r="12" spans="1:40" s="297" customFormat="1" ht="15" thickBot="1" x14ac:dyDescent="0.4">
      <c r="B12" s="298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 t="s">
        <v>181</v>
      </c>
      <c r="T12" s="435">
        <f>SUM(C121:T121)</f>
        <v>8438414.375177335</v>
      </c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</row>
    <row r="13" spans="1:40" ht="15" thickBot="1" x14ac:dyDescent="0.4">
      <c r="B13" s="150" t="s">
        <v>159</v>
      </c>
      <c r="C13" s="134">
        <f t="shared" ref="C13:AH13" si="4">C5</f>
        <v>44562</v>
      </c>
      <c r="D13" s="147">
        <f t="shared" si="4"/>
        <v>44593</v>
      </c>
      <c r="E13" s="147">
        <f t="shared" si="4"/>
        <v>44621</v>
      </c>
      <c r="F13" s="147">
        <f t="shared" si="4"/>
        <v>44652</v>
      </c>
      <c r="G13" s="147">
        <f t="shared" si="4"/>
        <v>44682</v>
      </c>
      <c r="H13" s="147">
        <f t="shared" si="4"/>
        <v>44713</v>
      </c>
      <c r="I13" s="147">
        <f t="shared" si="4"/>
        <v>44743</v>
      </c>
      <c r="J13" s="147">
        <f t="shared" si="4"/>
        <v>44774</v>
      </c>
      <c r="K13" s="147">
        <f t="shared" si="4"/>
        <v>44805</v>
      </c>
      <c r="L13" s="147">
        <f t="shared" si="4"/>
        <v>44835</v>
      </c>
      <c r="M13" s="147">
        <f t="shared" si="4"/>
        <v>44866</v>
      </c>
      <c r="N13" s="147">
        <f t="shared" si="4"/>
        <v>44896</v>
      </c>
      <c r="O13" s="147">
        <f t="shared" si="4"/>
        <v>44927</v>
      </c>
      <c r="P13" s="147">
        <f t="shared" si="4"/>
        <v>44958</v>
      </c>
      <c r="Q13" s="147">
        <f t="shared" si="4"/>
        <v>44986</v>
      </c>
      <c r="R13" s="147">
        <f t="shared" si="4"/>
        <v>45017</v>
      </c>
      <c r="S13" s="147">
        <f t="shared" si="4"/>
        <v>45047</v>
      </c>
      <c r="T13" s="436">
        <f t="shared" si="4"/>
        <v>45078</v>
      </c>
      <c r="U13" s="425">
        <f t="shared" si="4"/>
        <v>45108</v>
      </c>
      <c r="V13" s="147">
        <f t="shared" si="4"/>
        <v>45139</v>
      </c>
      <c r="W13" s="147">
        <f t="shared" si="4"/>
        <v>45170</v>
      </c>
      <c r="X13" s="147">
        <f t="shared" si="4"/>
        <v>45200</v>
      </c>
      <c r="Y13" s="147">
        <f t="shared" si="4"/>
        <v>45231</v>
      </c>
      <c r="Z13" s="147">
        <f t="shared" si="4"/>
        <v>45261</v>
      </c>
      <c r="AA13" s="147">
        <f t="shared" si="4"/>
        <v>45292</v>
      </c>
      <c r="AB13" s="147">
        <f t="shared" si="4"/>
        <v>45323</v>
      </c>
      <c r="AC13" s="147">
        <f t="shared" si="4"/>
        <v>45352</v>
      </c>
      <c r="AD13" s="147">
        <f t="shared" si="4"/>
        <v>45383</v>
      </c>
      <c r="AE13" s="147">
        <f t="shared" si="4"/>
        <v>45413</v>
      </c>
      <c r="AF13" s="147">
        <f t="shared" si="4"/>
        <v>45444</v>
      </c>
      <c r="AG13" s="147">
        <f t="shared" si="4"/>
        <v>45474</v>
      </c>
      <c r="AH13" s="147">
        <f t="shared" si="4"/>
        <v>45505</v>
      </c>
      <c r="AI13" s="147">
        <f t="shared" ref="AI13:AM13" si="5">AI5</f>
        <v>45536</v>
      </c>
      <c r="AJ13" s="147">
        <f t="shared" si="5"/>
        <v>45566</v>
      </c>
      <c r="AK13" s="147">
        <f t="shared" si="5"/>
        <v>45597</v>
      </c>
      <c r="AL13" s="147">
        <f t="shared" si="5"/>
        <v>45627</v>
      </c>
      <c r="AM13" s="147">
        <f t="shared" si="5"/>
        <v>45658</v>
      </c>
    </row>
    <row r="14" spans="1:40" x14ac:dyDescent="0.35">
      <c r="B14" s="48" t="s">
        <v>29</v>
      </c>
      <c r="C14" s="397">
        <f>C124</f>
        <v>632.76454721662094</v>
      </c>
      <c r="D14" s="397">
        <f>C14+D124</f>
        <v>5737.5422414781387</v>
      </c>
      <c r="E14" s="397">
        <f t="shared" ref="E14:T14" si="6">D14+E124</f>
        <v>18573.832692512598</v>
      </c>
      <c r="F14" s="397">
        <f t="shared" si="6"/>
        <v>31754.758733380564</v>
      </c>
      <c r="G14" s="397">
        <f t="shared" si="6"/>
        <v>58082.085649752553</v>
      </c>
      <c r="H14" s="397">
        <f t="shared" si="6"/>
        <v>259398.98000099571</v>
      </c>
      <c r="I14" s="397">
        <f t="shared" si="6"/>
        <v>619576.33455311332</v>
      </c>
      <c r="J14" s="397">
        <f t="shared" si="6"/>
        <v>1053741.4413179476</v>
      </c>
      <c r="K14" s="397">
        <f t="shared" si="6"/>
        <v>1306770.7042071151</v>
      </c>
      <c r="L14" s="397">
        <f t="shared" si="6"/>
        <v>1356995.4997942385</v>
      </c>
      <c r="M14" s="397">
        <f t="shared" si="6"/>
        <v>1428599.6815939494</v>
      </c>
      <c r="N14" s="397">
        <f t="shared" si="6"/>
        <v>1571715.9601877593</v>
      </c>
      <c r="O14" s="397">
        <f t="shared" si="6"/>
        <v>1734451.8533851248</v>
      </c>
      <c r="P14" s="397">
        <f t="shared" si="6"/>
        <v>1872149.5303697886</v>
      </c>
      <c r="Q14" s="397">
        <f t="shared" si="6"/>
        <v>1980168.665590289</v>
      </c>
      <c r="R14" s="397">
        <f t="shared" si="6"/>
        <v>2049935.6066393366</v>
      </c>
      <c r="S14" s="397">
        <f t="shared" si="6"/>
        <v>2162617.4483875232</v>
      </c>
      <c r="T14" s="437">
        <f t="shared" si="6"/>
        <v>2804317.0185994278</v>
      </c>
      <c r="U14" s="416">
        <f t="shared" ref="U14:AM14" si="7">IF(U$4="X",T14+U98,0)</f>
        <v>2719199.4749480607</v>
      </c>
      <c r="V14" s="416">
        <f t="shared" si="7"/>
        <v>2638336.1972811311</v>
      </c>
      <c r="W14" s="416">
        <f t="shared" si="7"/>
        <v>2601597.0858425819</v>
      </c>
      <c r="X14" s="416">
        <f t="shared" si="7"/>
        <v>2600401.4665067159</v>
      </c>
      <c r="Y14" s="416">
        <f t="shared" si="7"/>
        <v>2602365.274509721</v>
      </c>
      <c r="Z14" s="416">
        <f t="shared" si="7"/>
        <v>2605305.0193545208</v>
      </c>
      <c r="AA14" s="416">
        <f t="shared" si="7"/>
        <v>2608228.260506432</v>
      </c>
      <c r="AB14" s="416">
        <f t="shared" si="7"/>
        <v>2610691.6494159908</v>
      </c>
      <c r="AC14" s="416">
        <f t="shared" si="7"/>
        <v>2612521.6037984635</v>
      </c>
      <c r="AD14" s="416">
        <f t="shared" si="7"/>
        <v>2611820.6259998176</v>
      </c>
      <c r="AE14" s="416">
        <f t="shared" si="7"/>
        <v>2603036.6504956926</v>
      </c>
      <c r="AF14" s="416">
        <f t="shared" si="7"/>
        <v>2540508.6639657812</v>
      </c>
      <c r="AG14" s="416">
        <f t="shared" si="7"/>
        <v>2455391.1203144141</v>
      </c>
      <c r="AH14" s="416">
        <f t="shared" si="7"/>
        <v>2374527.8426474845</v>
      </c>
      <c r="AI14" s="416">
        <f t="shared" si="7"/>
        <v>2337788.7312089354</v>
      </c>
      <c r="AJ14" s="416">
        <f t="shared" si="7"/>
        <v>2336593.1118730693</v>
      </c>
      <c r="AK14" s="416">
        <f t="shared" si="7"/>
        <v>2338556.9198760744</v>
      </c>
      <c r="AL14" s="416">
        <f t="shared" si="7"/>
        <v>2341496.6647208743</v>
      </c>
      <c r="AM14" s="416">
        <f t="shared" si="7"/>
        <v>2344419.9058727855</v>
      </c>
    </row>
    <row r="15" spans="1:40" x14ac:dyDescent="0.35">
      <c r="B15" s="49" t="s">
        <v>30</v>
      </c>
      <c r="C15" s="398">
        <f t="shared" ref="C15:C18" si="8">C125</f>
        <v>0</v>
      </c>
      <c r="D15" s="398">
        <f t="shared" ref="D15:T15" si="9">C15+D125</f>
        <v>1264.6609475398109</v>
      </c>
      <c r="E15" s="398">
        <f t="shared" si="9"/>
        <v>5885.2189218921003</v>
      </c>
      <c r="F15" s="398">
        <f t="shared" si="9"/>
        <v>27935.888881193914</v>
      </c>
      <c r="G15" s="398">
        <f t="shared" si="9"/>
        <v>79710.191223115064</v>
      </c>
      <c r="H15" s="398">
        <f t="shared" si="9"/>
        <v>176626.52976010949</v>
      </c>
      <c r="I15" s="398">
        <f t="shared" si="9"/>
        <v>319999.72117979574</v>
      </c>
      <c r="J15" s="398">
        <f t="shared" si="9"/>
        <v>455158.19941096479</v>
      </c>
      <c r="K15" s="398">
        <f t="shared" si="9"/>
        <v>577582.28263127571</v>
      </c>
      <c r="L15" s="398">
        <f t="shared" si="9"/>
        <v>651968.09267861443</v>
      </c>
      <c r="M15" s="398">
        <f t="shared" si="9"/>
        <v>704886.2696655863</v>
      </c>
      <c r="N15" s="398">
        <f t="shared" si="9"/>
        <v>787565.21817705303</v>
      </c>
      <c r="O15" s="398">
        <f t="shared" si="9"/>
        <v>894012.49855005858</v>
      </c>
      <c r="P15" s="398">
        <f t="shared" si="9"/>
        <v>977534.54114626558</v>
      </c>
      <c r="Q15" s="398">
        <f t="shared" si="9"/>
        <v>1068536.8589993764</v>
      </c>
      <c r="R15" s="398">
        <f t="shared" si="9"/>
        <v>1164917.5869890165</v>
      </c>
      <c r="S15" s="398">
        <f t="shared" si="9"/>
        <v>1294081.7158579298</v>
      </c>
      <c r="T15" s="438">
        <f t="shared" si="9"/>
        <v>1471255.0156941966</v>
      </c>
      <c r="U15" s="417">
        <f t="shared" ref="U15:AM15" si="10">IF(U$4="X",T15+U99,0)</f>
        <v>1538737.7131989629</v>
      </c>
      <c r="V15" s="417">
        <f t="shared" si="10"/>
        <v>1597451.0707788963</v>
      </c>
      <c r="W15" s="417">
        <f t="shared" si="10"/>
        <v>1642186.1381594404</v>
      </c>
      <c r="X15" s="417">
        <f t="shared" si="10"/>
        <v>1669487.5907063021</v>
      </c>
      <c r="Y15" s="417">
        <f t="shared" si="10"/>
        <v>1694987.0525919083</v>
      </c>
      <c r="Z15" s="417">
        <f t="shared" si="10"/>
        <v>1723386.8457322705</v>
      </c>
      <c r="AA15" s="417">
        <f t="shared" si="10"/>
        <v>1752108.5885668634</v>
      </c>
      <c r="AB15" s="417">
        <f t="shared" si="10"/>
        <v>1774502.674814862</v>
      </c>
      <c r="AC15" s="417">
        <f t="shared" si="10"/>
        <v>1798376.1229631749</v>
      </c>
      <c r="AD15" s="417">
        <f t="shared" si="10"/>
        <v>1822988.6072839289</v>
      </c>
      <c r="AE15" s="417">
        <f t="shared" si="10"/>
        <v>1854858.6112118738</v>
      </c>
      <c r="AF15" s="417">
        <f t="shared" si="10"/>
        <v>1907401.0159552905</v>
      </c>
      <c r="AG15" s="417">
        <f t="shared" si="10"/>
        <v>1974883.7134600568</v>
      </c>
      <c r="AH15" s="417">
        <f t="shared" si="10"/>
        <v>2033597.0710399903</v>
      </c>
      <c r="AI15" s="417">
        <f t="shared" si="10"/>
        <v>2078332.1384205343</v>
      </c>
      <c r="AJ15" s="417">
        <f t="shared" si="10"/>
        <v>2105633.5909673958</v>
      </c>
      <c r="AK15" s="417">
        <f t="shared" si="10"/>
        <v>2131133.0528530022</v>
      </c>
      <c r="AL15" s="417">
        <f t="shared" si="10"/>
        <v>2159532.8459933642</v>
      </c>
      <c r="AM15" s="417">
        <f t="shared" si="10"/>
        <v>2188254.5888279574</v>
      </c>
    </row>
    <row r="16" spans="1:40" x14ac:dyDescent="0.35">
      <c r="B16" s="49" t="s">
        <v>31</v>
      </c>
      <c r="C16" s="398">
        <f t="shared" si="8"/>
        <v>0</v>
      </c>
      <c r="D16" s="398">
        <f t="shared" ref="D16:T16" si="11">C16+D126</f>
        <v>1253.4236033278123</v>
      </c>
      <c r="E16" s="398">
        <f t="shared" si="11"/>
        <v>5560.8047336616601</v>
      </c>
      <c r="F16" s="398">
        <f t="shared" si="11"/>
        <v>13061.702246392044</v>
      </c>
      <c r="G16" s="398">
        <f t="shared" si="11"/>
        <v>30368.539069588136</v>
      </c>
      <c r="H16" s="398">
        <f t="shared" si="11"/>
        <v>100531.27385819909</v>
      </c>
      <c r="I16" s="398">
        <f t="shared" si="11"/>
        <v>212895.50501339242</v>
      </c>
      <c r="J16" s="398">
        <f t="shared" si="11"/>
        <v>322105.29576393485</v>
      </c>
      <c r="K16" s="398">
        <f t="shared" si="11"/>
        <v>432894.26296933473</v>
      </c>
      <c r="L16" s="398">
        <f t="shared" si="11"/>
        <v>516541.20813987328</v>
      </c>
      <c r="M16" s="398">
        <f t="shared" si="11"/>
        <v>621723.1870103929</v>
      </c>
      <c r="N16" s="398">
        <f t="shared" si="11"/>
        <v>801623.9283433978</v>
      </c>
      <c r="O16" s="398">
        <f t="shared" si="11"/>
        <v>1046352.6492631878</v>
      </c>
      <c r="P16" s="398">
        <f t="shared" si="11"/>
        <v>1246487.9903294127</v>
      </c>
      <c r="Q16" s="398">
        <f t="shared" si="11"/>
        <v>1450153.9625652726</v>
      </c>
      <c r="R16" s="398">
        <f t="shared" si="11"/>
        <v>1638917.4161230549</v>
      </c>
      <c r="S16" s="398">
        <f t="shared" si="11"/>
        <v>1887664.4709706199</v>
      </c>
      <c r="T16" s="438">
        <f t="shared" si="11"/>
        <v>2491756.9348582844</v>
      </c>
      <c r="U16" s="417">
        <f t="shared" ref="U16:AM16" si="12">IF(U$4="X",T16+U100,0)</f>
        <v>2672811.6767894276</v>
      </c>
      <c r="V16" s="417">
        <f t="shared" si="12"/>
        <v>2846040.352218308</v>
      </c>
      <c r="W16" s="417">
        <f t="shared" si="12"/>
        <v>2959091.2802545172</v>
      </c>
      <c r="X16" s="417">
        <f t="shared" si="12"/>
        <v>3009057.1880443017</v>
      </c>
      <c r="Y16" s="417">
        <f t="shared" si="12"/>
        <v>3062439.3049241425</v>
      </c>
      <c r="Z16" s="417">
        <f t="shared" si="12"/>
        <v>3124411.343672249</v>
      </c>
      <c r="AA16" s="417">
        <f t="shared" si="12"/>
        <v>3187171.1837552781</v>
      </c>
      <c r="AB16" s="417">
        <f t="shared" si="12"/>
        <v>3241636.3611549307</v>
      </c>
      <c r="AC16" s="417">
        <f t="shared" si="12"/>
        <v>3297086.0294497139</v>
      </c>
      <c r="AD16" s="417">
        <f t="shared" si="12"/>
        <v>3343572.3550647255</v>
      </c>
      <c r="AE16" s="417">
        <f t="shared" si="12"/>
        <v>3399226.6968223127</v>
      </c>
      <c r="AF16" s="417">
        <f t="shared" si="12"/>
        <v>3555984.4191720402</v>
      </c>
      <c r="AG16" s="417">
        <f t="shared" si="12"/>
        <v>3737039.1611031834</v>
      </c>
      <c r="AH16" s="417">
        <f t="shared" si="12"/>
        <v>3910267.8365320638</v>
      </c>
      <c r="AI16" s="417">
        <f t="shared" si="12"/>
        <v>4023318.764568273</v>
      </c>
      <c r="AJ16" s="417">
        <f t="shared" si="12"/>
        <v>4073284.6723580575</v>
      </c>
      <c r="AK16" s="417">
        <f t="shared" si="12"/>
        <v>4126666.7892378983</v>
      </c>
      <c r="AL16" s="417">
        <f t="shared" si="12"/>
        <v>4188638.8279860048</v>
      </c>
      <c r="AM16" s="417">
        <f t="shared" si="12"/>
        <v>4251398.6680690339</v>
      </c>
    </row>
    <row r="17" spans="1:39" x14ac:dyDescent="0.35">
      <c r="B17" s="49" t="s">
        <v>32</v>
      </c>
      <c r="C17" s="398">
        <f t="shared" si="8"/>
        <v>0</v>
      </c>
      <c r="D17" s="398">
        <f t="shared" ref="D17:T17" si="13">C17+D127</f>
        <v>428.43525576263772</v>
      </c>
      <c r="E17" s="398">
        <f t="shared" si="13"/>
        <v>1535.5601861045589</v>
      </c>
      <c r="F17" s="398">
        <f t="shared" si="13"/>
        <v>3544.1139690049044</v>
      </c>
      <c r="G17" s="398">
        <f t="shared" si="13"/>
        <v>8192.7892668826335</v>
      </c>
      <c r="H17" s="398">
        <f t="shared" si="13"/>
        <v>43751.901674536799</v>
      </c>
      <c r="I17" s="398">
        <f t="shared" si="13"/>
        <v>122033.57166777688</v>
      </c>
      <c r="J17" s="398">
        <f t="shared" si="13"/>
        <v>190553.35200851323</v>
      </c>
      <c r="K17" s="398">
        <f t="shared" si="13"/>
        <v>238338.63442597637</v>
      </c>
      <c r="L17" s="398">
        <f t="shared" si="13"/>
        <v>257812.13479982462</v>
      </c>
      <c r="M17" s="398">
        <f t="shared" si="13"/>
        <v>277169.80035193713</v>
      </c>
      <c r="N17" s="398">
        <f t="shared" si="13"/>
        <v>312901.19465831533</v>
      </c>
      <c r="O17" s="398">
        <f t="shared" si="13"/>
        <v>362067.59858881705</v>
      </c>
      <c r="P17" s="398">
        <f t="shared" si="13"/>
        <v>401763.60345815466</v>
      </c>
      <c r="Q17" s="398">
        <f t="shared" si="13"/>
        <v>444982.68332310754</v>
      </c>
      <c r="R17" s="398">
        <f t="shared" si="13"/>
        <v>491458.37327641738</v>
      </c>
      <c r="S17" s="398">
        <f t="shared" si="13"/>
        <v>563092.98457277205</v>
      </c>
      <c r="T17" s="438">
        <f t="shared" si="13"/>
        <v>773124.70030039153</v>
      </c>
      <c r="U17" s="417">
        <f t="shared" ref="U17:AM17" si="14">IF(U$4="X",T17+U101,0)</f>
        <v>858589.35892493045</v>
      </c>
      <c r="V17" s="417">
        <f t="shared" si="14"/>
        <v>940966.08666857798</v>
      </c>
      <c r="W17" s="417">
        <f t="shared" si="14"/>
        <v>993118.24253705807</v>
      </c>
      <c r="X17" s="417">
        <f t="shared" si="14"/>
        <v>1013775.5533948268</v>
      </c>
      <c r="Y17" s="417">
        <f t="shared" si="14"/>
        <v>1032546.5689076791</v>
      </c>
      <c r="Z17" s="417">
        <f t="shared" si="14"/>
        <v>1051735.0230954939</v>
      </c>
      <c r="AA17" s="417">
        <f t="shared" si="14"/>
        <v>1071865.5273340533</v>
      </c>
      <c r="AB17" s="417">
        <f t="shared" si="14"/>
        <v>1089155.0337081137</v>
      </c>
      <c r="AC17" s="417">
        <f t="shared" si="14"/>
        <v>1107842.6932458943</v>
      </c>
      <c r="AD17" s="417">
        <f t="shared" si="14"/>
        <v>1126341.0394584232</v>
      </c>
      <c r="AE17" s="417">
        <f t="shared" si="14"/>
        <v>1152353.7455367905</v>
      </c>
      <c r="AF17" s="417">
        <f t="shared" si="14"/>
        <v>1227091.1261769342</v>
      </c>
      <c r="AG17" s="417">
        <f t="shared" si="14"/>
        <v>1312555.7848014731</v>
      </c>
      <c r="AH17" s="417">
        <f t="shared" si="14"/>
        <v>1394932.5125451207</v>
      </c>
      <c r="AI17" s="417">
        <f t="shared" si="14"/>
        <v>1447084.6684136009</v>
      </c>
      <c r="AJ17" s="417">
        <f t="shared" si="14"/>
        <v>1467741.9792713698</v>
      </c>
      <c r="AK17" s="417">
        <f t="shared" si="14"/>
        <v>1486512.994784222</v>
      </c>
      <c r="AL17" s="417">
        <f t="shared" si="14"/>
        <v>1505701.4489720368</v>
      </c>
      <c r="AM17" s="417">
        <f t="shared" si="14"/>
        <v>1525831.9532105962</v>
      </c>
    </row>
    <row r="18" spans="1:39" ht="15" thickBot="1" x14ac:dyDescent="0.4">
      <c r="B18" s="29" t="s">
        <v>33</v>
      </c>
      <c r="C18" s="399">
        <f t="shared" si="8"/>
        <v>0</v>
      </c>
      <c r="D18" s="399">
        <f t="shared" ref="D18:T18" si="15">C18+D128</f>
        <v>0</v>
      </c>
      <c r="E18" s="399">
        <f t="shared" si="15"/>
        <v>479.96519120620007</v>
      </c>
      <c r="F18" s="399">
        <f t="shared" si="15"/>
        <v>1355.2196114586498</v>
      </c>
      <c r="G18" s="399">
        <f t="shared" si="15"/>
        <v>2553.5328317190306</v>
      </c>
      <c r="H18" s="399">
        <f t="shared" si="15"/>
        <v>6687.5392497362109</v>
      </c>
      <c r="I18" s="399">
        <f t="shared" si="15"/>
        <v>16731.967192720469</v>
      </c>
      <c r="J18" s="399">
        <f t="shared" si="15"/>
        <v>27999.281548575833</v>
      </c>
      <c r="K18" s="399">
        <f t="shared" si="15"/>
        <v>36978.772212565076</v>
      </c>
      <c r="L18" s="399">
        <f t="shared" si="15"/>
        <v>40470.2048695911</v>
      </c>
      <c r="M18" s="399">
        <f t="shared" si="15"/>
        <v>42048.50364814089</v>
      </c>
      <c r="N18" s="399">
        <f t="shared" si="15"/>
        <v>44090.35084409648</v>
      </c>
      <c r="O18" s="399">
        <f t="shared" si="15"/>
        <v>47581.314524770045</v>
      </c>
      <c r="P18" s="399">
        <f t="shared" si="15"/>
        <v>50488.315833830296</v>
      </c>
      <c r="Q18" s="399">
        <f t="shared" si="15"/>
        <v>54102.713112893907</v>
      </c>
      <c r="R18" s="399">
        <f t="shared" si="15"/>
        <v>58836.243406233625</v>
      </c>
      <c r="S18" s="399">
        <f t="shared" si="15"/>
        <v>70206.774130638165</v>
      </c>
      <c r="T18" s="439">
        <f t="shared" si="15"/>
        <v>119198.1449565306</v>
      </c>
      <c r="U18" s="418">
        <f t="shared" ref="U18:AM18" si="16">IF(U$4="X",T18+U102,0)</f>
        <v>138355.62887087674</v>
      </c>
      <c r="V18" s="418">
        <f t="shared" si="16"/>
        <v>158430.92780302805</v>
      </c>
      <c r="W18" s="418">
        <f t="shared" si="16"/>
        <v>168289.37546504111</v>
      </c>
      <c r="X18" s="418">
        <f t="shared" si="16"/>
        <v>169462.27741854006</v>
      </c>
      <c r="Y18" s="418">
        <f t="shared" si="16"/>
        <v>170369.1805901436</v>
      </c>
      <c r="Z18" s="418">
        <f t="shared" si="16"/>
        <v>171135.69378038059</v>
      </c>
      <c r="AA18" s="418">
        <f t="shared" si="16"/>
        <v>171812.57686633262</v>
      </c>
      <c r="AB18" s="418">
        <f t="shared" si="16"/>
        <v>172544.94915404214</v>
      </c>
      <c r="AC18" s="418">
        <f t="shared" si="16"/>
        <v>173450.55121622313</v>
      </c>
      <c r="AD18" s="418">
        <f t="shared" si="16"/>
        <v>174730.38462207685</v>
      </c>
      <c r="AE18" s="418">
        <f t="shared" si="16"/>
        <v>178536.10159909615</v>
      </c>
      <c r="AF18" s="418">
        <f t="shared" si="16"/>
        <v>196502.76946264066</v>
      </c>
      <c r="AG18" s="418">
        <f t="shared" si="16"/>
        <v>215660.25337698677</v>
      </c>
      <c r="AH18" s="418">
        <f t="shared" si="16"/>
        <v>235735.55230913809</v>
      </c>
      <c r="AI18" s="418">
        <f t="shared" si="16"/>
        <v>245593.99997115115</v>
      </c>
      <c r="AJ18" s="418">
        <f t="shared" si="16"/>
        <v>246766.9019246501</v>
      </c>
      <c r="AK18" s="418">
        <f t="shared" si="16"/>
        <v>247673.80509625364</v>
      </c>
      <c r="AL18" s="418">
        <f t="shared" si="16"/>
        <v>248440.31828649063</v>
      </c>
      <c r="AM18" s="418">
        <f t="shared" si="16"/>
        <v>249117.20137244265</v>
      </c>
    </row>
    <row r="19" spans="1:39" ht="15" thickBot="1" x14ac:dyDescent="0.4">
      <c r="A19" s="1"/>
      <c r="B19" s="50" t="s">
        <v>34</v>
      </c>
      <c r="C19" s="51">
        <f>SUM(C14:C18)</f>
        <v>632.76454721662094</v>
      </c>
      <c r="D19" s="42">
        <f t="shared" ref="D19:AM19" si="17">SUM(D14:D18)</f>
        <v>8684.0620481083988</v>
      </c>
      <c r="E19" s="42">
        <f t="shared" si="17"/>
        <v>32035.381725377116</v>
      </c>
      <c r="F19" s="42">
        <f t="shared" si="17"/>
        <v>77651.683441430083</v>
      </c>
      <c r="G19" s="42">
        <f t="shared" si="17"/>
        <v>178907.13804105739</v>
      </c>
      <c r="H19" s="42">
        <f t="shared" si="17"/>
        <v>586996.22454357729</v>
      </c>
      <c r="I19" s="42">
        <f t="shared" si="17"/>
        <v>1291237.0996067987</v>
      </c>
      <c r="J19" s="42">
        <f t="shared" si="17"/>
        <v>2049557.5700499362</v>
      </c>
      <c r="K19" s="42">
        <f t="shared" si="17"/>
        <v>2592564.6564462669</v>
      </c>
      <c r="L19" s="42">
        <f t="shared" si="17"/>
        <v>2823787.140282142</v>
      </c>
      <c r="M19" s="42">
        <f t="shared" si="17"/>
        <v>3074427.442270007</v>
      </c>
      <c r="N19" s="42">
        <f t="shared" si="17"/>
        <v>3517896.6522106216</v>
      </c>
      <c r="O19" s="42">
        <f t="shared" si="17"/>
        <v>4084465.9143119589</v>
      </c>
      <c r="P19" s="42">
        <f t="shared" si="17"/>
        <v>4548423.9811374517</v>
      </c>
      <c r="Q19" s="42">
        <f t="shared" si="17"/>
        <v>4997944.8835909395</v>
      </c>
      <c r="R19" s="42">
        <f t="shared" si="17"/>
        <v>5404065.2264340585</v>
      </c>
      <c r="S19" s="42">
        <f t="shared" si="17"/>
        <v>5977663.3939194819</v>
      </c>
      <c r="T19" s="440">
        <f t="shared" si="17"/>
        <v>7659651.8144088313</v>
      </c>
      <c r="U19" s="51">
        <f t="shared" si="17"/>
        <v>7927693.8527322579</v>
      </c>
      <c r="V19" s="42">
        <f t="shared" si="17"/>
        <v>8181224.6347499425</v>
      </c>
      <c r="W19" s="42">
        <f t="shared" si="17"/>
        <v>8364282.122258638</v>
      </c>
      <c r="X19" s="42">
        <f t="shared" si="17"/>
        <v>8462184.0760706868</v>
      </c>
      <c r="Y19" s="42">
        <f t="shared" si="17"/>
        <v>8562707.3815235943</v>
      </c>
      <c r="Z19" s="42">
        <f t="shared" si="17"/>
        <v>8675973.925634915</v>
      </c>
      <c r="AA19" s="42">
        <f t="shared" si="17"/>
        <v>8791186.1370289586</v>
      </c>
      <c r="AB19" s="42">
        <f t="shared" si="17"/>
        <v>8888530.6682479382</v>
      </c>
      <c r="AC19" s="42">
        <f t="shared" si="17"/>
        <v>8989277.0006734692</v>
      </c>
      <c r="AD19" s="42">
        <f t="shared" si="17"/>
        <v>9079453.0124289729</v>
      </c>
      <c r="AE19" s="42">
        <f t="shared" si="17"/>
        <v>9188011.805665765</v>
      </c>
      <c r="AF19" s="42">
        <f t="shared" si="17"/>
        <v>9427487.9947326872</v>
      </c>
      <c r="AG19" s="42">
        <f t="shared" si="17"/>
        <v>9695530.0330561139</v>
      </c>
      <c r="AH19" s="42">
        <f t="shared" si="17"/>
        <v>9949060.8150737975</v>
      </c>
      <c r="AI19" s="42">
        <f t="shared" si="17"/>
        <v>10132118.302582495</v>
      </c>
      <c r="AJ19" s="42">
        <f t="shared" si="17"/>
        <v>10230020.256394541</v>
      </c>
      <c r="AK19" s="42">
        <f t="shared" si="17"/>
        <v>10330543.561847452</v>
      </c>
      <c r="AL19" s="42">
        <f t="shared" si="17"/>
        <v>10443810.105958771</v>
      </c>
      <c r="AM19" s="42">
        <f t="shared" si="17"/>
        <v>10559022.317352815</v>
      </c>
    </row>
    <row r="20" spans="1:39" ht="15" thickBot="1" x14ac:dyDescent="0.4">
      <c r="B20" s="140"/>
      <c r="T20" s="429"/>
    </row>
    <row r="21" spans="1:39" ht="15" thickBot="1" x14ac:dyDescent="0.4">
      <c r="B21" s="148" t="s">
        <v>169</v>
      </c>
      <c r="C21" s="134">
        <f>C13</f>
        <v>44562</v>
      </c>
      <c r="D21" s="147">
        <f>D5</f>
        <v>44593</v>
      </c>
      <c r="E21" s="147">
        <f t="shared" ref="E21:AM21" si="18">E5</f>
        <v>44621</v>
      </c>
      <c r="F21" s="147">
        <f t="shared" si="18"/>
        <v>44652</v>
      </c>
      <c r="G21" s="147">
        <f t="shared" si="18"/>
        <v>44682</v>
      </c>
      <c r="H21" s="147">
        <f t="shared" si="18"/>
        <v>44713</v>
      </c>
      <c r="I21" s="147">
        <f t="shared" si="18"/>
        <v>44743</v>
      </c>
      <c r="J21" s="147">
        <f t="shared" si="18"/>
        <v>44774</v>
      </c>
      <c r="K21" s="147">
        <f t="shared" si="18"/>
        <v>44805</v>
      </c>
      <c r="L21" s="147">
        <f t="shared" si="18"/>
        <v>44835</v>
      </c>
      <c r="M21" s="147">
        <f t="shared" si="18"/>
        <v>44866</v>
      </c>
      <c r="N21" s="147">
        <f t="shared" si="18"/>
        <v>44896</v>
      </c>
      <c r="O21" s="147">
        <f t="shared" si="18"/>
        <v>44927</v>
      </c>
      <c r="P21" s="147">
        <f t="shared" si="18"/>
        <v>44958</v>
      </c>
      <c r="Q21" s="147">
        <f t="shared" si="18"/>
        <v>44986</v>
      </c>
      <c r="R21" s="147">
        <f t="shared" si="18"/>
        <v>45017</v>
      </c>
      <c r="S21" s="147">
        <f t="shared" si="18"/>
        <v>45047</v>
      </c>
      <c r="T21" s="436">
        <f t="shared" si="18"/>
        <v>45078</v>
      </c>
      <c r="U21" s="425">
        <f t="shared" si="18"/>
        <v>45108</v>
      </c>
      <c r="V21" s="147">
        <f t="shared" si="18"/>
        <v>45139</v>
      </c>
      <c r="W21" s="147">
        <f t="shared" si="18"/>
        <v>45170</v>
      </c>
      <c r="X21" s="147">
        <f t="shared" si="18"/>
        <v>45200</v>
      </c>
      <c r="Y21" s="147">
        <f t="shared" si="18"/>
        <v>45231</v>
      </c>
      <c r="Z21" s="147">
        <f t="shared" si="18"/>
        <v>45261</v>
      </c>
      <c r="AA21" s="147">
        <f t="shared" si="18"/>
        <v>45292</v>
      </c>
      <c r="AB21" s="147">
        <f t="shared" si="18"/>
        <v>45323</v>
      </c>
      <c r="AC21" s="147">
        <f t="shared" si="18"/>
        <v>45352</v>
      </c>
      <c r="AD21" s="147">
        <f t="shared" si="18"/>
        <v>45383</v>
      </c>
      <c r="AE21" s="147">
        <f t="shared" si="18"/>
        <v>45413</v>
      </c>
      <c r="AF21" s="147">
        <f t="shared" si="18"/>
        <v>45444</v>
      </c>
      <c r="AG21" s="147">
        <f t="shared" si="18"/>
        <v>45474</v>
      </c>
      <c r="AH21" s="147">
        <f t="shared" si="18"/>
        <v>45505</v>
      </c>
      <c r="AI21" s="147">
        <f t="shared" si="18"/>
        <v>45536</v>
      </c>
      <c r="AJ21" s="147">
        <f t="shared" si="18"/>
        <v>45566</v>
      </c>
      <c r="AK21" s="147">
        <f t="shared" si="18"/>
        <v>45597</v>
      </c>
      <c r="AL21" s="147">
        <f t="shared" si="18"/>
        <v>45627</v>
      </c>
      <c r="AM21" s="147">
        <f t="shared" si="18"/>
        <v>45658</v>
      </c>
    </row>
    <row r="22" spans="1:39" x14ac:dyDescent="0.35">
      <c r="B22" s="54" t="s">
        <v>29</v>
      </c>
      <c r="C22" s="400">
        <f t="shared" ref="C22:C25" si="19">C132</f>
        <v>0</v>
      </c>
      <c r="D22" s="400">
        <f t="shared" ref="D22:T22" si="20">C22+D132</f>
        <v>41.766895442897294</v>
      </c>
      <c r="E22" s="400">
        <f t="shared" si="20"/>
        <v>445.61966882834838</v>
      </c>
      <c r="F22" s="400">
        <f t="shared" si="20"/>
        <v>1141.358977474699</v>
      </c>
      <c r="G22" s="400">
        <f t="shared" si="20"/>
        <v>2817.3738497166059</v>
      </c>
      <c r="H22" s="400">
        <f t="shared" si="20"/>
        <v>15223.409551875407</v>
      </c>
      <c r="I22" s="400">
        <f t="shared" si="20"/>
        <v>45311.416323101024</v>
      </c>
      <c r="J22" s="400">
        <f t="shared" si="20"/>
        <v>86790.060979119909</v>
      </c>
      <c r="K22" s="400">
        <f t="shared" si="20"/>
        <v>120978.3438639754</v>
      </c>
      <c r="L22" s="400">
        <f t="shared" si="20"/>
        <v>135329.51231200434</v>
      </c>
      <c r="M22" s="400">
        <f t="shared" si="20"/>
        <v>158295.97217668797</v>
      </c>
      <c r="N22" s="400">
        <f t="shared" si="20"/>
        <v>205661.98854776361</v>
      </c>
      <c r="O22" s="400">
        <f t="shared" si="20"/>
        <v>263428.10276065249</v>
      </c>
      <c r="P22" s="400">
        <f t="shared" si="20"/>
        <v>312825.91101878445</v>
      </c>
      <c r="Q22" s="400">
        <f t="shared" si="20"/>
        <v>354760.9175163341</v>
      </c>
      <c r="R22" s="400">
        <f t="shared" si="20"/>
        <v>383755.93965878896</v>
      </c>
      <c r="S22" s="400">
        <f t="shared" si="20"/>
        <v>415617.98561968084</v>
      </c>
      <c r="T22" s="441">
        <f t="shared" si="20"/>
        <v>539672.36829528795</v>
      </c>
      <c r="U22" s="419">
        <f t="shared" ref="U22:AM22" si="21">IF(U$4="X",T22+U106,0)</f>
        <v>550716.91508704028</v>
      </c>
      <c r="V22" s="419">
        <f t="shared" si="21"/>
        <v>561306.61999030341</v>
      </c>
      <c r="W22" s="419">
        <f t="shared" si="21"/>
        <v>567167.80543016666</v>
      </c>
      <c r="X22" s="419">
        <f t="shared" si="21"/>
        <v>568785.2830460571</v>
      </c>
      <c r="Y22" s="419">
        <f t="shared" si="21"/>
        <v>571069.05357722263</v>
      </c>
      <c r="Z22" s="419">
        <f t="shared" si="21"/>
        <v>574449.75557167071</v>
      </c>
      <c r="AA22" s="419">
        <f t="shared" si="21"/>
        <v>577801.47080949682</v>
      </c>
      <c r="AB22" s="419">
        <f t="shared" si="21"/>
        <v>580624.66937811521</v>
      </c>
      <c r="AC22" s="419">
        <f t="shared" si="21"/>
        <v>583014.31302953139</v>
      </c>
      <c r="AD22" s="419">
        <f t="shared" si="21"/>
        <v>584714.1199905969</v>
      </c>
      <c r="AE22" s="419">
        <f t="shared" si="21"/>
        <v>586723.5669923207</v>
      </c>
      <c r="AF22" s="419">
        <f t="shared" si="21"/>
        <v>595226.7588990893</v>
      </c>
      <c r="AG22" s="419">
        <f t="shared" si="21"/>
        <v>606271.30569084163</v>
      </c>
      <c r="AH22" s="419">
        <f t="shared" si="21"/>
        <v>616861.01059410477</v>
      </c>
      <c r="AI22" s="419">
        <f t="shared" si="21"/>
        <v>622722.19603396801</v>
      </c>
      <c r="AJ22" s="419">
        <f t="shared" si="21"/>
        <v>624339.67364985845</v>
      </c>
      <c r="AK22" s="419">
        <f t="shared" si="21"/>
        <v>626623.44418102398</v>
      </c>
      <c r="AL22" s="419">
        <f t="shared" si="21"/>
        <v>630004.14617547207</v>
      </c>
      <c r="AM22" s="419">
        <f t="shared" si="21"/>
        <v>633355.86141329817</v>
      </c>
    </row>
    <row r="23" spans="1:39" x14ac:dyDescent="0.35">
      <c r="B23" s="49" t="s">
        <v>30</v>
      </c>
      <c r="C23" s="398">
        <f t="shared" si="19"/>
        <v>0</v>
      </c>
      <c r="D23" s="398">
        <f t="shared" ref="D23:T23" si="22">C23+D133</f>
        <v>0</v>
      </c>
      <c r="E23" s="398">
        <f t="shared" si="22"/>
        <v>0</v>
      </c>
      <c r="F23" s="398">
        <f t="shared" si="22"/>
        <v>278.37578829217654</v>
      </c>
      <c r="G23" s="398">
        <f t="shared" si="22"/>
        <v>2086.6247439771219</v>
      </c>
      <c r="H23" s="398">
        <f t="shared" si="22"/>
        <v>8497.4251995009818</v>
      </c>
      <c r="I23" s="398">
        <f t="shared" si="22"/>
        <v>21246.230038988146</v>
      </c>
      <c r="J23" s="398">
        <f t="shared" si="22"/>
        <v>33206.418259934908</v>
      </c>
      <c r="K23" s="398">
        <f t="shared" si="22"/>
        <v>49435.388877870355</v>
      </c>
      <c r="L23" s="398">
        <f t="shared" si="22"/>
        <v>64613.250788357385</v>
      </c>
      <c r="M23" s="398">
        <f t="shared" si="22"/>
        <v>78226.414850613772</v>
      </c>
      <c r="N23" s="398">
        <f t="shared" si="22"/>
        <v>93837.104021134699</v>
      </c>
      <c r="O23" s="398">
        <f t="shared" si="22"/>
        <v>111071.72625757408</v>
      </c>
      <c r="P23" s="398">
        <f t="shared" si="22"/>
        <v>124484.49913118497</v>
      </c>
      <c r="Q23" s="398">
        <f t="shared" si="22"/>
        <v>139221.04074714342</v>
      </c>
      <c r="R23" s="398">
        <f t="shared" si="22"/>
        <v>155063.14874753289</v>
      </c>
      <c r="S23" s="398">
        <f t="shared" si="22"/>
        <v>176041.88746209544</v>
      </c>
      <c r="T23" s="438">
        <f t="shared" si="22"/>
        <v>201118.96172313887</v>
      </c>
      <c r="U23" s="417">
        <f t="shared" ref="U23:AM23" si="23">IF(U$4="X",T23+U107,0)</f>
        <v>203869.71109119026</v>
      </c>
      <c r="V23" s="417">
        <f t="shared" si="23"/>
        <v>206162.02066563975</v>
      </c>
      <c r="W23" s="417">
        <f t="shared" si="23"/>
        <v>208784.14936727722</v>
      </c>
      <c r="X23" s="417">
        <f t="shared" si="23"/>
        <v>210708.63448049515</v>
      </c>
      <c r="Y23" s="417">
        <f t="shared" si="23"/>
        <v>212396.004924015</v>
      </c>
      <c r="Z23" s="417">
        <f t="shared" si="23"/>
        <v>214078.56566704295</v>
      </c>
      <c r="AA23" s="417">
        <f t="shared" si="23"/>
        <v>215786.55419081904</v>
      </c>
      <c r="AB23" s="417">
        <f t="shared" si="23"/>
        <v>217110.88006559582</v>
      </c>
      <c r="AC23" s="417">
        <f t="shared" si="23"/>
        <v>218548.12760989627</v>
      </c>
      <c r="AD23" s="417">
        <f t="shared" si="23"/>
        <v>220144.1429600213</v>
      </c>
      <c r="AE23" s="417">
        <f t="shared" si="23"/>
        <v>222128.40260166678</v>
      </c>
      <c r="AF23" s="417">
        <f t="shared" si="23"/>
        <v>224409.8741149914</v>
      </c>
      <c r="AG23" s="417">
        <f t="shared" si="23"/>
        <v>227160.62348304279</v>
      </c>
      <c r="AH23" s="417">
        <f t="shared" si="23"/>
        <v>229452.93305749228</v>
      </c>
      <c r="AI23" s="417">
        <f t="shared" si="23"/>
        <v>232075.06175912975</v>
      </c>
      <c r="AJ23" s="417">
        <f t="shared" si="23"/>
        <v>233999.54687234768</v>
      </c>
      <c r="AK23" s="417">
        <f t="shared" si="23"/>
        <v>235686.91731586753</v>
      </c>
      <c r="AL23" s="417">
        <f t="shared" si="23"/>
        <v>237369.47805889547</v>
      </c>
      <c r="AM23" s="417">
        <f t="shared" si="23"/>
        <v>239077.46658267156</v>
      </c>
    </row>
    <row r="24" spans="1:39" x14ac:dyDescent="0.35">
      <c r="B24" s="49" t="s">
        <v>31</v>
      </c>
      <c r="C24" s="398">
        <f t="shared" si="19"/>
        <v>0</v>
      </c>
      <c r="D24" s="398">
        <f t="shared" ref="D24:T24" si="24">C24+D134</f>
        <v>0</v>
      </c>
      <c r="E24" s="398">
        <f t="shared" si="24"/>
        <v>0</v>
      </c>
      <c r="F24" s="398">
        <f t="shared" si="24"/>
        <v>0</v>
      </c>
      <c r="G24" s="398">
        <f t="shared" si="24"/>
        <v>0</v>
      </c>
      <c r="H24" s="398">
        <f t="shared" si="24"/>
        <v>233.70139544425987</v>
      </c>
      <c r="I24" s="398">
        <f t="shared" si="24"/>
        <v>1233.9371352075198</v>
      </c>
      <c r="J24" s="398">
        <f t="shared" si="24"/>
        <v>2925.7273966107623</v>
      </c>
      <c r="K24" s="398">
        <f t="shared" si="24"/>
        <v>5483.5665711967895</v>
      </c>
      <c r="L24" s="398">
        <f t="shared" si="24"/>
        <v>7390.9705961093141</v>
      </c>
      <c r="M24" s="398">
        <f t="shared" si="24"/>
        <v>9210.3415480705917</v>
      </c>
      <c r="N24" s="398">
        <f t="shared" si="24"/>
        <v>12159.115711508246</v>
      </c>
      <c r="O24" s="398">
        <f t="shared" si="24"/>
        <v>16237.503230914412</v>
      </c>
      <c r="P24" s="398">
        <f t="shared" si="24"/>
        <v>19405.443735897512</v>
      </c>
      <c r="Q24" s="398">
        <f t="shared" si="24"/>
        <v>22888.106379662873</v>
      </c>
      <c r="R24" s="398">
        <f t="shared" si="24"/>
        <v>26467.64190236371</v>
      </c>
      <c r="S24" s="398">
        <f t="shared" si="24"/>
        <v>31071.464542614482</v>
      </c>
      <c r="T24" s="438">
        <f t="shared" si="24"/>
        <v>37971.23075007728</v>
      </c>
      <c r="U24" s="417">
        <f t="shared" ref="U24:AM24" si="25">IF(U$4="X",T24+U108,0)</f>
        <v>41781.882559895181</v>
      </c>
      <c r="V24" s="417">
        <f t="shared" si="25"/>
        <v>44891.591170583102</v>
      </c>
      <c r="W24" s="417">
        <f t="shared" si="25"/>
        <v>47991.639845490827</v>
      </c>
      <c r="X24" s="417">
        <f t="shared" si="25"/>
        <v>49934.926950908819</v>
      </c>
      <c r="Y24" s="417">
        <f t="shared" si="25"/>
        <v>51557.550846988568</v>
      </c>
      <c r="Z24" s="417">
        <f t="shared" si="25"/>
        <v>53244.093387223191</v>
      </c>
      <c r="AA24" s="417">
        <f t="shared" si="25"/>
        <v>55092.303247383221</v>
      </c>
      <c r="AB24" s="417">
        <f t="shared" si="25"/>
        <v>56521.446682323098</v>
      </c>
      <c r="AC24" s="417">
        <f t="shared" si="25"/>
        <v>58127.20913429089</v>
      </c>
      <c r="AD24" s="417">
        <f t="shared" si="25"/>
        <v>59712.898400752551</v>
      </c>
      <c r="AE24" s="417">
        <f t="shared" si="25"/>
        <v>61693.756358516883</v>
      </c>
      <c r="AF24" s="417">
        <f t="shared" si="25"/>
        <v>64850.699841442911</v>
      </c>
      <c r="AG24" s="417">
        <f t="shared" si="25"/>
        <v>68661.351651260818</v>
      </c>
      <c r="AH24" s="417">
        <f t="shared" si="25"/>
        <v>71771.060261948747</v>
      </c>
      <c r="AI24" s="417">
        <f t="shared" si="25"/>
        <v>74871.108936856472</v>
      </c>
      <c r="AJ24" s="417">
        <f t="shared" si="25"/>
        <v>76814.396042274457</v>
      </c>
      <c r="AK24" s="417">
        <f t="shared" si="25"/>
        <v>78437.019938354206</v>
      </c>
      <c r="AL24" s="417">
        <f t="shared" si="25"/>
        <v>80123.562478588821</v>
      </c>
      <c r="AM24" s="417">
        <f t="shared" si="25"/>
        <v>81971.772338748851</v>
      </c>
    </row>
    <row r="25" spans="1:39" x14ac:dyDescent="0.35">
      <c r="B25" s="49" t="s">
        <v>32</v>
      </c>
      <c r="C25" s="398">
        <f t="shared" si="19"/>
        <v>0</v>
      </c>
      <c r="D25" s="398">
        <f t="shared" ref="D25:T25" si="26">C25+D135</f>
        <v>0</v>
      </c>
      <c r="E25" s="398">
        <f t="shared" si="26"/>
        <v>0</v>
      </c>
      <c r="F25" s="398">
        <f t="shared" si="26"/>
        <v>0</v>
      </c>
      <c r="G25" s="398">
        <f t="shared" si="26"/>
        <v>0</v>
      </c>
      <c r="H25" s="398">
        <f t="shared" si="26"/>
        <v>0</v>
      </c>
      <c r="I25" s="398">
        <f t="shared" si="26"/>
        <v>0</v>
      </c>
      <c r="J25" s="398">
        <f t="shared" si="26"/>
        <v>0</v>
      </c>
      <c r="K25" s="398">
        <f t="shared" si="26"/>
        <v>0</v>
      </c>
      <c r="L25" s="398">
        <f t="shared" si="26"/>
        <v>0</v>
      </c>
      <c r="M25" s="398">
        <f t="shared" si="26"/>
        <v>0</v>
      </c>
      <c r="N25" s="398">
        <f t="shared" si="26"/>
        <v>0</v>
      </c>
      <c r="O25" s="398">
        <f t="shared" si="26"/>
        <v>0</v>
      </c>
      <c r="P25" s="398">
        <f t="shared" si="26"/>
        <v>0</v>
      </c>
      <c r="Q25" s="398">
        <f t="shared" si="26"/>
        <v>0</v>
      </c>
      <c r="R25" s="398">
        <f t="shared" si="26"/>
        <v>0</v>
      </c>
      <c r="S25" s="398">
        <f t="shared" si="26"/>
        <v>0</v>
      </c>
      <c r="T25" s="438">
        <f t="shared" si="26"/>
        <v>0</v>
      </c>
      <c r="U25" s="417">
        <f t="shared" ref="U25:AM25" si="27">IF(U$4="X",T25+U109,0)</f>
        <v>0</v>
      </c>
      <c r="V25" s="417">
        <f t="shared" si="27"/>
        <v>0</v>
      </c>
      <c r="W25" s="417">
        <f t="shared" si="27"/>
        <v>0</v>
      </c>
      <c r="X25" s="417">
        <f t="shared" si="27"/>
        <v>0</v>
      </c>
      <c r="Y25" s="417">
        <f t="shared" si="27"/>
        <v>0</v>
      </c>
      <c r="Z25" s="417">
        <f t="shared" si="27"/>
        <v>0</v>
      </c>
      <c r="AA25" s="417">
        <f t="shared" si="27"/>
        <v>0</v>
      </c>
      <c r="AB25" s="417">
        <f t="shared" si="27"/>
        <v>0</v>
      </c>
      <c r="AC25" s="417">
        <f t="shared" si="27"/>
        <v>0</v>
      </c>
      <c r="AD25" s="417">
        <f t="shared" si="27"/>
        <v>0</v>
      </c>
      <c r="AE25" s="417">
        <f t="shared" si="27"/>
        <v>0</v>
      </c>
      <c r="AF25" s="417">
        <f t="shared" si="27"/>
        <v>0</v>
      </c>
      <c r="AG25" s="417">
        <f t="shared" si="27"/>
        <v>0</v>
      </c>
      <c r="AH25" s="417">
        <f t="shared" si="27"/>
        <v>0</v>
      </c>
      <c r="AI25" s="417">
        <f t="shared" si="27"/>
        <v>0</v>
      </c>
      <c r="AJ25" s="417">
        <f t="shared" si="27"/>
        <v>0</v>
      </c>
      <c r="AK25" s="417">
        <f t="shared" si="27"/>
        <v>0</v>
      </c>
      <c r="AL25" s="417">
        <f t="shared" si="27"/>
        <v>0</v>
      </c>
      <c r="AM25" s="417">
        <f t="shared" si="27"/>
        <v>0</v>
      </c>
    </row>
    <row r="26" spans="1:39" ht="15" thickBot="1" x14ac:dyDescent="0.4">
      <c r="B26" s="29" t="s">
        <v>33</v>
      </c>
      <c r="C26" s="421">
        <f>C136</f>
        <v>0</v>
      </c>
      <c r="D26" s="421">
        <f t="shared" ref="D26:T26" si="28">C26+D136</f>
        <v>0</v>
      </c>
      <c r="E26" s="421">
        <f t="shared" si="28"/>
        <v>0</v>
      </c>
      <c r="F26" s="421">
        <f t="shared" si="28"/>
        <v>0</v>
      </c>
      <c r="G26" s="421">
        <f t="shared" si="28"/>
        <v>0</v>
      </c>
      <c r="H26" s="421">
        <f t="shared" si="28"/>
        <v>0</v>
      </c>
      <c r="I26" s="421">
        <f t="shared" si="28"/>
        <v>0</v>
      </c>
      <c r="J26" s="421">
        <f t="shared" si="28"/>
        <v>0</v>
      </c>
      <c r="K26" s="421">
        <f t="shared" si="28"/>
        <v>0</v>
      </c>
      <c r="L26" s="421">
        <f t="shared" si="28"/>
        <v>0</v>
      </c>
      <c r="M26" s="421">
        <f t="shared" si="28"/>
        <v>0</v>
      </c>
      <c r="N26" s="421">
        <f t="shared" si="28"/>
        <v>0</v>
      </c>
      <c r="O26" s="421">
        <f t="shared" si="28"/>
        <v>0</v>
      </c>
      <c r="P26" s="421">
        <f t="shared" si="28"/>
        <v>0</v>
      </c>
      <c r="Q26" s="421">
        <f t="shared" si="28"/>
        <v>0</v>
      </c>
      <c r="R26" s="421">
        <f t="shared" si="28"/>
        <v>0</v>
      </c>
      <c r="S26" s="421">
        <f t="shared" si="28"/>
        <v>0</v>
      </c>
      <c r="T26" s="442">
        <f t="shared" si="28"/>
        <v>0</v>
      </c>
      <c r="U26" s="445">
        <f t="shared" ref="U26:AM26" si="29">IF(U$4="X",T26+U110,0)</f>
        <v>0</v>
      </c>
      <c r="V26" s="445">
        <f t="shared" si="29"/>
        <v>0</v>
      </c>
      <c r="W26" s="445">
        <f t="shared" si="29"/>
        <v>0</v>
      </c>
      <c r="X26" s="445">
        <f t="shared" si="29"/>
        <v>0</v>
      </c>
      <c r="Y26" s="445">
        <f t="shared" si="29"/>
        <v>0</v>
      </c>
      <c r="Z26" s="445">
        <f t="shared" si="29"/>
        <v>0</v>
      </c>
      <c r="AA26" s="445">
        <f t="shared" si="29"/>
        <v>0</v>
      </c>
      <c r="AB26" s="445">
        <f t="shared" si="29"/>
        <v>0</v>
      </c>
      <c r="AC26" s="445">
        <f t="shared" si="29"/>
        <v>0</v>
      </c>
      <c r="AD26" s="445">
        <f t="shared" si="29"/>
        <v>0</v>
      </c>
      <c r="AE26" s="445">
        <f t="shared" si="29"/>
        <v>0</v>
      </c>
      <c r="AF26" s="445">
        <f t="shared" si="29"/>
        <v>0</v>
      </c>
      <c r="AG26" s="445">
        <f t="shared" si="29"/>
        <v>0</v>
      </c>
      <c r="AH26" s="445">
        <f t="shared" si="29"/>
        <v>0</v>
      </c>
      <c r="AI26" s="445">
        <f t="shared" si="29"/>
        <v>0</v>
      </c>
      <c r="AJ26" s="445">
        <f t="shared" si="29"/>
        <v>0</v>
      </c>
      <c r="AK26" s="445">
        <f t="shared" si="29"/>
        <v>0</v>
      </c>
      <c r="AL26" s="445">
        <f t="shared" si="29"/>
        <v>0</v>
      </c>
      <c r="AM26" s="445">
        <f t="shared" si="29"/>
        <v>0</v>
      </c>
    </row>
    <row r="27" spans="1:39" ht="15" thickBot="1" x14ac:dyDescent="0.4">
      <c r="A27" s="1"/>
      <c r="B27" s="50" t="s">
        <v>34</v>
      </c>
      <c r="C27" s="46">
        <f>SUM(C22:C26)</f>
        <v>0</v>
      </c>
      <c r="D27" s="43">
        <f t="shared" ref="D27:AM27" si="30">SUM(D22:D26)</f>
        <v>41.766895442897294</v>
      </c>
      <c r="E27" s="43">
        <f t="shared" si="30"/>
        <v>445.61966882834838</v>
      </c>
      <c r="F27" s="43">
        <f t="shared" si="30"/>
        <v>1419.7347657668756</v>
      </c>
      <c r="G27" s="43">
        <f t="shared" si="30"/>
        <v>4903.9985936937283</v>
      </c>
      <c r="H27" s="43">
        <f t="shared" si="30"/>
        <v>23954.536146820647</v>
      </c>
      <c r="I27" s="43">
        <f t="shared" si="30"/>
        <v>67791.583497296699</v>
      </c>
      <c r="J27" s="43">
        <f t="shared" si="30"/>
        <v>122922.20663566557</v>
      </c>
      <c r="K27" s="43">
        <f t="shared" si="30"/>
        <v>175897.29931304257</v>
      </c>
      <c r="L27" s="43">
        <f t="shared" si="30"/>
        <v>207333.73369647106</v>
      </c>
      <c r="M27" s="43">
        <f t="shared" si="30"/>
        <v>245732.72857537234</v>
      </c>
      <c r="N27" s="43">
        <f t="shared" si="30"/>
        <v>311658.2082804066</v>
      </c>
      <c r="O27" s="43">
        <f t="shared" si="30"/>
        <v>390737.33224914101</v>
      </c>
      <c r="P27" s="43">
        <f t="shared" si="30"/>
        <v>456715.85388586693</v>
      </c>
      <c r="Q27" s="43">
        <f t="shared" si="30"/>
        <v>516870.06464314042</v>
      </c>
      <c r="R27" s="43">
        <f t="shared" si="30"/>
        <v>565286.73030868557</v>
      </c>
      <c r="S27" s="43">
        <f t="shared" si="30"/>
        <v>622731.33762439084</v>
      </c>
      <c r="T27" s="443">
        <f t="shared" si="30"/>
        <v>778762.56076850404</v>
      </c>
      <c r="U27" s="46">
        <f t="shared" si="30"/>
        <v>796368.50873812567</v>
      </c>
      <c r="V27" s="43">
        <f t="shared" si="30"/>
        <v>812360.23182652635</v>
      </c>
      <c r="W27" s="43">
        <f t="shared" si="30"/>
        <v>823943.59464293474</v>
      </c>
      <c r="X27" s="43">
        <f t="shared" si="30"/>
        <v>829428.84447746107</v>
      </c>
      <c r="Y27" s="43">
        <f t="shared" si="30"/>
        <v>835022.60934822622</v>
      </c>
      <c r="Z27" s="43">
        <f t="shared" si="30"/>
        <v>841772.41462593689</v>
      </c>
      <c r="AA27" s="43">
        <f t="shared" si="30"/>
        <v>848680.32824769907</v>
      </c>
      <c r="AB27" s="43">
        <f t="shared" si="30"/>
        <v>854256.99612603418</v>
      </c>
      <c r="AC27" s="43">
        <f t="shared" si="30"/>
        <v>859689.64977371856</v>
      </c>
      <c r="AD27" s="43">
        <f t="shared" si="30"/>
        <v>864571.16135137074</v>
      </c>
      <c r="AE27" s="43">
        <f t="shared" si="30"/>
        <v>870545.72595250432</v>
      </c>
      <c r="AF27" s="43">
        <f t="shared" si="30"/>
        <v>884487.33285552356</v>
      </c>
      <c r="AG27" s="43">
        <f t="shared" si="30"/>
        <v>902093.28082514531</v>
      </c>
      <c r="AH27" s="43">
        <f t="shared" si="30"/>
        <v>918085.00391354575</v>
      </c>
      <c r="AI27" s="43">
        <f t="shared" si="30"/>
        <v>929668.36672995426</v>
      </c>
      <c r="AJ27" s="43">
        <f t="shared" si="30"/>
        <v>935153.61656448059</v>
      </c>
      <c r="AK27" s="43">
        <f t="shared" si="30"/>
        <v>940747.38143524574</v>
      </c>
      <c r="AL27" s="43">
        <f t="shared" si="30"/>
        <v>947497.18671295629</v>
      </c>
      <c r="AM27" s="43">
        <f t="shared" si="30"/>
        <v>954405.10033471859</v>
      </c>
    </row>
    <row r="28" spans="1:39" x14ac:dyDescent="0.35">
      <c r="A28" s="1"/>
      <c r="B28" s="1"/>
      <c r="C28" s="61"/>
      <c r="D28" s="61"/>
      <c r="E28" s="61"/>
      <c r="F28" s="61"/>
      <c r="G28" s="61"/>
      <c r="H28" s="522" t="s">
        <v>274</v>
      </c>
      <c r="I28" s="523"/>
      <c r="J28" s="524"/>
      <c r="K28" s="524"/>
      <c r="L28" s="523"/>
      <c r="M28" s="523"/>
      <c r="N28" s="523"/>
      <c r="O28" s="523"/>
      <c r="P28" s="523"/>
      <c r="Q28" s="523"/>
      <c r="R28" s="61"/>
      <c r="S28" s="61"/>
      <c r="T28" s="444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</row>
    <row r="29" spans="1:39" ht="14.4" customHeight="1" x14ac:dyDescent="0.35">
      <c r="A29" s="1"/>
      <c r="B29" s="1"/>
      <c r="C29" s="61"/>
      <c r="D29" s="61"/>
      <c r="E29" s="164"/>
      <c r="F29" s="61"/>
      <c r="G29" s="61"/>
      <c r="H29" s="513" t="s">
        <v>275</v>
      </c>
      <c r="I29" s="513"/>
      <c r="J29" s="513"/>
      <c r="K29" s="513"/>
      <c r="L29" s="513"/>
      <c r="M29" s="513"/>
      <c r="N29" s="507" t="s">
        <v>263</v>
      </c>
      <c r="O29" s="506"/>
      <c r="P29" s="512"/>
      <c r="Q29" s="512"/>
      <c r="S29" s="313" t="s">
        <v>251</v>
      </c>
      <c r="T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</row>
    <row r="30" spans="1:39" x14ac:dyDescent="0.35">
      <c r="A30" s="1"/>
      <c r="B30" s="1"/>
      <c r="C30" s="61"/>
      <c r="D30" s="61"/>
      <c r="E30" s="164"/>
      <c r="F30" s="61"/>
      <c r="G30" s="61"/>
      <c r="H30" s="476"/>
      <c r="I30" s="476"/>
      <c r="J30" s="476"/>
      <c r="K30" s="476"/>
      <c r="L30" s="500" t="s">
        <v>250</v>
      </c>
      <c r="M30" s="478">
        <f>SUM(C121:T121)</f>
        <v>8438414.375177335</v>
      </c>
      <c r="N30" s="508">
        <f>M30</f>
        <v>8438414.375177335</v>
      </c>
      <c r="O30" s="506"/>
      <c r="P30" s="512"/>
      <c r="Q30" s="512"/>
      <c r="R30" s="61"/>
      <c r="S30" s="450" t="s">
        <v>252</v>
      </c>
      <c r="T30" s="451">
        <f>SUM($C95:T95)</f>
        <v>7467558.154078668</v>
      </c>
      <c r="U30" s="449">
        <f>SUM($C95:U95)</f>
        <v>7753206.1403717166</v>
      </c>
      <c r="V30" s="449">
        <f>SUM($C95:V95)</f>
        <v>8022728.6454777997</v>
      </c>
      <c r="W30" s="449">
        <f>SUM($C95:W95)</f>
        <v>8217369.4958029054</v>
      </c>
      <c r="X30" s="449">
        <f>SUM($C95:X95)</f>
        <v>8320756.6994494796</v>
      </c>
      <c r="Y30" s="449">
        <f>SUM($C95:Y95)</f>
        <v>8426873.7697731517</v>
      </c>
      <c r="Z30" s="449">
        <f>SUM($C95:Z95)</f>
        <v>8546890.1191621833</v>
      </c>
      <c r="AA30" s="449">
        <f>SUM($C95:AA95)</f>
        <v>8669010.2441779897</v>
      </c>
      <c r="AB30" s="449">
        <f>SUM($C95:AB95)</f>
        <v>8771931.4432753045</v>
      </c>
      <c r="AC30" s="449">
        <f>SUM($C95:AC95)</f>
        <v>8878110.4293485191</v>
      </c>
      <c r="AD30" s="449">
        <f>SUM($C95:AD95)</f>
        <v>8973167.9526816737</v>
      </c>
      <c r="AE30" s="449">
        <f>SUM($C95:AE95)</f>
        <v>9087701.3105196003</v>
      </c>
      <c r="AF30" s="449">
        <f>SUM($C95:AF95)</f>
        <v>9341119.106489541</v>
      </c>
      <c r="AG30" s="449">
        <f>SUM($C95:AG95)</f>
        <v>9626767.0927825905</v>
      </c>
      <c r="AH30" s="449">
        <f>SUM($C95:AH95)</f>
        <v>9896289.5978886746</v>
      </c>
      <c r="AI30" s="449">
        <f>SUM($C95:AI95)</f>
        <v>10090930.44821378</v>
      </c>
      <c r="AJ30" s="449">
        <f>SUM($C95:AJ95)</f>
        <v>10194317.651860354</v>
      </c>
      <c r="AK30" s="449">
        <f>SUM($C95:AK95)</f>
        <v>10300434.722184027</v>
      </c>
      <c r="AL30" s="449">
        <f>SUM($C95:AL95)</f>
        <v>10420451.071573058</v>
      </c>
      <c r="AM30" s="449">
        <f>SUM($C95:AM95)</f>
        <v>10542571.196588865</v>
      </c>
    </row>
    <row r="31" spans="1:39" x14ac:dyDescent="0.35">
      <c r="A31" s="1"/>
      <c r="B31" s="1"/>
      <c r="C31" s="61"/>
      <c r="D31" s="61"/>
      <c r="E31" s="164"/>
      <c r="F31" s="61"/>
      <c r="G31" s="61"/>
      <c r="H31" s="476"/>
      <c r="I31" s="476"/>
      <c r="J31" s="476"/>
      <c r="K31" s="476"/>
      <c r="L31" s="500" t="s">
        <v>249</v>
      </c>
      <c r="M31" s="478">
        <v>-970856.22109866701</v>
      </c>
      <c r="N31" s="509">
        <f>M31</f>
        <v>-970856.22109866701</v>
      </c>
      <c r="O31" s="488"/>
      <c r="P31" s="512"/>
      <c r="Q31" s="512"/>
      <c r="R31" s="61"/>
      <c r="S31" s="450" t="s">
        <v>253</v>
      </c>
      <c r="T31" s="451">
        <f>T11</f>
        <v>8438414.375177335</v>
      </c>
      <c r="U31" s="449">
        <f>U11</f>
        <v>8724062.3614703845</v>
      </c>
      <c r="V31" s="449">
        <f t="shared" ref="V31:W31" si="31">V11</f>
        <v>8993584.8665764667</v>
      </c>
      <c r="W31" s="449">
        <f t="shared" si="31"/>
        <v>9188225.7169015743</v>
      </c>
      <c r="X31" s="449">
        <f t="shared" ref="X31:AM31" si="32">X11</f>
        <v>9291612.9205481485</v>
      </c>
      <c r="Y31" s="449">
        <f t="shared" si="32"/>
        <v>9397729.9908718187</v>
      </c>
      <c r="Z31" s="449">
        <f t="shared" si="32"/>
        <v>9517746.3402608521</v>
      </c>
      <c r="AA31" s="449">
        <f t="shared" si="32"/>
        <v>9639866.4652766585</v>
      </c>
      <c r="AB31" s="449">
        <f t="shared" si="32"/>
        <v>9742787.6643739734</v>
      </c>
      <c r="AC31" s="449">
        <f t="shared" si="32"/>
        <v>9848966.6504471861</v>
      </c>
      <c r="AD31" s="449">
        <f t="shared" si="32"/>
        <v>9944024.1737803426</v>
      </c>
      <c r="AE31" s="449">
        <f t="shared" si="32"/>
        <v>10058557.531618269</v>
      </c>
      <c r="AF31" s="449">
        <f t="shared" si="32"/>
        <v>10311975.327588212</v>
      </c>
      <c r="AG31" s="449">
        <f t="shared" si="32"/>
        <v>10597623.313881261</v>
      </c>
      <c r="AH31" s="449">
        <f t="shared" si="32"/>
        <v>10867145.818987343</v>
      </c>
      <c r="AI31" s="449">
        <f t="shared" si="32"/>
        <v>11061786.669312451</v>
      </c>
      <c r="AJ31" s="449">
        <f t="shared" si="32"/>
        <v>11165173.872959021</v>
      </c>
      <c r="AK31" s="449">
        <f t="shared" si="32"/>
        <v>11271290.943282697</v>
      </c>
      <c r="AL31" s="449">
        <f t="shared" si="32"/>
        <v>11391307.292671729</v>
      </c>
      <c r="AM31" s="449">
        <f t="shared" si="32"/>
        <v>11513427.417687533</v>
      </c>
    </row>
    <row r="32" spans="1:39" x14ac:dyDescent="0.35">
      <c r="A32" s="1"/>
      <c r="B32" s="1"/>
      <c r="C32" s="61"/>
      <c r="D32" s="61"/>
      <c r="E32" s="166"/>
      <c r="F32" s="167"/>
      <c r="G32" s="167"/>
      <c r="H32" s="476"/>
      <c r="I32" s="476"/>
      <c r="J32" s="476"/>
      <c r="K32" s="476"/>
      <c r="L32" s="530" t="s">
        <v>298</v>
      </c>
      <c r="M32" s="510">
        <v>1962675.8878320507</v>
      </c>
      <c r="N32" s="531">
        <f>U95</f>
        <v>285647.98629304901</v>
      </c>
      <c r="O32" s="532">
        <f>N32/M32-1</f>
        <v>-0.85445992990285702</v>
      </c>
      <c r="P32" s="512"/>
      <c r="Q32" s="512"/>
      <c r="R32" s="61"/>
      <c r="S32" s="450" t="s">
        <v>235</v>
      </c>
      <c r="T32" s="448">
        <f>T30-T31</f>
        <v>-970856.22109866701</v>
      </c>
      <c r="U32" s="448">
        <f>U30-U31</f>
        <v>-970856.22109866794</v>
      </c>
      <c r="V32" s="448">
        <f t="shared" ref="V32:W32" si="33">V30-V31</f>
        <v>-970856.22109866701</v>
      </c>
      <c r="W32" s="448">
        <f t="shared" si="33"/>
        <v>-970856.22109866887</v>
      </c>
      <c r="X32" s="448">
        <f t="shared" ref="X32:AM32" si="34">X30-X31</f>
        <v>-970856.22109866887</v>
      </c>
      <c r="Y32" s="448">
        <f t="shared" si="34"/>
        <v>-970856.22109866701</v>
      </c>
      <c r="Z32" s="448">
        <f t="shared" si="34"/>
        <v>-970856.22109866887</v>
      </c>
      <c r="AA32" s="448">
        <f t="shared" si="34"/>
        <v>-970856.22109866887</v>
      </c>
      <c r="AB32" s="448">
        <f t="shared" si="34"/>
        <v>-970856.22109866887</v>
      </c>
      <c r="AC32" s="448">
        <f t="shared" si="34"/>
        <v>-970856.22109866701</v>
      </c>
      <c r="AD32" s="448">
        <f t="shared" si="34"/>
        <v>-970856.22109866887</v>
      </c>
      <c r="AE32" s="448">
        <f t="shared" si="34"/>
        <v>-970856.22109866887</v>
      </c>
      <c r="AF32" s="448">
        <f t="shared" si="34"/>
        <v>-970856.22109867074</v>
      </c>
      <c r="AG32" s="448">
        <f t="shared" si="34"/>
        <v>-970856.22109867074</v>
      </c>
      <c r="AH32" s="448">
        <f t="shared" si="34"/>
        <v>-970856.22109866887</v>
      </c>
      <c r="AI32" s="448">
        <f t="shared" si="34"/>
        <v>-970856.22109867074</v>
      </c>
      <c r="AJ32" s="448">
        <f t="shared" si="34"/>
        <v>-970856.22109866701</v>
      </c>
      <c r="AK32" s="448">
        <f t="shared" si="34"/>
        <v>-970856.22109867074</v>
      </c>
      <c r="AL32" s="448">
        <f t="shared" si="34"/>
        <v>-970856.22109867074</v>
      </c>
      <c r="AM32" s="448">
        <f t="shared" si="34"/>
        <v>-970856.22109866887</v>
      </c>
    </row>
    <row r="33" spans="1:62" x14ac:dyDescent="0.35">
      <c r="A33" s="1"/>
      <c r="B33" s="1"/>
      <c r="C33" s="61"/>
      <c r="D33" s="61"/>
      <c r="E33" s="61"/>
      <c r="F33" s="61"/>
      <c r="G33" s="61"/>
      <c r="H33" s="476"/>
      <c r="I33" s="476"/>
      <c r="J33" s="476"/>
      <c r="K33" s="476"/>
      <c r="L33" s="500" t="s">
        <v>299</v>
      </c>
      <c r="M33" s="478">
        <f>M30+M31+M32</f>
        <v>9430234.0419107191</v>
      </c>
      <c r="N33" s="475">
        <f>N30+N31+N32</f>
        <v>7753206.1403717166</v>
      </c>
      <c r="O33" s="489"/>
      <c r="P33" s="512"/>
      <c r="Q33" s="512"/>
      <c r="R33" s="167"/>
      <c r="S33" s="450" t="s">
        <v>254</v>
      </c>
      <c r="T33" s="449" t="b">
        <f>ROUND(T32,2)=ROUND($M31,2)</f>
        <v>1</v>
      </c>
      <c r="U33" s="449" t="b">
        <f>ROUND(U32,2)=ROUND($M31,2)</f>
        <v>1</v>
      </c>
      <c r="V33" s="449" t="b">
        <f t="shared" ref="V33:W33" si="35">ROUND(V32,2)=ROUND($M31,2)</f>
        <v>1</v>
      </c>
      <c r="W33" s="449" t="b">
        <f t="shared" si="35"/>
        <v>1</v>
      </c>
      <c r="X33" s="449" t="b">
        <f t="shared" ref="X33:AM33" si="36">ROUND(X32,2)=ROUND($M31,2)</f>
        <v>1</v>
      </c>
      <c r="Y33" s="449" t="b">
        <f t="shared" si="36"/>
        <v>1</v>
      </c>
      <c r="Z33" s="449" t="b">
        <f t="shared" si="36"/>
        <v>1</v>
      </c>
      <c r="AA33" s="449" t="b">
        <f t="shared" si="36"/>
        <v>1</v>
      </c>
      <c r="AB33" s="449" t="b">
        <f t="shared" si="36"/>
        <v>1</v>
      </c>
      <c r="AC33" s="449" t="b">
        <f t="shared" si="36"/>
        <v>1</v>
      </c>
      <c r="AD33" s="449" t="b">
        <f t="shared" si="36"/>
        <v>1</v>
      </c>
      <c r="AE33" s="449" t="b">
        <f t="shared" si="36"/>
        <v>1</v>
      </c>
      <c r="AF33" s="449" t="b">
        <f t="shared" si="36"/>
        <v>1</v>
      </c>
      <c r="AG33" s="449" t="b">
        <f t="shared" si="36"/>
        <v>1</v>
      </c>
      <c r="AH33" s="449" t="b">
        <f t="shared" si="36"/>
        <v>1</v>
      </c>
      <c r="AI33" s="449" t="b">
        <f t="shared" si="36"/>
        <v>1</v>
      </c>
      <c r="AJ33" s="449" t="b">
        <f t="shared" si="36"/>
        <v>1</v>
      </c>
      <c r="AK33" s="449" t="b">
        <f t="shared" si="36"/>
        <v>1</v>
      </c>
      <c r="AL33" s="449" t="b">
        <f t="shared" si="36"/>
        <v>1</v>
      </c>
      <c r="AM33" s="449" t="b">
        <f t="shared" si="36"/>
        <v>1</v>
      </c>
    </row>
    <row r="34" spans="1:62" ht="15" hidden="1" customHeight="1" x14ac:dyDescent="0.35">
      <c r="A34" s="574" t="s">
        <v>41</v>
      </c>
      <c r="B34" s="574"/>
      <c r="C34" s="170" t="s">
        <v>231</v>
      </c>
      <c r="H34" s="477"/>
      <c r="I34" s="510" t="s">
        <v>178</v>
      </c>
      <c r="J34" s="477"/>
      <c r="K34" s="477"/>
      <c r="L34" s="477"/>
      <c r="M34" s="477"/>
      <c r="N34" s="487"/>
      <c r="O34" s="487"/>
      <c r="P34" s="512"/>
      <c r="Q34" s="512"/>
      <c r="AO34" s="170" t="s">
        <v>176</v>
      </c>
      <c r="AZ34" s="170" t="s">
        <v>229</v>
      </c>
    </row>
    <row r="35" spans="1:62" ht="15" hidden="1" customHeight="1" thickBot="1" x14ac:dyDescent="0.4">
      <c r="A35" s="574"/>
      <c r="B35" s="574"/>
      <c r="H35" s="477"/>
      <c r="I35" s="477"/>
      <c r="J35" s="477"/>
      <c r="K35" s="477"/>
      <c r="L35" s="477"/>
      <c r="M35" s="477"/>
      <c r="N35" s="487"/>
      <c r="O35" s="487"/>
      <c r="P35" s="512"/>
      <c r="Q35" s="512"/>
    </row>
    <row r="36" spans="1:62" ht="15.75" hidden="1" customHeight="1" thickBot="1" x14ac:dyDescent="0.4">
      <c r="A36" s="575"/>
      <c r="B36" s="575"/>
      <c r="C36" s="145">
        <f t="shared" ref="C36:AH36" si="37">C21</f>
        <v>44562</v>
      </c>
      <c r="D36" s="52">
        <f t="shared" si="37"/>
        <v>44593</v>
      </c>
      <c r="E36" s="41">
        <f t="shared" si="37"/>
        <v>44621</v>
      </c>
      <c r="F36" s="41">
        <f t="shared" si="37"/>
        <v>44652</v>
      </c>
      <c r="G36" s="41">
        <f t="shared" si="37"/>
        <v>44682</v>
      </c>
      <c r="H36" s="479">
        <f t="shared" si="37"/>
        <v>44713</v>
      </c>
      <c r="I36" s="479">
        <f t="shared" si="37"/>
        <v>44743</v>
      </c>
      <c r="J36" s="479">
        <f t="shared" si="37"/>
        <v>44774</v>
      </c>
      <c r="K36" s="479">
        <f t="shared" si="37"/>
        <v>44805</v>
      </c>
      <c r="L36" s="479">
        <f t="shared" si="37"/>
        <v>44835</v>
      </c>
      <c r="M36" s="479">
        <f t="shared" si="37"/>
        <v>44866</v>
      </c>
      <c r="N36" s="517">
        <f t="shared" si="37"/>
        <v>44896</v>
      </c>
      <c r="O36" s="517">
        <f t="shared" ref="O36:Q36" si="38">R21</f>
        <v>45017</v>
      </c>
      <c r="P36" s="517">
        <f t="shared" si="38"/>
        <v>45047</v>
      </c>
      <c r="Q36" s="517">
        <f t="shared" si="38"/>
        <v>45078</v>
      </c>
      <c r="R36" s="41">
        <f t="shared" si="37"/>
        <v>45017</v>
      </c>
      <c r="S36" s="41">
        <f t="shared" si="37"/>
        <v>45047</v>
      </c>
      <c r="T36" s="41">
        <f t="shared" si="37"/>
        <v>45078</v>
      </c>
      <c r="U36" s="41">
        <f t="shared" si="37"/>
        <v>45108</v>
      </c>
      <c r="V36" s="41">
        <f t="shared" si="37"/>
        <v>45139</v>
      </c>
      <c r="W36" s="41">
        <f t="shared" si="37"/>
        <v>45170</v>
      </c>
      <c r="X36" s="41">
        <f t="shared" si="37"/>
        <v>45200</v>
      </c>
      <c r="Y36" s="41">
        <f t="shared" si="37"/>
        <v>45231</v>
      </c>
      <c r="Z36" s="41">
        <f t="shared" si="37"/>
        <v>45261</v>
      </c>
      <c r="AA36" s="41">
        <f t="shared" si="37"/>
        <v>45292</v>
      </c>
      <c r="AB36" s="41">
        <f t="shared" si="37"/>
        <v>45323</v>
      </c>
      <c r="AC36" s="41">
        <f t="shared" si="37"/>
        <v>45352</v>
      </c>
      <c r="AD36" s="41">
        <f t="shared" si="37"/>
        <v>45383</v>
      </c>
      <c r="AE36" s="41">
        <f t="shared" si="37"/>
        <v>45413</v>
      </c>
      <c r="AF36" s="41">
        <f t="shared" si="37"/>
        <v>45444</v>
      </c>
      <c r="AG36" s="41">
        <f t="shared" si="37"/>
        <v>45474</v>
      </c>
      <c r="AH36" s="41">
        <f t="shared" si="37"/>
        <v>45505</v>
      </c>
      <c r="AI36" s="41">
        <f t="shared" ref="AI36:AM36" si="39">AI21</f>
        <v>45536</v>
      </c>
      <c r="AJ36" s="41">
        <f t="shared" si="39"/>
        <v>45566</v>
      </c>
      <c r="AK36" s="41">
        <f t="shared" si="39"/>
        <v>45597</v>
      </c>
      <c r="AL36" s="41">
        <f t="shared" si="39"/>
        <v>45627</v>
      </c>
      <c r="AM36" s="41">
        <f t="shared" si="39"/>
        <v>45658</v>
      </c>
      <c r="AO36" s="40">
        <f t="shared" ref="AO36:AW36" si="40">C36</f>
        <v>44562</v>
      </c>
      <c r="AP36" s="40">
        <f t="shared" si="40"/>
        <v>44593</v>
      </c>
      <c r="AQ36" s="40">
        <f t="shared" si="40"/>
        <v>44621</v>
      </c>
      <c r="AR36" s="40">
        <f t="shared" si="40"/>
        <v>44652</v>
      </c>
      <c r="AS36" s="40">
        <f t="shared" si="40"/>
        <v>44682</v>
      </c>
      <c r="AT36" s="40">
        <f t="shared" si="40"/>
        <v>44713</v>
      </c>
      <c r="AU36" s="40">
        <f t="shared" si="40"/>
        <v>44743</v>
      </c>
      <c r="AV36" s="40">
        <f t="shared" si="40"/>
        <v>44774</v>
      </c>
      <c r="AW36" s="40">
        <f t="shared" si="40"/>
        <v>44805</v>
      </c>
      <c r="AX36" s="40" t="e">
        <f>#REF!</f>
        <v>#REF!</v>
      </c>
      <c r="AY36" s="40" t="e">
        <f>#REF!</f>
        <v>#REF!</v>
      </c>
      <c r="AZ36" s="40" t="e">
        <f>#REF!</f>
        <v>#REF!</v>
      </c>
      <c r="BA36" s="40">
        <f>L36</f>
        <v>44835</v>
      </c>
      <c r="BB36" s="40">
        <f>M36</f>
        <v>44866</v>
      </c>
      <c r="BC36" s="40">
        <f>O36</f>
        <v>45017</v>
      </c>
      <c r="BD36" s="40">
        <f>R36</f>
        <v>45017</v>
      </c>
      <c r="BE36" s="40">
        <f>S36</f>
        <v>45047</v>
      </c>
      <c r="BF36" s="40">
        <f>T36</f>
        <v>45078</v>
      </c>
      <c r="BI36" t="s">
        <v>34</v>
      </c>
    </row>
    <row r="37" spans="1:62" hidden="1" x14ac:dyDescent="0.35">
      <c r="A37" s="577" t="s">
        <v>30</v>
      </c>
      <c r="B37" s="62" t="s">
        <v>39</v>
      </c>
      <c r="C37" s="174">
        <f>IF(AO40=0,0,AO37/SUM(AO37:AO38))</f>
        <v>0</v>
      </c>
      <c r="D37" s="174">
        <f t="shared" ref="D37:K37" si="41">IF(AP40=0,0,AP37/SUM(AP37:AP38))</f>
        <v>0.97919576563993238</v>
      </c>
      <c r="E37" s="174">
        <f t="shared" si="41"/>
        <v>0.99505570287806</v>
      </c>
      <c r="F37" s="174">
        <f t="shared" si="41"/>
        <v>0.99501752341718885</v>
      </c>
      <c r="G37" s="174">
        <f t="shared" si="41"/>
        <v>1</v>
      </c>
      <c r="H37" s="480">
        <f t="shared" si="41"/>
        <v>0.90657200392364834</v>
      </c>
      <c r="I37" s="480">
        <f t="shared" si="41"/>
        <v>0.98746793548518097</v>
      </c>
      <c r="J37" s="480">
        <f t="shared" si="41"/>
        <v>1.0809139752529897</v>
      </c>
      <c r="K37" s="480">
        <f t="shared" si="41"/>
        <v>0.99770472425799883</v>
      </c>
      <c r="L37" s="501"/>
      <c r="M37" s="480"/>
      <c r="N37" s="518"/>
      <c r="O37" s="518"/>
      <c r="P37" s="518"/>
      <c r="Q37" s="518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O37" s="177"/>
      <c r="AP37" s="177">
        <v>506160</v>
      </c>
      <c r="AQ37" s="177">
        <v>531711</v>
      </c>
      <c r="AR37" s="177">
        <v>9263442</v>
      </c>
      <c r="AS37" s="177">
        <v>1347320</v>
      </c>
      <c r="AT37" s="177">
        <v>1694083</v>
      </c>
      <c r="AU37" s="177">
        <v>729487</v>
      </c>
      <c r="AV37" s="177">
        <v>986000</v>
      </c>
      <c r="AW37" s="177">
        <v>855880</v>
      </c>
      <c r="AX37" s="177">
        <v>-3712022</v>
      </c>
      <c r="AY37" s="177">
        <v>1328685</v>
      </c>
      <c r="AZ37" s="183">
        <v>1156534</v>
      </c>
      <c r="BA37" s="177">
        <v>3379506</v>
      </c>
      <c r="BB37" s="177"/>
      <c r="BC37" s="177"/>
      <c r="BD37" s="177"/>
      <c r="BE37" s="177"/>
      <c r="BF37" s="177"/>
      <c r="BI37" s="177">
        <f>SUM(AO37:BF37)</f>
        <v>18066786</v>
      </c>
      <c r="BJ37" s="380">
        <f>BI37/(BI37+BI38)</f>
        <v>0.97475959430917525</v>
      </c>
    </row>
    <row r="38" spans="1:62" hidden="1" x14ac:dyDescent="0.35">
      <c r="A38" s="577"/>
      <c r="B38" s="59" t="s">
        <v>37</v>
      </c>
      <c r="C38" s="175">
        <f>IF(AO40=0,0,AO38/SUM(AO37:AO38))</f>
        <v>0</v>
      </c>
      <c r="D38" s="175">
        <f t="shared" ref="D38:K38" si="42">IF(AP40=0,0,AP38/SUM(AP37:AP38))</f>
        <v>2.0804234360067633E-2</v>
      </c>
      <c r="E38" s="175">
        <f t="shared" si="42"/>
        <v>4.9442971219399914E-3</v>
      </c>
      <c r="F38" s="175">
        <f t="shared" si="42"/>
        <v>4.9824765828111973E-3</v>
      </c>
      <c r="G38" s="175">
        <f t="shared" si="42"/>
        <v>0</v>
      </c>
      <c r="H38" s="481">
        <f t="shared" si="42"/>
        <v>9.3427996076351674E-2</v>
      </c>
      <c r="I38" s="481">
        <f t="shared" si="42"/>
        <v>1.2532064514819051E-2</v>
      </c>
      <c r="J38" s="481">
        <f t="shared" si="42"/>
        <v>-8.0913975252989781E-2</v>
      </c>
      <c r="K38" s="481">
        <f t="shared" si="42"/>
        <v>2.2952757420012146E-3</v>
      </c>
      <c r="L38" s="502"/>
      <c r="M38" s="481"/>
      <c r="N38" s="519"/>
      <c r="O38" s="519"/>
      <c r="P38" s="519"/>
      <c r="Q38" s="519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O38" s="177"/>
      <c r="AP38" s="177">
        <v>10754</v>
      </c>
      <c r="AQ38" s="177">
        <v>2642</v>
      </c>
      <c r="AR38" s="177">
        <v>46386</v>
      </c>
      <c r="AS38" s="177">
        <v>0</v>
      </c>
      <c r="AT38" s="177">
        <v>174586</v>
      </c>
      <c r="AU38" s="177">
        <v>9258</v>
      </c>
      <c r="AV38" s="177">
        <v>-73809</v>
      </c>
      <c r="AW38" s="177">
        <v>1969</v>
      </c>
      <c r="AX38" s="177">
        <v>28088</v>
      </c>
      <c r="AY38" s="177">
        <v>119743</v>
      </c>
      <c r="AZ38" s="183">
        <v>49268</v>
      </c>
      <c r="BA38" s="177">
        <v>98936</v>
      </c>
      <c r="BB38" s="177"/>
      <c r="BC38" s="177"/>
      <c r="BD38" s="177"/>
      <c r="BE38" s="177"/>
      <c r="BF38" s="177"/>
      <c r="BI38" s="177">
        <f t="shared" ref="BI38:BI56" si="43">SUM(AO38:BF38)</f>
        <v>467821</v>
      </c>
      <c r="BJ38" s="380"/>
    </row>
    <row r="39" spans="1:62" hidden="1" x14ac:dyDescent="0.35">
      <c r="A39" s="577"/>
      <c r="B39" s="182" t="s">
        <v>177</v>
      </c>
      <c r="C39" s="176"/>
      <c r="D39" s="176"/>
      <c r="E39" s="176"/>
      <c r="F39" s="176"/>
      <c r="G39" s="176"/>
      <c r="H39" s="482"/>
      <c r="I39" s="482"/>
      <c r="J39" s="482"/>
      <c r="K39" s="482"/>
      <c r="L39" s="503"/>
      <c r="M39" s="482"/>
      <c r="N39" s="520"/>
      <c r="O39" s="520"/>
      <c r="P39" s="520"/>
      <c r="Q39" s="520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O39" s="177"/>
      <c r="AP39" s="177">
        <v>255800</v>
      </c>
      <c r="AQ39" s="177">
        <v>427950</v>
      </c>
      <c r="AR39" s="177">
        <v>250233</v>
      </c>
      <c r="AS39" s="177">
        <v>576367</v>
      </c>
      <c r="AT39" s="177">
        <v>537222</v>
      </c>
      <c r="AU39" s="177">
        <v>1577722</v>
      </c>
      <c r="AV39" s="177">
        <v>607970</v>
      </c>
      <c r="AW39" s="177">
        <v>1337972</v>
      </c>
      <c r="AX39" s="177">
        <v>-3964172</v>
      </c>
      <c r="AY39" s="177">
        <v>442338</v>
      </c>
      <c r="AZ39" s="183">
        <v>1463002</v>
      </c>
      <c r="BA39" s="177">
        <v>4581066</v>
      </c>
      <c r="BB39" s="177"/>
      <c r="BC39" s="177"/>
      <c r="BD39" s="177"/>
      <c r="BE39" s="177"/>
      <c r="BF39" s="177"/>
      <c r="BI39" s="177">
        <f t="shared" si="43"/>
        <v>8093470</v>
      </c>
      <c r="BJ39" s="380"/>
    </row>
    <row r="40" spans="1:62" s="63" customFormat="1" ht="15" hidden="1" thickBot="1" x14ac:dyDescent="0.4">
      <c r="A40" s="578"/>
      <c r="B40" s="180" t="s">
        <v>34</v>
      </c>
      <c r="C40" s="165">
        <f t="shared" ref="C40" si="44">SUM(C37:C38)</f>
        <v>0</v>
      </c>
      <c r="D40" s="165">
        <f t="shared" ref="D40:K40" si="45">SUM(D37:D38)</f>
        <v>1</v>
      </c>
      <c r="E40" s="165">
        <f t="shared" si="45"/>
        <v>1</v>
      </c>
      <c r="F40" s="165">
        <f t="shared" si="45"/>
        <v>1</v>
      </c>
      <c r="G40" s="165">
        <f t="shared" si="45"/>
        <v>1</v>
      </c>
      <c r="H40" s="483">
        <f t="shared" si="45"/>
        <v>1</v>
      </c>
      <c r="I40" s="483">
        <f t="shared" si="45"/>
        <v>1</v>
      </c>
      <c r="J40" s="483">
        <f t="shared" si="45"/>
        <v>0.99999999999999989</v>
      </c>
      <c r="K40" s="483">
        <f t="shared" si="45"/>
        <v>1</v>
      </c>
      <c r="L40" s="504"/>
      <c r="M40" s="483"/>
      <c r="N40" s="521"/>
      <c r="O40" s="521"/>
      <c r="P40" s="521"/>
      <c r="Q40" s="521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O40" s="178">
        <f t="shared" ref="AO40:AY40" si="46">SUM(AO37:AO39)</f>
        <v>0</v>
      </c>
      <c r="AP40" s="178">
        <f t="shared" si="46"/>
        <v>772714</v>
      </c>
      <c r="AQ40" s="178">
        <f t="shared" si="46"/>
        <v>962303</v>
      </c>
      <c r="AR40" s="178">
        <f t="shared" si="46"/>
        <v>9560061</v>
      </c>
      <c r="AS40" s="178">
        <f t="shared" si="46"/>
        <v>1923687</v>
      </c>
      <c r="AT40" s="178">
        <f t="shared" si="46"/>
        <v>2405891</v>
      </c>
      <c r="AU40" s="178">
        <f t="shared" si="46"/>
        <v>2316467</v>
      </c>
      <c r="AV40" s="178">
        <f t="shared" si="46"/>
        <v>1520161</v>
      </c>
      <c r="AW40" s="178">
        <f t="shared" si="46"/>
        <v>2195821</v>
      </c>
      <c r="AX40" s="178">
        <f t="shared" si="46"/>
        <v>-7648106</v>
      </c>
      <c r="AY40" s="178">
        <f t="shared" si="46"/>
        <v>1890766</v>
      </c>
      <c r="AZ40" s="179">
        <f>SUM(AZ37:AZ39)</f>
        <v>2668804</v>
      </c>
      <c r="BA40" s="178">
        <f t="shared" ref="BA40:BF40" si="47">SUM(BA37:BA39)</f>
        <v>8059508</v>
      </c>
      <c r="BB40" s="178">
        <f t="shared" si="47"/>
        <v>0</v>
      </c>
      <c r="BC40" s="178">
        <f t="shared" si="47"/>
        <v>0</v>
      </c>
      <c r="BD40" s="178">
        <f t="shared" si="47"/>
        <v>0</v>
      </c>
      <c r="BE40" s="178">
        <f t="shared" si="47"/>
        <v>0</v>
      </c>
      <c r="BF40" s="178">
        <f t="shared" si="47"/>
        <v>0</v>
      </c>
      <c r="BI40" s="178">
        <f t="shared" si="43"/>
        <v>26628077</v>
      </c>
      <c r="BJ40" s="381"/>
    </row>
    <row r="41" spans="1:62" hidden="1" x14ac:dyDescent="0.35">
      <c r="A41" s="576" t="s">
        <v>31</v>
      </c>
      <c r="B41" s="60" t="s">
        <v>39</v>
      </c>
      <c r="C41" s="174">
        <f>IF(AO44=0,0,AO41/SUM(AO41:AO42))</f>
        <v>0</v>
      </c>
      <c r="D41" s="174">
        <f t="shared" ref="D41:K41" si="48">IF(AP44=0,0,AP41/SUM(AP41:AP42))</f>
        <v>0.80511266996858377</v>
      </c>
      <c r="E41" s="174">
        <f t="shared" si="48"/>
        <v>0.70710645839315844</v>
      </c>
      <c r="F41" s="174">
        <f t="shared" si="48"/>
        <v>0.99594219182511057</v>
      </c>
      <c r="G41" s="174">
        <f t="shared" si="48"/>
        <v>0.66447875353377606</v>
      </c>
      <c r="H41" s="480">
        <f t="shared" si="48"/>
        <v>0.97135218914618293</v>
      </c>
      <c r="I41" s="480">
        <f t="shared" si="48"/>
        <v>0.9627676514766359</v>
      </c>
      <c r="J41" s="480">
        <f t="shared" si="48"/>
        <v>0.88735244950789449</v>
      </c>
      <c r="K41" s="480">
        <f t="shared" si="48"/>
        <v>0.83111925542738374</v>
      </c>
      <c r="L41" s="501"/>
      <c r="M41" s="480"/>
      <c r="N41" s="518"/>
      <c r="O41" s="518"/>
      <c r="P41" s="518"/>
      <c r="Q41" s="518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O41" s="177"/>
      <c r="AP41" s="177">
        <v>860564</v>
      </c>
      <c r="AQ41" s="177">
        <v>832294</v>
      </c>
      <c r="AR41" s="177">
        <v>1996151</v>
      </c>
      <c r="AS41" s="177">
        <v>1547070</v>
      </c>
      <c r="AT41" s="177">
        <v>2398423</v>
      </c>
      <c r="AU41" s="177">
        <v>1662667</v>
      </c>
      <c r="AV41" s="177">
        <v>1803716</v>
      </c>
      <c r="AW41" s="177">
        <v>3943173</v>
      </c>
      <c r="AX41" s="177">
        <v>21544219</v>
      </c>
      <c r="AY41" s="177">
        <v>7542054</v>
      </c>
      <c r="AZ41" s="183">
        <v>5090796</v>
      </c>
      <c r="BA41" s="177">
        <v>13202044</v>
      </c>
      <c r="BB41" s="177"/>
      <c r="BC41" s="177"/>
      <c r="BD41" s="177"/>
      <c r="BE41" s="177"/>
      <c r="BF41" s="177"/>
      <c r="BI41" s="177">
        <f t="shared" si="43"/>
        <v>62423171</v>
      </c>
      <c r="BJ41" s="380">
        <f>BI41/(BI41+BI42)</f>
        <v>0.91146469725533985</v>
      </c>
    </row>
    <row r="42" spans="1:62" hidden="1" x14ac:dyDescent="0.35">
      <c r="A42" s="577"/>
      <c r="B42" s="59" t="s">
        <v>37</v>
      </c>
      <c r="C42" s="175">
        <f>IF(AO44=0,0,AO42/SUM(AO41:AO42))</f>
        <v>0</v>
      </c>
      <c r="D42" s="175">
        <f t="shared" ref="D42:K42" si="49">IF(AP44=0,0,AP42/SUM(AP41:AP42))</f>
        <v>0.19488733003141623</v>
      </c>
      <c r="E42" s="175">
        <f t="shared" si="49"/>
        <v>0.29289354160684156</v>
      </c>
      <c r="F42" s="175">
        <f t="shared" si="49"/>
        <v>4.0578081748893872E-3</v>
      </c>
      <c r="G42" s="175">
        <f t="shared" si="49"/>
        <v>0.33552124646622394</v>
      </c>
      <c r="H42" s="481">
        <f t="shared" si="49"/>
        <v>2.8647810853817027E-2</v>
      </c>
      <c r="I42" s="481">
        <f t="shared" si="49"/>
        <v>3.7232348523364094E-2</v>
      </c>
      <c r="J42" s="481">
        <f t="shared" si="49"/>
        <v>0.11264755049210555</v>
      </c>
      <c r="K42" s="481">
        <f t="shared" si="49"/>
        <v>0.16888074457261626</v>
      </c>
      <c r="L42" s="502"/>
      <c r="M42" s="481"/>
      <c r="N42" s="519"/>
      <c r="O42" s="519"/>
      <c r="P42" s="519"/>
      <c r="Q42" s="519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O42" s="177"/>
      <c r="AP42" s="177">
        <v>208310</v>
      </c>
      <c r="AQ42" s="177">
        <v>344748</v>
      </c>
      <c r="AR42" s="177">
        <v>8133</v>
      </c>
      <c r="AS42" s="177">
        <v>781176</v>
      </c>
      <c r="AT42" s="177">
        <v>70736</v>
      </c>
      <c r="AU42" s="177">
        <v>64299</v>
      </c>
      <c r="AV42" s="177">
        <v>228978</v>
      </c>
      <c r="AW42" s="177">
        <v>801240</v>
      </c>
      <c r="AX42" s="177">
        <v>411505</v>
      </c>
      <c r="AY42" s="177">
        <v>83832</v>
      </c>
      <c r="AZ42" s="183">
        <v>593160</v>
      </c>
      <c r="BA42" s="177">
        <v>2467370</v>
      </c>
      <c r="BB42" s="177"/>
      <c r="BC42" s="177"/>
      <c r="BD42" s="177"/>
      <c r="BE42" s="177"/>
      <c r="BF42" s="177"/>
      <c r="BI42" s="177">
        <f t="shared" si="43"/>
        <v>6063487</v>
      </c>
      <c r="BJ42" s="380"/>
    </row>
    <row r="43" spans="1:62" hidden="1" x14ac:dyDescent="0.35">
      <c r="A43" s="577"/>
      <c r="B43" s="182" t="s">
        <v>177</v>
      </c>
      <c r="C43" s="176"/>
      <c r="D43" s="176"/>
      <c r="E43" s="176"/>
      <c r="F43" s="176"/>
      <c r="G43" s="176"/>
      <c r="H43" s="482"/>
      <c r="I43" s="482"/>
      <c r="J43" s="482"/>
      <c r="K43" s="482"/>
      <c r="L43" s="503"/>
      <c r="M43" s="482"/>
      <c r="N43" s="520"/>
      <c r="O43" s="520"/>
      <c r="P43" s="520"/>
      <c r="Q43" s="520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O43" s="177"/>
      <c r="AP43" s="177">
        <v>220871</v>
      </c>
      <c r="AQ43" s="177">
        <v>-131297</v>
      </c>
      <c r="AR43" s="177">
        <v>83451</v>
      </c>
      <c r="AS43" s="177">
        <v>495100</v>
      </c>
      <c r="AT43" s="177">
        <v>980216</v>
      </c>
      <c r="AU43" s="177">
        <v>1029946</v>
      </c>
      <c r="AV43" s="177">
        <v>2084104</v>
      </c>
      <c r="AW43" s="177">
        <v>689742</v>
      </c>
      <c r="AX43" s="177">
        <v>-5032483</v>
      </c>
      <c r="AY43" s="177">
        <v>2459099</v>
      </c>
      <c r="AZ43" s="183">
        <v>1036628</v>
      </c>
      <c r="BA43" s="177">
        <v>14396489</v>
      </c>
      <c r="BB43" s="177"/>
      <c r="BC43" s="177"/>
      <c r="BD43" s="177"/>
      <c r="BE43" s="177"/>
      <c r="BF43" s="177"/>
      <c r="BI43" s="177">
        <f t="shared" si="43"/>
        <v>18311866</v>
      </c>
      <c r="BJ43" s="380"/>
    </row>
    <row r="44" spans="1:62" s="63" customFormat="1" ht="15" hidden="1" thickBot="1" x14ac:dyDescent="0.4">
      <c r="A44" s="578"/>
      <c r="B44" s="180" t="s">
        <v>34</v>
      </c>
      <c r="C44" s="165">
        <f t="shared" ref="C44" si="50">SUM(C41:C42)</f>
        <v>0</v>
      </c>
      <c r="D44" s="165">
        <f t="shared" ref="D44:K44" si="51">SUM(D41:D42)</f>
        <v>1</v>
      </c>
      <c r="E44" s="165">
        <f t="shared" si="51"/>
        <v>1</v>
      </c>
      <c r="F44" s="165">
        <f t="shared" si="51"/>
        <v>1</v>
      </c>
      <c r="G44" s="165">
        <f t="shared" si="51"/>
        <v>1</v>
      </c>
      <c r="H44" s="483">
        <f t="shared" si="51"/>
        <v>1</v>
      </c>
      <c r="I44" s="483">
        <f t="shared" si="51"/>
        <v>1</v>
      </c>
      <c r="J44" s="483">
        <f t="shared" si="51"/>
        <v>1</v>
      </c>
      <c r="K44" s="483">
        <f t="shared" si="51"/>
        <v>1</v>
      </c>
      <c r="L44" s="504"/>
      <c r="M44" s="483"/>
      <c r="N44" s="521"/>
      <c r="O44" s="521"/>
      <c r="P44" s="521"/>
      <c r="Q44" s="521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O44" s="178">
        <f t="shared" ref="AO44:AY44" si="52">SUM(AO41:AO43)</f>
        <v>0</v>
      </c>
      <c r="AP44" s="178">
        <f t="shared" si="52"/>
        <v>1289745</v>
      </c>
      <c r="AQ44" s="178">
        <f t="shared" si="52"/>
        <v>1045745</v>
      </c>
      <c r="AR44" s="178">
        <f t="shared" si="52"/>
        <v>2087735</v>
      </c>
      <c r="AS44" s="178">
        <f t="shared" si="52"/>
        <v>2823346</v>
      </c>
      <c r="AT44" s="178">
        <f t="shared" si="52"/>
        <v>3449375</v>
      </c>
      <c r="AU44" s="178">
        <f t="shared" si="52"/>
        <v>2756912</v>
      </c>
      <c r="AV44" s="178">
        <f t="shared" si="52"/>
        <v>4116798</v>
      </c>
      <c r="AW44" s="178">
        <f t="shared" si="52"/>
        <v>5434155</v>
      </c>
      <c r="AX44" s="178">
        <f t="shared" si="52"/>
        <v>16923241</v>
      </c>
      <c r="AY44" s="178">
        <f t="shared" si="52"/>
        <v>10084985</v>
      </c>
      <c r="AZ44" s="179">
        <f>SUM(AZ41:AZ43)</f>
        <v>6720584</v>
      </c>
      <c r="BA44" s="178">
        <f t="shared" ref="BA44:BF44" si="53">SUM(BA41:BA43)</f>
        <v>30065903</v>
      </c>
      <c r="BB44" s="178">
        <f t="shared" si="53"/>
        <v>0</v>
      </c>
      <c r="BC44" s="178">
        <f t="shared" si="53"/>
        <v>0</v>
      </c>
      <c r="BD44" s="178">
        <f t="shared" si="53"/>
        <v>0</v>
      </c>
      <c r="BE44" s="178">
        <f t="shared" si="53"/>
        <v>0</v>
      </c>
      <c r="BF44" s="178">
        <f t="shared" si="53"/>
        <v>0</v>
      </c>
      <c r="BI44" s="178">
        <f t="shared" si="43"/>
        <v>86798524</v>
      </c>
      <c r="BJ44" s="381"/>
    </row>
    <row r="45" spans="1:62" hidden="1" x14ac:dyDescent="0.35">
      <c r="A45" s="576" t="s">
        <v>32</v>
      </c>
      <c r="B45" s="60" t="s">
        <v>39</v>
      </c>
      <c r="C45" s="174">
        <f>IF(AO48=0,0,AO45/SUM(AO45:AO46))</f>
        <v>0</v>
      </c>
      <c r="D45" s="174">
        <f t="shared" ref="D45:K45" si="54">IF(AP48=0,0,AP45/SUM(AP45:AP46))</f>
        <v>0.71014706722801135</v>
      </c>
      <c r="E45" s="174">
        <f t="shared" si="54"/>
        <v>1</v>
      </c>
      <c r="F45" s="174">
        <f t="shared" si="54"/>
        <v>0.96536746947698004</v>
      </c>
      <c r="G45" s="174">
        <f t="shared" si="54"/>
        <v>0.86323463296095426</v>
      </c>
      <c r="H45" s="480">
        <f t="shared" si="54"/>
        <v>0.97184960618595484</v>
      </c>
      <c r="I45" s="480">
        <f t="shared" si="54"/>
        <v>0.53841945693972915</v>
      </c>
      <c r="J45" s="480">
        <f t="shared" si="54"/>
        <v>0.49167805449019097</v>
      </c>
      <c r="K45" s="480">
        <f t="shared" si="54"/>
        <v>0.98941582449057131</v>
      </c>
      <c r="L45" s="501"/>
      <c r="M45" s="480"/>
      <c r="N45" s="518"/>
      <c r="O45" s="518"/>
      <c r="P45" s="518"/>
      <c r="Q45" s="518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O45" s="177"/>
      <c r="AP45" s="177">
        <v>298222</v>
      </c>
      <c r="AQ45" s="177">
        <v>10013</v>
      </c>
      <c r="AR45" s="177">
        <v>606774</v>
      </c>
      <c r="AS45" s="177">
        <v>455055</v>
      </c>
      <c r="AT45" s="177">
        <v>3074247</v>
      </c>
      <c r="AU45" s="177">
        <v>234241</v>
      </c>
      <c r="AV45" s="177">
        <v>338570</v>
      </c>
      <c r="AW45" s="177">
        <v>473947</v>
      </c>
      <c r="AX45" s="177">
        <v>661229</v>
      </c>
      <c r="AY45" s="177">
        <v>1966571</v>
      </c>
      <c r="AZ45" s="183">
        <v>189879</v>
      </c>
      <c r="BA45" s="177">
        <v>3270993</v>
      </c>
      <c r="BB45" s="177"/>
      <c r="BC45" s="177"/>
      <c r="BD45" s="177"/>
      <c r="BE45" s="177"/>
      <c r="BF45" s="177"/>
      <c r="BI45" s="177">
        <f t="shared" si="43"/>
        <v>11579741</v>
      </c>
      <c r="BJ45" s="380">
        <f>BI45/(BI45+BI46)</f>
        <v>0.65269648872435959</v>
      </c>
    </row>
    <row r="46" spans="1:62" hidden="1" x14ac:dyDescent="0.35">
      <c r="A46" s="577"/>
      <c r="B46" s="59" t="s">
        <v>37</v>
      </c>
      <c r="C46" s="175">
        <f>IF(AO48=0,0,AO46/SUM(AO45:AO46))</f>
        <v>0</v>
      </c>
      <c r="D46" s="175">
        <f t="shared" ref="D46:K46" si="55">IF(AP48=0,0,AP46/SUM(AP45:AP46))</f>
        <v>0.28985293277198865</v>
      </c>
      <c r="E46" s="175">
        <f t="shared" si="55"/>
        <v>0</v>
      </c>
      <c r="F46" s="175">
        <f t="shared" si="55"/>
        <v>3.4632530523019942E-2</v>
      </c>
      <c r="G46" s="175">
        <f t="shared" si="55"/>
        <v>0.13676536703904574</v>
      </c>
      <c r="H46" s="481">
        <f t="shared" si="55"/>
        <v>2.8150393814045164E-2</v>
      </c>
      <c r="I46" s="481">
        <f t="shared" si="55"/>
        <v>0.4615805430602708</v>
      </c>
      <c r="J46" s="481">
        <f t="shared" si="55"/>
        <v>0.50832194550980903</v>
      </c>
      <c r="K46" s="481">
        <f t="shared" si="55"/>
        <v>1.0584175509428684E-2</v>
      </c>
      <c r="L46" s="502"/>
      <c r="M46" s="481"/>
      <c r="N46" s="519"/>
      <c r="O46" s="519"/>
      <c r="P46" s="519"/>
      <c r="Q46" s="519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O46" s="177"/>
      <c r="AP46" s="177">
        <v>121722</v>
      </c>
      <c r="AQ46" s="177"/>
      <c r="AR46" s="177">
        <v>21768</v>
      </c>
      <c r="AS46" s="177">
        <v>72096</v>
      </c>
      <c r="AT46" s="177">
        <v>89048</v>
      </c>
      <c r="AU46" s="177">
        <v>200812</v>
      </c>
      <c r="AV46" s="177">
        <v>350031</v>
      </c>
      <c r="AW46" s="177">
        <v>5070</v>
      </c>
      <c r="AX46" s="177">
        <v>1586061</v>
      </c>
      <c r="AY46" s="177">
        <v>405869</v>
      </c>
      <c r="AZ46" s="183">
        <v>485814</v>
      </c>
      <c r="BA46" s="177">
        <v>2823355</v>
      </c>
      <c r="BB46" s="177"/>
      <c r="BC46" s="177"/>
      <c r="BD46" s="177"/>
      <c r="BE46" s="177"/>
      <c r="BF46" s="177"/>
      <c r="BI46" s="177">
        <f t="shared" si="43"/>
        <v>6161646</v>
      </c>
      <c r="BJ46" s="380"/>
    </row>
    <row r="47" spans="1:62" hidden="1" x14ac:dyDescent="0.35">
      <c r="A47" s="577"/>
      <c r="B47" s="182" t="s">
        <v>177</v>
      </c>
      <c r="C47" s="176"/>
      <c r="D47" s="176"/>
      <c r="E47" s="176"/>
      <c r="F47" s="176"/>
      <c r="G47" s="176"/>
      <c r="H47" s="482"/>
      <c r="I47" s="482"/>
      <c r="J47" s="482"/>
      <c r="K47" s="482"/>
      <c r="L47" s="503"/>
      <c r="M47" s="482"/>
      <c r="N47" s="520"/>
      <c r="O47" s="520"/>
      <c r="P47" s="520"/>
      <c r="Q47" s="520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O47" s="177"/>
      <c r="AP47" s="177"/>
      <c r="AQ47" s="177"/>
      <c r="AR47" s="177"/>
      <c r="AS47" s="177">
        <v>89024</v>
      </c>
      <c r="AT47" s="177">
        <v>898265</v>
      </c>
      <c r="AU47" s="177">
        <v>204560</v>
      </c>
      <c r="AV47" s="177"/>
      <c r="AW47" s="177"/>
      <c r="AX47" s="177">
        <v>-1149753</v>
      </c>
      <c r="AY47" s="177"/>
      <c r="AZ47" s="183">
        <v>436336</v>
      </c>
      <c r="BA47" s="177">
        <v>4478931</v>
      </c>
      <c r="BB47" s="177"/>
      <c r="BC47" s="177"/>
      <c r="BD47" s="177"/>
      <c r="BE47" s="177"/>
      <c r="BF47" s="177"/>
      <c r="BI47" s="177">
        <f t="shared" si="43"/>
        <v>4957363</v>
      </c>
      <c r="BJ47" s="380"/>
    </row>
    <row r="48" spans="1:62" s="63" customFormat="1" ht="15" hidden="1" thickBot="1" x14ac:dyDescent="0.4">
      <c r="A48" s="578"/>
      <c r="B48" s="180" t="s">
        <v>34</v>
      </c>
      <c r="C48" s="165">
        <f t="shared" ref="C48" si="56">SUM(C45:C46)</f>
        <v>0</v>
      </c>
      <c r="D48" s="165">
        <f t="shared" ref="D48:K48" si="57">SUM(D45:D46)</f>
        <v>1</v>
      </c>
      <c r="E48" s="165">
        <f t="shared" si="57"/>
        <v>1</v>
      </c>
      <c r="F48" s="165">
        <f t="shared" si="57"/>
        <v>1</v>
      </c>
      <c r="G48" s="165">
        <f t="shared" si="57"/>
        <v>1</v>
      </c>
      <c r="H48" s="483">
        <f t="shared" si="57"/>
        <v>1</v>
      </c>
      <c r="I48" s="483">
        <f t="shared" si="57"/>
        <v>1</v>
      </c>
      <c r="J48" s="483">
        <f t="shared" si="57"/>
        <v>1</v>
      </c>
      <c r="K48" s="483">
        <f t="shared" si="57"/>
        <v>1</v>
      </c>
      <c r="L48" s="504"/>
      <c r="M48" s="483"/>
      <c r="N48" s="521"/>
      <c r="O48" s="521"/>
      <c r="P48" s="521"/>
      <c r="Q48" s="521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O48" s="178">
        <f t="shared" ref="AO48:AY48" si="58">SUM(AO45:AO47)</f>
        <v>0</v>
      </c>
      <c r="AP48" s="178">
        <f t="shared" si="58"/>
        <v>419944</v>
      </c>
      <c r="AQ48" s="178">
        <f t="shared" si="58"/>
        <v>10013</v>
      </c>
      <c r="AR48" s="178">
        <f t="shared" si="58"/>
        <v>628542</v>
      </c>
      <c r="AS48" s="178">
        <f t="shared" si="58"/>
        <v>616175</v>
      </c>
      <c r="AT48" s="178">
        <f t="shared" si="58"/>
        <v>4061560</v>
      </c>
      <c r="AU48" s="178">
        <f t="shared" si="58"/>
        <v>639613</v>
      </c>
      <c r="AV48" s="178">
        <f t="shared" si="58"/>
        <v>688601</v>
      </c>
      <c r="AW48" s="178">
        <f t="shared" si="58"/>
        <v>479017</v>
      </c>
      <c r="AX48" s="178">
        <f t="shared" si="58"/>
        <v>1097537</v>
      </c>
      <c r="AY48" s="178">
        <f t="shared" si="58"/>
        <v>2372440</v>
      </c>
      <c r="AZ48" s="179">
        <f>SUM(AZ45:AZ47)</f>
        <v>1112029</v>
      </c>
      <c r="BA48" s="178">
        <f t="shared" ref="BA48:BF48" si="59">SUM(BA45:BA47)</f>
        <v>10573279</v>
      </c>
      <c r="BB48" s="178">
        <f t="shared" si="59"/>
        <v>0</v>
      </c>
      <c r="BC48" s="178">
        <f t="shared" si="59"/>
        <v>0</v>
      </c>
      <c r="BD48" s="178">
        <f t="shared" si="59"/>
        <v>0</v>
      </c>
      <c r="BE48" s="178">
        <f t="shared" si="59"/>
        <v>0</v>
      </c>
      <c r="BF48" s="178">
        <f t="shared" si="59"/>
        <v>0</v>
      </c>
      <c r="BI48" s="178">
        <f t="shared" si="43"/>
        <v>22698750</v>
      </c>
      <c r="BJ48" s="381"/>
    </row>
    <row r="49" spans="1:62" hidden="1" x14ac:dyDescent="0.35">
      <c r="A49" s="576" t="s">
        <v>33</v>
      </c>
      <c r="B49" s="60" t="s">
        <v>39</v>
      </c>
      <c r="C49" s="174">
        <f>IF(AO52=0,0,AO49/SUM(AO49:AO50))</f>
        <v>0</v>
      </c>
      <c r="D49" s="174">
        <f t="shared" ref="D49:K49" si="60">IF(AP52=0,0,AP49/SUM(AP49:AP50))</f>
        <v>0</v>
      </c>
      <c r="E49" s="174">
        <f t="shared" si="60"/>
        <v>0</v>
      </c>
      <c r="F49" s="174">
        <f t="shared" si="60"/>
        <v>0</v>
      </c>
      <c r="G49" s="174">
        <f t="shared" si="60"/>
        <v>1</v>
      </c>
      <c r="H49" s="480">
        <f t="shared" si="60"/>
        <v>0.92259264558592069</v>
      </c>
      <c r="I49" s="480">
        <f t="shared" si="60"/>
        <v>1</v>
      </c>
      <c r="J49" s="480">
        <f t="shared" si="60"/>
        <v>0</v>
      </c>
      <c r="K49" s="480">
        <f t="shared" si="60"/>
        <v>1</v>
      </c>
      <c r="L49" s="501"/>
      <c r="M49" s="480"/>
      <c r="N49" s="518"/>
      <c r="O49" s="518"/>
      <c r="P49" s="518"/>
      <c r="Q49" s="518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O49" s="177"/>
      <c r="AP49" s="177"/>
      <c r="AQ49" s="177"/>
      <c r="AR49" s="177"/>
      <c r="AS49" s="177">
        <v>138648</v>
      </c>
      <c r="AT49" s="177">
        <v>283712</v>
      </c>
      <c r="AU49" s="177">
        <v>574470</v>
      </c>
      <c r="AV49" s="177"/>
      <c r="AW49" s="177">
        <v>348448</v>
      </c>
      <c r="AX49" s="177">
        <v>0</v>
      </c>
      <c r="AY49" s="177">
        <v>0</v>
      </c>
      <c r="AZ49" s="183">
        <v>0</v>
      </c>
      <c r="BA49" s="177">
        <v>2265698</v>
      </c>
      <c r="BB49" s="177"/>
      <c r="BC49" s="177"/>
      <c r="BD49" s="177"/>
      <c r="BE49" s="177"/>
      <c r="BF49" s="177"/>
      <c r="BI49" s="177">
        <f t="shared" si="43"/>
        <v>3610976</v>
      </c>
      <c r="BJ49" s="380">
        <f>BI49/(BI49+BI50)</f>
        <v>0.84242450965365179</v>
      </c>
    </row>
    <row r="50" spans="1:62" hidden="1" x14ac:dyDescent="0.35">
      <c r="A50" s="577"/>
      <c r="B50" s="59" t="s">
        <v>37</v>
      </c>
      <c r="C50" s="175">
        <f>IF(AO52=0,0,AO50/SUM(AO49:AO50))</f>
        <v>0</v>
      </c>
      <c r="D50" s="175">
        <f t="shared" ref="D50:K50" si="61">IF(AP52=0,0,AP50/SUM(AP49:AP50))</f>
        <v>0</v>
      </c>
      <c r="E50" s="175">
        <f t="shared" si="61"/>
        <v>1</v>
      </c>
      <c r="F50" s="175">
        <f t="shared" si="61"/>
        <v>0</v>
      </c>
      <c r="G50" s="175">
        <f t="shared" si="61"/>
        <v>0</v>
      </c>
      <c r="H50" s="481">
        <f t="shared" si="61"/>
        <v>7.7407354414079269E-2</v>
      </c>
      <c r="I50" s="481">
        <f t="shared" si="61"/>
        <v>0</v>
      </c>
      <c r="J50" s="481">
        <f t="shared" si="61"/>
        <v>0</v>
      </c>
      <c r="K50" s="481">
        <f t="shared" si="61"/>
        <v>0</v>
      </c>
      <c r="L50" s="502"/>
      <c r="M50" s="481"/>
      <c r="N50" s="519"/>
      <c r="O50" s="519"/>
      <c r="P50" s="519"/>
      <c r="Q50" s="519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O50" s="177"/>
      <c r="AP50" s="177"/>
      <c r="AQ50" s="177">
        <v>449713</v>
      </c>
      <c r="AR50" s="177">
        <v>0</v>
      </c>
      <c r="AS50" s="177">
        <v>0</v>
      </c>
      <c r="AT50" s="177">
        <v>23804</v>
      </c>
      <c r="AU50" s="177">
        <v>0</v>
      </c>
      <c r="AV50" s="177"/>
      <c r="AW50" s="177"/>
      <c r="AX50" s="177">
        <v>54222</v>
      </c>
      <c r="AY50" s="177">
        <v>0</v>
      </c>
      <c r="AZ50" s="183">
        <v>0</v>
      </c>
      <c r="BA50" s="177">
        <v>147694</v>
      </c>
      <c r="BB50" s="177"/>
      <c r="BC50" s="177"/>
      <c r="BD50" s="177"/>
      <c r="BE50" s="177"/>
      <c r="BF50" s="177"/>
      <c r="BI50" s="177">
        <f t="shared" si="43"/>
        <v>675433</v>
      </c>
      <c r="BJ50" s="380"/>
    </row>
    <row r="51" spans="1:62" hidden="1" x14ac:dyDescent="0.35">
      <c r="A51" s="577"/>
      <c r="B51" s="182" t="s">
        <v>177</v>
      </c>
      <c r="C51" s="176"/>
      <c r="D51" s="176"/>
      <c r="E51" s="176"/>
      <c r="F51" s="176"/>
      <c r="G51" s="176"/>
      <c r="H51" s="482"/>
      <c r="I51" s="482"/>
      <c r="J51" s="482"/>
      <c r="K51" s="482"/>
      <c r="L51" s="503"/>
      <c r="M51" s="482"/>
      <c r="N51" s="520"/>
      <c r="O51" s="520"/>
      <c r="P51" s="520"/>
      <c r="Q51" s="520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>
        <v>399717</v>
      </c>
      <c r="AZ51" s="183"/>
      <c r="BA51" s="177"/>
      <c r="BB51" s="177"/>
      <c r="BC51" s="177"/>
      <c r="BD51" s="177"/>
      <c r="BE51" s="177"/>
      <c r="BF51" s="177"/>
      <c r="BI51" s="177">
        <f t="shared" si="43"/>
        <v>399717</v>
      </c>
    </row>
    <row r="52" spans="1:62" s="63" customFormat="1" ht="15" hidden="1" thickBot="1" x14ac:dyDescent="0.4">
      <c r="A52" s="578"/>
      <c r="B52" s="180" t="s">
        <v>34</v>
      </c>
      <c r="C52" s="165">
        <f t="shared" ref="C52" si="62">SUM(C49:C50)</f>
        <v>0</v>
      </c>
      <c r="D52" s="165">
        <f t="shared" ref="D52:K52" si="63">SUM(D49:D50)</f>
        <v>0</v>
      </c>
      <c r="E52" s="165">
        <f t="shared" si="63"/>
        <v>1</v>
      </c>
      <c r="F52" s="165">
        <f t="shared" si="63"/>
        <v>0</v>
      </c>
      <c r="G52" s="165">
        <f t="shared" si="63"/>
        <v>1</v>
      </c>
      <c r="H52" s="483">
        <f t="shared" si="63"/>
        <v>1</v>
      </c>
      <c r="I52" s="483">
        <f t="shared" si="63"/>
        <v>1</v>
      </c>
      <c r="J52" s="483">
        <f t="shared" si="63"/>
        <v>0</v>
      </c>
      <c r="K52" s="483">
        <f t="shared" si="63"/>
        <v>1</v>
      </c>
      <c r="L52" s="504"/>
      <c r="M52" s="483"/>
      <c r="N52" s="521"/>
      <c r="O52" s="521"/>
      <c r="P52" s="521"/>
      <c r="Q52" s="521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O52" s="178">
        <f t="shared" ref="AO52:AY52" si="64">SUM(AO49:AO51)</f>
        <v>0</v>
      </c>
      <c r="AP52" s="178">
        <f t="shared" si="64"/>
        <v>0</v>
      </c>
      <c r="AQ52" s="178">
        <f t="shared" si="64"/>
        <v>449713</v>
      </c>
      <c r="AR52" s="178">
        <f t="shared" si="64"/>
        <v>0</v>
      </c>
      <c r="AS52" s="178">
        <f t="shared" si="64"/>
        <v>138648</v>
      </c>
      <c r="AT52" s="178">
        <f t="shared" si="64"/>
        <v>307516</v>
      </c>
      <c r="AU52" s="178">
        <f t="shared" si="64"/>
        <v>574470</v>
      </c>
      <c r="AV52" s="178">
        <f t="shared" si="64"/>
        <v>0</v>
      </c>
      <c r="AW52" s="178">
        <f t="shared" si="64"/>
        <v>348448</v>
      </c>
      <c r="AX52" s="178">
        <f t="shared" si="64"/>
        <v>54222</v>
      </c>
      <c r="AY52" s="178">
        <f t="shared" si="64"/>
        <v>399717</v>
      </c>
      <c r="AZ52" s="179">
        <f>SUM(AZ49:AZ51)</f>
        <v>0</v>
      </c>
      <c r="BA52" s="178">
        <f t="shared" ref="BA52:BF52" si="65">SUM(BA49:BA51)</f>
        <v>2413392</v>
      </c>
      <c r="BB52" s="178">
        <f t="shared" si="65"/>
        <v>0</v>
      </c>
      <c r="BC52" s="178">
        <f t="shared" si="65"/>
        <v>0</v>
      </c>
      <c r="BD52" s="178">
        <f t="shared" si="65"/>
        <v>0</v>
      </c>
      <c r="BE52" s="178">
        <f t="shared" si="65"/>
        <v>0</v>
      </c>
      <c r="BF52" s="178">
        <f t="shared" si="65"/>
        <v>0</v>
      </c>
      <c r="BI52" s="178">
        <f t="shared" si="43"/>
        <v>4686126</v>
      </c>
    </row>
    <row r="53" spans="1:62" hidden="1" x14ac:dyDescent="0.35">
      <c r="A53" s="579" t="s">
        <v>40</v>
      </c>
      <c r="B53" s="62" t="s">
        <v>39</v>
      </c>
      <c r="C53" s="174">
        <f>IF(AO56=0,0,AO53/SUM(AO53:AO54))</f>
        <v>0</v>
      </c>
      <c r="D53" s="174">
        <f t="shared" ref="D53:K53" si="66">IF(AP56=0,0,AP53/SUM(AP53:AP54))</f>
        <v>0.83009395073718717</v>
      </c>
      <c r="E53" s="174">
        <f t="shared" si="66"/>
        <v>0.63286108881080327</v>
      </c>
      <c r="F53" s="174">
        <f t="shared" si="66"/>
        <v>0.99361222388256409</v>
      </c>
      <c r="G53" s="174">
        <f t="shared" si="66"/>
        <v>0.80345536484492786</v>
      </c>
      <c r="H53" s="480">
        <f t="shared" si="66"/>
        <v>0.9541310592025064</v>
      </c>
      <c r="I53" s="480">
        <f t="shared" si="66"/>
        <v>0.9210502084176202</v>
      </c>
      <c r="J53" s="480">
        <f t="shared" si="66"/>
        <v>0.86095997067279195</v>
      </c>
      <c r="K53" s="480">
        <f t="shared" si="66"/>
        <v>0.87429030812661257</v>
      </c>
      <c r="L53" s="501"/>
      <c r="M53" s="480"/>
      <c r="N53" s="518"/>
      <c r="O53" s="518"/>
      <c r="P53" s="518"/>
      <c r="Q53" s="518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O53" s="177">
        <f t="shared" ref="AO53:AZ53" si="67">AO37+AO41+AO45+AO49</f>
        <v>0</v>
      </c>
      <c r="AP53" s="177">
        <f t="shared" si="67"/>
        <v>1664946</v>
      </c>
      <c r="AQ53" s="177">
        <f t="shared" si="67"/>
        <v>1374018</v>
      </c>
      <c r="AR53" s="177">
        <f t="shared" si="67"/>
        <v>11866367</v>
      </c>
      <c r="AS53" s="177">
        <f t="shared" si="67"/>
        <v>3488093</v>
      </c>
      <c r="AT53" s="177">
        <f t="shared" si="67"/>
        <v>7450465</v>
      </c>
      <c r="AU53" s="177">
        <f t="shared" si="67"/>
        <v>3200865</v>
      </c>
      <c r="AV53" s="177">
        <f t="shared" si="67"/>
        <v>3128286</v>
      </c>
      <c r="AW53" s="177">
        <f t="shared" si="67"/>
        <v>5621448</v>
      </c>
      <c r="AX53" s="177">
        <f t="shared" si="67"/>
        <v>18493426</v>
      </c>
      <c r="AY53" s="177">
        <f t="shared" si="67"/>
        <v>10837310</v>
      </c>
      <c r="AZ53" s="183">
        <f t="shared" si="67"/>
        <v>6437209</v>
      </c>
      <c r="BA53" s="177">
        <f t="shared" ref="BA53:BF53" si="68">BA37+BA41+BA45+BA49</f>
        <v>22118241</v>
      </c>
      <c r="BB53" s="177">
        <f t="shared" si="68"/>
        <v>0</v>
      </c>
      <c r="BC53" s="177">
        <f t="shared" si="68"/>
        <v>0</v>
      </c>
      <c r="BD53" s="177">
        <f t="shared" si="68"/>
        <v>0</v>
      </c>
      <c r="BE53" s="177">
        <f t="shared" si="68"/>
        <v>0</v>
      </c>
      <c r="BF53" s="177">
        <f t="shared" si="68"/>
        <v>0</v>
      </c>
      <c r="BI53" s="177">
        <f t="shared" si="43"/>
        <v>95680674</v>
      </c>
    </row>
    <row r="54" spans="1:62" hidden="1" x14ac:dyDescent="0.35">
      <c r="A54" s="580"/>
      <c r="B54" s="59" t="s">
        <v>37</v>
      </c>
      <c r="C54" s="175">
        <f>IF(AO56=0,0,AO54/SUM(AO53:AO54))</f>
        <v>0</v>
      </c>
      <c r="D54" s="175">
        <f t="shared" ref="D54:K54" si="69">IF(AP56=0,0,AP54/SUM(AP53:AP54))</f>
        <v>0.16990604926281277</v>
      </c>
      <c r="E54" s="175">
        <f t="shared" si="69"/>
        <v>0.36713891118919673</v>
      </c>
      <c r="F54" s="175">
        <f t="shared" si="69"/>
        <v>6.387776117435873E-3</v>
      </c>
      <c r="G54" s="175">
        <f t="shared" si="69"/>
        <v>0.1965446351550722</v>
      </c>
      <c r="H54" s="481">
        <f t="shared" si="69"/>
        <v>4.5868940797493644E-2</v>
      </c>
      <c r="I54" s="481">
        <f t="shared" si="69"/>
        <v>7.8949791582379775E-2</v>
      </c>
      <c r="J54" s="481">
        <f t="shared" si="69"/>
        <v>0.13904002932720808</v>
      </c>
      <c r="K54" s="481">
        <f t="shared" si="69"/>
        <v>0.12570969187338746</v>
      </c>
      <c r="L54" s="502"/>
      <c r="M54" s="481"/>
      <c r="N54" s="519"/>
      <c r="O54" s="519"/>
      <c r="P54" s="519"/>
      <c r="Q54" s="519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O54" s="177">
        <f t="shared" ref="AO54:AZ54" si="70">AO38+AO42+AO46+AO50</f>
        <v>0</v>
      </c>
      <c r="AP54" s="177">
        <f t="shared" si="70"/>
        <v>340786</v>
      </c>
      <c r="AQ54" s="177">
        <f t="shared" si="70"/>
        <v>797103</v>
      </c>
      <c r="AR54" s="177">
        <f t="shared" si="70"/>
        <v>76287</v>
      </c>
      <c r="AS54" s="177">
        <f t="shared" si="70"/>
        <v>853272</v>
      </c>
      <c r="AT54" s="177">
        <f t="shared" si="70"/>
        <v>358174</v>
      </c>
      <c r="AU54" s="177">
        <f t="shared" si="70"/>
        <v>274369</v>
      </c>
      <c r="AV54" s="177">
        <f t="shared" si="70"/>
        <v>505200</v>
      </c>
      <c r="AW54" s="177">
        <f t="shared" si="70"/>
        <v>808279</v>
      </c>
      <c r="AX54" s="177">
        <f t="shared" si="70"/>
        <v>2079876</v>
      </c>
      <c r="AY54" s="177">
        <f t="shared" si="70"/>
        <v>609444</v>
      </c>
      <c r="AZ54" s="183">
        <f t="shared" si="70"/>
        <v>1128242</v>
      </c>
      <c r="BA54" s="177">
        <f t="shared" ref="BA54:BF54" si="71">BA38+BA42+BA46+BA50</f>
        <v>5537355</v>
      </c>
      <c r="BB54" s="177">
        <f t="shared" si="71"/>
        <v>0</v>
      </c>
      <c r="BC54" s="177">
        <f t="shared" si="71"/>
        <v>0</v>
      </c>
      <c r="BD54" s="177">
        <f t="shared" si="71"/>
        <v>0</v>
      </c>
      <c r="BE54" s="177">
        <f t="shared" si="71"/>
        <v>0</v>
      </c>
      <c r="BF54" s="177">
        <f t="shared" si="71"/>
        <v>0</v>
      </c>
      <c r="BI54" s="177">
        <f t="shared" si="43"/>
        <v>13368387</v>
      </c>
    </row>
    <row r="55" spans="1:62" hidden="1" x14ac:dyDescent="0.35">
      <c r="A55" s="580"/>
      <c r="B55" s="182" t="s">
        <v>177</v>
      </c>
      <c r="C55" s="176"/>
      <c r="D55" s="176"/>
      <c r="E55" s="176"/>
      <c r="F55" s="176"/>
      <c r="G55" s="176"/>
      <c r="H55" s="482"/>
      <c r="I55" s="482"/>
      <c r="J55" s="482"/>
      <c r="K55" s="482"/>
      <c r="L55" s="503"/>
      <c r="M55" s="482"/>
      <c r="N55" s="520"/>
      <c r="O55" s="520"/>
      <c r="P55" s="520"/>
      <c r="Q55" s="520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O55" s="177">
        <f t="shared" ref="AO55:AZ55" si="72">AO39+AO43+AO47+AO51</f>
        <v>0</v>
      </c>
      <c r="AP55" s="177">
        <f t="shared" si="72"/>
        <v>476671</v>
      </c>
      <c r="AQ55" s="177">
        <f t="shared" si="72"/>
        <v>296653</v>
      </c>
      <c r="AR55" s="177">
        <f t="shared" si="72"/>
        <v>333684</v>
      </c>
      <c r="AS55" s="177">
        <f t="shared" si="72"/>
        <v>1160491</v>
      </c>
      <c r="AT55" s="177">
        <f t="shared" si="72"/>
        <v>2415703</v>
      </c>
      <c r="AU55" s="177">
        <f t="shared" si="72"/>
        <v>2812228</v>
      </c>
      <c r="AV55" s="177">
        <f t="shared" si="72"/>
        <v>2692074</v>
      </c>
      <c r="AW55" s="177">
        <f t="shared" si="72"/>
        <v>2027714</v>
      </c>
      <c r="AX55" s="177">
        <f t="shared" si="72"/>
        <v>-10146408</v>
      </c>
      <c r="AY55" s="177">
        <f t="shared" si="72"/>
        <v>3301154</v>
      </c>
      <c r="AZ55" s="183">
        <f t="shared" si="72"/>
        <v>2935966</v>
      </c>
      <c r="BA55" s="177">
        <f t="shared" ref="BA55:BF55" si="73">BA39+BA43+BA47+BA51</f>
        <v>23456486</v>
      </c>
      <c r="BB55" s="177">
        <f t="shared" si="73"/>
        <v>0</v>
      </c>
      <c r="BC55" s="177">
        <f t="shared" si="73"/>
        <v>0</v>
      </c>
      <c r="BD55" s="177">
        <f t="shared" si="73"/>
        <v>0</v>
      </c>
      <c r="BE55" s="177">
        <f t="shared" si="73"/>
        <v>0</v>
      </c>
      <c r="BF55" s="177">
        <f t="shared" si="73"/>
        <v>0</v>
      </c>
      <c r="BI55" s="177">
        <f t="shared" si="43"/>
        <v>31762416</v>
      </c>
    </row>
    <row r="56" spans="1:62" s="63" customFormat="1" ht="15" hidden="1" thickBot="1" x14ac:dyDescent="0.4">
      <c r="A56" s="581"/>
      <c r="B56" s="180" t="s">
        <v>34</v>
      </c>
      <c r="C56" s="165">
        <f t="shared" ref="C56" si="74">SUM(C53:C54)</f>
        <v>0</v>
      </c>
      <c r="D56" s="165">
        <f t="shared" ref="D56:K56" si="75">SUM(D53:D54)</f>
        <v>1</v>
      </c>
      <c r="E56" s="165">
        <f t="shared" si="75"/>
        <v>1</v>
      </c>
      <c r="F56" s="165">
        <f t="shared" si="75"/>
        <v>1</v>
      </c>
      <c r="G56" s="165">
        <f t="shared" si="75"/>
        <v>1</v>
      </c>
      <c r="H56" s="483">
        <f t="shared" si="75"/>
        <v>1</v>
      </c>
      <c r="I56" s="483">
        <f t="shared" si="75"/>
        <v>1</v>
      </c>
      <c r="J56" s="483">
        <f t="shared" si="75"/>
        <v>1</v>
      </c>
      <c r="K56" s="483">
        <f t="shared" si="75"/>
        <v>1</v>
      </c>
      <c r="L56" s="504"/>
      <c r="M56" s="483"/>
      <c r="N56" s="521"/>
      <c r="O56" s="521"/>
      <c r="P56" s="521"/>
      <c r="Q56" s="521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O56" s="178">
        <f t="shared" ref="AO56:AY56" si="76">SUM(AO53:AO55)</f>
        <v>0</v>
      </c>
      <c r="AP56" s="178">
        <f t="shared" si="76"/>
        <v>2482403</v>
      </c>
      <c r="AQ56" s="178">
        <f t="shared" si="76"/>
        <v>2467774</v>
      </c>
      <c r="AR56" s="178">
        <f t="shared" si="76"/>
        <v>12276338</v>
      </c>
      <c r="AS56" s="178">
        <f t="shared" si="76"/>
        <v>5501856</v>
      </c>
      <c r="AT56" s="178">
        <f t="shared" si="76"/>
        <v>10224342</v>
      </c>
      <c r="AU56" s="178">
        <f t="shared" si="76"/>
        <v>6287462</v>
      </c>
      <c r="AV56" s="178">
        <f t="shared" si="76"/>
        <v>6325560</v>
      </c>
      <c r="AW56" s="178">
        <f t="shared" si="76"/>
        <v>8457441</v>
      </c>
      <c r="AX56" s="178">
        <f t="shared" si="76"/>
        <v>10426894</v>
      </c>
      <c r="AY56" s="178">
        <f t="shared" si="76"/>
        <v>14747908</v>
      </c>
      <c r="AZ56" s="179">
        <f>SUM(AZ53:AZ55)</f>
        <v>10501417</v>
      </c>
      <c r="BA56" s="178">
        <f t="shared" ref="BA56:BF56" si="77">SUM(BA53:BA55)</f>
        <v>51112082</v>
      </c>
      <c r="BB56" s="178">
        <f t="shared" si="77"/>
        <v>0</v>
      </c>
      <c r="BC56" s="178">
        <f t="shared" si="77"/>
        <v>0</v>
      </c>
      <c r="BD56" s="178">
        <f t="shared" si="77"/>
        <v>0</v>
      </c>
      <c r="BE56" s="178">
        <f t="shared" si="77"/>
        <v>0</v>
      </c>
      <c r="BF56" s="178">
        <f t="shared" si="77"/>
        <v>0</v>
      </c>
      <c r="BI56" s="178">
        <f t="shared" si="43"/>
        <v>140811477</v>
      </c>
    </row>
    <row r="57" spans="1:62" hidden="1" x14ac:dyDescent="0.35">
      <c r="E57" s="80"/>
      <c r="F57" s="80"/>
      <c r="G57" s="80"/>
      <c r="H57" s="511"/>
      <c r="I57" s="477"/>
      <c r="J57" s="477"/>
      <c r="K57" s="477"/>
      <c r="L57" s="477"/>
      <c r="M57" s="477"/>
      <c r="N57" s="487"/>
      <c r="O57" s="487"/>
      <c r="P57" s="512"/>
      <c r="Q57" s="512"/>
      <c r="BB57" t="s">
        <v>239</v>
      </c>
    </row>
    <row r="58" spans="1:62" hidden="1" x14ac:dyDescent="0.35">
      <c r="H58" s="477"/>
      <c r="I58" s="477"/>
      <c r="J58" s="477"/>
      <c r="K58" s="477"/>
      <c r="L58" s="477"/>
      <c r="M58" s="477"/>
      <c r="N58" s="487"/>
      <c r="O58" s="487"/>
      <c r="P58" s="512"/>
      <c r="Q58" s="512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BB58" t="s">
        <v>238</v>
      </c>
    </row>
    <row r="59" spans="1:62" x14ac:dyDescent="0.35">
      <c r="A59" s="572" t="s">
        <v>36</v>
      </c>
      <c r="B59" s="572"/>
      <c r="C59" s="170" t="s">
        <v>179</v>
      </c>
      <c r="H59" s="477"/>
      <c r="I59" s="477"/>
      <c r="J59" s="477"/>
      <c r="K59" s="477"/>
      <c r="L59" s="505" t="s">
        <v>300</v>
      </c>
      <c r="M59" s="484">
        <v>0</v>
      </c>
      <c r="N59" s="475">
        <f>N33-SUM(C95:U95)</f>
        <v>0</v>
      </c>
      <c r="O59" s="490"/>
      <c r="P59" s="512"/>
      <c r="Q59" s="512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</row>
    <row r="60" spans="1:62" ht="15" thickBot="1" x14ac:dyDescent="0.4">
      <c r="A60" s="572"/>
      <c r="B60" s="572"/>
      <c r="C60" s="193"/>
      <c r="D60" s="193"/>
      <c r="E60" s="193"/>
      <c r="F60" s="193"/>
      <c r="G60" s="193"/>
      <c r="H60" s="485"/>
      <c r="I60" s="485"/>
      <c r="J60" s="485"/>
      <c r="K60" s="485"/>
      <c r="L60" s="485"/>
      <c r="M60" s="486" t="s">
        <v>277</v>
      </c>
      <c r="N60" s="491" t="s">
        <v>264</v>
      </c>
      <c r="O60" s="487"/>
      <c r="P60" s="512"/>
      <c r="Q60" s="512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</row>
    <row r="61" spans="1:62" ht="15" thickBot="1" x14ac:dyDescent="0.4">
      <c r="B61" s="47" t="s">
        <v>35</v>
      </c>
      <c r="C61" s="44">
        <f>C36</f>
        <v>44562</v>
      </c>
      <c r="D61" s="44">
        <f t="shared" ref="D61:AM61" si="78">D36</f>
        <v>44593</v>
      </c>
      <c r="E61" s="44">
        <f t="shared" si="78"/>
        <v>44621</v>
      </c>
      <c r="F61" s="44">
        <f t="shared" si="78"/>
        <v>44652</v>
      </c>
      <c r="G61" s="44">
        <f t="shared" si="78"/>
        <v>44682</v>
      </c>
      <c r="H61" s="44">
        <f t="shared" si="78"/>
        <v>44713</v>
      </c>
      <c r="I61" s="44">
        <f t="shared" si="78"/>
        <v>44743</v>
      </c>
      <c r="J61" s="44">
        <f t="shared" si="78"/>
        <v>44774</v>
      </c>
      <c r="K61" s="44">
        <f t="shared" si="78"/>
        <v>44805</v>
      </c>
      <c r="L61" s="44">
        <f t="shared" si="78"/>
        <v>44835</v>
      </c>
      <c r="M61" s="44">
        <f t="shared" si="78"/>
        <v>44866</v>
      </c>
      <c r="N61" s="44">
        <v>44896</v>
      </c>
      <c r="O61" s="44">
        <f>L36</f>
        <v>44835</v>
      </c>
      <c r="P61" s="44">
        <f>M36</f>
        <v>44866</v>
      </c>
      <c r="Q61" s="44">
        <f>O36</f>
        <v>45017</v>
      </c>
      <c r="R61" s="44">
        <f t="shared" si="78"/>
        <v>45017</v>
      </c>
      <c r="S61" s="44">
        <f t="shared" si="78"/>
        <v>45047</v>
      </c>
      <c r="T61" s="44">
        <f t="shared" si="78"/>
        <v>45078</v>
      </c>
      <c r="U61" s="44">
        <f t="shared" si="78"/>
        <v>45108</v>
      </c>
      <c r="V61" s="44">
        <f t="shared" si="78"/>
        <v>45139</v>
      </c>
      <c r="W61" s="44">
        <f t="shared" si="78"/>
        <v>45170</v>
      </c>
      <c r="X61" s="44">
        <f t="shared" si="78"/>
        <v>45200</v>
      </c>
      <c r="Y61" s="44">
        <f t="shared" si="78"/>
        <v>45231</v>
      </c>
      <c r="Z61" s="44">
        <f t="shared" si="78"/>
        <v>45261</v>
      </c>
      <c r="AA61" s="44">
        <f t="shared" si="78"/>
        <v>45292</v>
      </c>
      <c r="AB61" s="44">
        <f t="shared" si="78"/>
        <v>45323</v>
      </c>
      <c r="AC61" s="44">
        <f t="shared" si="78"/>
        <v>45352</v>
      </c>
      <c r="AD61" s="44">
        <f t="shared" si="78"/>
        <v>45383</v>
      </c>
      <c r="AE61" s="44">
        <f t="shared" si="78"/>
        <v>45413</v>
      </c>
      <c r="AF61" s="44">
        <f t="shared" si="78"/>
        <v>45444</v>
      </c>
      <c r="AG61" s="44">
        <f t="shared" si="78"/>
        <v>45474</v>
      </c>
      <c r="AH61" s="44">
        <f t="shared" si="78"/>
        <v>45505</v>
      </c>
      <c r="AI61" s="44">
        <f t="shared" si="78"/>
        <v>45536</v>
      </c>
      <c r="AJ61" s="44">
        <f t="shared" si="78"/>
        <v>45566</v>
      </c>
      <c r="AK61" s="44">
        <f t="shared" si="78"/>
        <v>45597</v>
      </c>
      <c r="AL61" s="44">
        <f t="shared" si="78"/>
        <v>45627</v>
      </c>
      <c r="AM61" s="44">
        <f t="shared" si="78"/>
        <v>45658</v>
      </c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</row>
    <row r="62" spans="1:62" x14ac:dyDescent="0.35">
      <c r="B62" s="48" t="s">
        <v>29</v>
      </c>
      <c r="C62" s="56">
        <f t="shared" ref="C62" si="79">SUM(C70,C78)</f>
        <v>570624.04560135119</v>
      </c>
      <c r="D62" s="56">
        <f t="shared" ref="D62:AM62" si="80">SUM(D70,D78)</f>
        <v>1879082.743538551</v>
      </c>
      <c r="E62" s="56">
        <f t="shared" si="80"/>
        <v>3448034.3624936701</v>
      </c>
      <c r="F62" s="56">
        <f t="shared" si="80"/>
        <v>3079596.7274148203</v>
      </c>
      <c r="G62" s="56">
        <f t="shared" si="80"/>
        <v>3361744.9848127193</v>
      </c>
      <c r="H62" s="56">
        <f t="shared" si="80"/>
        <v>4974481.9384157266</v>
      </c>
      <c r="I62" s="56">
        <f t="shared" si="80"/>
        <v>5342994.8965855464</v>
      </c>
      <c r="J62" s="56">
        <f t="shared" si="80"/>
        <v>5393060.6169989631</v>
      </c>
      <c r="K62" s="56">
        <f t="shared" si="80"/>
        <v>5080478.3553097742</v>
      </c>
      <c r="L62" s="56">
        <f t="shared" si="80"/>
        <v>3420539.665364142</v>
      </c>
      <c r="M62" s="56">
        <f t="shared" si="80"/>
        <v>4316715.2512210328</v>
      </c>
      <c r="N62" s="56">
        <f t="shared" si="80"/>
        <v>12980326.477115888</v>
      </c>
      <c r="O62" s="56">
        <f t="shared" si="80"/>
        <v>0</v>
      </c>
      <c r="P62" s="56">
        <f t="shared" si="80"/>
        <v>0</v>
      </c>
      <c r="Q62" s="56">
        <f t="shared" si="80"/>
        <v>0</v>
      </c>
      <c r="R62" s="56">
        <f t="shared" si="80"/>
        <v>0</v>
      </c>
      <c r="S62" s="56">
        <f t="shared" si="80"/>
        <v>0</v>
      </c>
      <c r="T62" s="56">
        <f t="shared" si="80"/>
        <v>0</v>
      </c>
      <c r="U62" s="56">
        <f t="shared" si="80"/>
        <v>0</v>
      </c>
      <c r="V62" s="56">
        <f t="shared" si="80"/>
        <v>0</v>
      </c>
      <c r="W62" s="56">
        <f t="shared" si="80"/>
        <v>0</v>
      </c>
      <c r="X62" s="56">
        <f t="shared" si="80"/>
        <v>0</v>
      </c>
      <c r="Y62" s="56">
        <f t="shared" si="80"/>
        <v>0</v>
      </c>
      <c r="Z62" s="56">
        <f t="shared" si="80"/>
        <v>0</v>
      </c>
      <c r="AA62" s="56">
        <f t="shared" si="80"/>
        <v>0</v>
      </c>
      <c r="AB62" s="56">
        <f t="shared" si="80"/>
        <v>0</v>
      </c>
      <c r="AC62" s="56">
        <f t="shared" si="80"/>
        <v>0</v>
      </c>
      <c r="AD62" s="56">
        <f t="shared" si="80"/>
        <v>0</v>
      </c>
      <c r="AE62" s="56">
        <f t="shared" si="80"/>
        <v>0</v>
      </c>
      <c r="AF62" s="56">
        <f t="shared" si="80"/>
        <v>0</v>
      </c>
      <c r="AG62" s="56">
        <f t="shared" si="80"/>
        <v>0</v>
      </c>
      <c r="AH62" s="56">
        <f t="shared" si="80"/>
        <v>0</v>
      </c>
      <c r="AI62" s="56">
        <f t="shared" si="80"/>
        <v>0</v>
      </c>
      <c r="AJ62" s="56">
        <f t="shared" si="80"/>
        <v>0</v>
      </c>
      <c r="AK62" s="56">
        <f t="shared" si="80"/>
        <v>0</v>
      </c>
      <c r="AL62" s="56">
        <f t="shared" si="80"/>
        <v>0</v>
      </c>
      <c r="AM62" s="56">
        <f t="shared" si="80"/>
        <v>0</v>
      </c>
    </row>
    <row r="63" spans="1:62" x14ac:dyDescent="0.35">
      <c r="B63" s="49" t="s">
        <v>30</v>
      </c>
      <c r="C63" s="56">
        <f t="shared" ref="C63" si="81">SUM(C71,C79)</f>
        <v>0</v>
      </c>
      <c r="D63" s="56">
        <f t="shared" ref="D63:AM63" si="82">SUM(D71,D79)</f>
        <v>925331.24930255546</v>
      </c>
      <c r="E63" s="56">
        <f t="shared" si="82"/>
        <v>723064.37086727645</v>
      </c>
      <c r="F63" s="56">
        <f t="shared" si="82"/>
        <v>1125085.9997238</v>
      </c>
      <c r="G63" s="56">
        <f t="shared" si="82"/>
        <v>1837418.3206725917</v>
      </c>
      <c r="H63" s="56">
        <f t="shared" si="82"/>
        <v>1969219.4293618775</v>
      </c>
      <c r="I63" s="56">
        <f t="shared" si="82"/>
        <v>2142602.8789111972</v>
      </c>
      <c r="J63" s="56">
        <f t="shared" si="82"/>
        <v>1683794.56235574</v>
      </c>
      <c r="K63" s="56">
        <f t="shared" si="82"/>
        <v>3149978.9323458737</v>
      </c>
      <c r="L63" s="56">
        <f t="shared" si="82"/>
        <v>2099101.9765547584</v>
      </c>
      <c r="M63" s="56">
        <f t="shared" si="82"/>
        <v>2076266.4210868741</v>
      </c>
      <c r="N63" s="56">
        <f t="shared" si="82"/>
        <v>10200702.955589414</v>
      </c>
      <c r="O63" s="56">
        <f t="shared" si="82"/>
        <v>0</v>
      </c>
      <c r="P63" s="56">
        <f t="shared" si="82"/>
        <v>0</v>
      </c>
      <c r="Q63" s="56">
        <f t="shared" si="82"/>
        <v>0</v>
      </c>
      <c r="R63" s="56">
        <f t="shared" si="82"/>
        <v>0</v>
      </c>
      <c r="S63" s="56">
        <f t="shared" si="82"/>
        <v>0</v>
      </c>
      <c r="T63" s="56">
        <f t="shared" si="82"/>
        <v>0</v>
      </c>
      <c r="U63" s="56">
        <f t="shared" si="82"/>
        <v>0</v>
      </c>
      <c r="V63" s="56">
        <f t="shared" si="82"/>
        <v>0</v>
      </c>
      <c r="W63" s="56">
        <f t="shared" si="82"/>
        <v>0</v>
      </c>
      <c r="X63" s="56">
        <f t="shared" si="82"/>
        <v>0</v>
      </c>
      <c r="Y63" s="56">
        <f t="shared" si="82"/>
        <v>0</v>
      </c>
      <c r="Z63" s="56">
        <f t="shared" si="82"/>
        <v>0</v>
      </c>
      <c r="AA63" s="56">
        <f t="shared" si="82"/>
        <v>0</v>
      </c>
      <c r="AB63" s="56">
        <f t="shared" si="82"/>
        <v>0</v>
      </c>
      <c r="AC63" s="56">
        <f t="shared" si="82"/>
        <v>0</v>
      </c>
      <c r="AD63" s="56">
        <f t="shared" si="82"/>
        <v>0</v>
      </c>
      <c r="AE63" s="56">
        <f t="shared" si="82"/>
        <v>0</v>
      </c>
      <c r="AF63" s="56">
        <f t="shared" si="82"/>
        <v>0</v>
      </c>
      <c r="AG63" s="56">
        <f t="shared" si="82"/>
        <v>0</v>
      </c>
      <c r="AH63" s="56">
        <f t="shared" si="82"/>
        <v>0</v>
      </c>
      <c r="AI63" s="56">
        <f t="shared" si="82"/>
        <v>0</v>
      </c>
      <c r="AJ63" s="56">
        <f t="shared" si="82"/>
        <v>0</v>
      </c>
      <c r="AK63" s="56">
        <f t="shared" si="82"/>
        <v>0</v>
      </c>
      <c r="AL63" s="56">
        <f t="shared" si="82"/>
        <v>0</v>
      </c>
      <c r="AM63" s="56">
        <f t="shared" si="82"/>
        <v>0</v>
      </c>
    </row>
    <row r="64" spans="1:62" x14ac:dyDescent="0.35">
      <c r="B64" s="49" t="s">
        <v>31</v>
      </c>
      <c r="C64" s="56">
        <f t="shared" ref="C64" si="83">SUM(C72,C80)</f>
        <v>0</v>
      </c>
      <c r="D64" s="56">
        <f t="shared" ref="D64:AM64" si="84">SUM(D72,D80)</f>
        <v>1047945.3924649368</v>
      </c>
      <c r="E64" s="56">
        <f t="shared" si="84"/>
        <v>1166944.0299041073</v>
      </c>
      <c r="F64" s="56">
        <f t="shared" si="84"/>
        <v>9063875.2500031479</v>
      </c>
      <c r="G64" s="56">
        <f t="shared" si="84"/>
        <v>2670718.8287927811</v>
      </c>
      <c r="H64" s="56">
        <f t="shared" si="84"/>
        <v>4410809.0522082318</v>
      </c>
      <c r="I64" s="56">
        <f t="shared" si="84"/>
        <v>2845693.5742385001</v>
      </c>
      <c r="J64" s="56">
        <f t="shared" si="84"/>
        <v>3800439.9254880128</v>
      </c>
      <c r="K64" s="56">
        <f t="shared" si="84"/>
        <v>5198971.147923925</v>
      </c>
      <c r="L64" s="56">
        <f t="shared" si="84"/>
        <v>7183491.9829780497</v>
      </c>
      <c r="M64" s="56">
        <f t="shared" si="84"/>
        <v>9076699.6615906078</v>
      </c>
      <c r="N64" s="56">
        <f t="shared" si="84"/>
        <v>32672937.810281049</v>
      </c>
      <c r="O64" s="56">
        <f t="shared" si="84"/>
        <v>0</v>
      </c>
      <c r="P64" s="56">
        <f t="shared" si="84"/>
        <v>0</v>
      </c>
      <c r="Q64" s="56">
        <f t="shared" si="84"/>
        <v>0</v>
      </c>
      <c r="R64" s="56">
        <f t="shared" si="84"/>
        <v>0</v>
      </c>
      <c r="S64" s="56">
        <f t="shared" si="84"/>
        <v>0</v>
      </c>
      <c r="T64" s="56">
        <f t="shared" si="84"/>
        <v>0</v>
      </c>
      <c r="U64" s="56">
        <f t="shared" si="84"/>
        <v>0</v>
      </c>
      <c r="V64" s="56">
        <f t="shared" si="84"/>
        <v>0</v>
      </c>
      <c r="W64" s="56">
        <f t="shared" si="84"/>
        <v>0</v>
      </c>
      <c r="X64" s="56">
        <f t="shared" si="84"/>
        <v>0</v>
      </c>
      <c r="Y64" s="56">
        <f t="shared" si="84"/>
        <v>0</v>
      </c>
      <c r="Z64" s="56">
        <f t="shared" si="84"/>
        <v>0</v>
      </c>
      <c r="AA64" s="56">
        <f t="shared" si="84"/>
        <v>0</v>
      </c>
      <c r="AB64" s="56">
        <f t="shared" si="84"/>
        <v>0</v>
      </c>
      <c r="AC64" s="56">
        <f t="shared" si="84"/>
        <v>0</v>
      </c>
      <c r="AD64" s="56">
        <f t="shared" si="84"/>
        <v>0</v>
      </c>
      <c r="AE64" s="56">
        <f t="shared" si="84"/>
        <v>0</v>
      </c>
      <c r="AF64" s="56">
        <f t="shared" si="84"/>
        <v>0</v>
      </c>
      <c r="AG64" s="56">
        <f t="shared" si="84"/>
        <v>0</v>
      </c>
      <c r="AH64" s="56">
        <f t="shared" si="84"/>
        <v>0</v>
      </c>
      <c r="AI64" s="56">
        <f t="shared" si="84"/>
        <v>0</v>
      </c>
      <c r="AJ64" s="56">
        <f t="shared" si="84"/>
        <v>0</v>
      </c>
      <c r="AK64" s="56">
        <f t="shared" si="84"/>
        <v>0</v>
      </c>
      <c r="AL64" s="56">
        <f t="shared" si="84"/>
        <v>0</v>
      </c>
      <c r="AM64" s="56">
        <f t="shared" si="84"/>
        <v>0</v>
      </c>
    </row>
    <row r="65" spans="2:41" x14ac:dyDescent="0.35">
      <c r="B65" s="49" t="s">
        <v>32</v>
      </c>
      <c r="C65" s="56">
        <f t="shared" ref="C65" si="85">SUM(C73,C81)</f>
        <v>0</v>
      </c>
      <c r="D65" s="56">
        <f t="shared" ref="D65:AM65" si="86">SUM(D73,D81)</f>
        <v>407020.51502719999</v>
      </c>
      <c r="E65" s="56">
        <f t="shared" si="86"/>
        <v>9064.8256686056084</v>
      </c>
      <c r="F65" s="56">
        <f t="shared" si="86"/>
        <v>632612.15470138181</v>
      </c>
      <c r="G65" s="56">
        <f t="shared" si="86"/>
        <v>628859.55594800261</v>
      </c>
      <c r="H65" s="56">
        <f t="shared" si="86"/>
        <v>3992928.4693435021</v>
      </c>
      <c r="I65" s="56">
        <f t="shared" si="86"/>
        <v>765927.50121811649</v>
      </c>
      <c r="J65" s="56">
        <f t="shared" si="86"/>
        <v>555818.93789554667</v>
      </c>
      <c r="K65" s="56">
        <f t="shared" si="86"/>
        <v>459589.75047030521</v>
      </c>
      <c r="L65" s="56">
        <f t="shared" si="86"/>
        <v>1079430.0088417926</v>
      </c>
      <c r="M65" s="56">
        <f t="shared" si="86"/>
        <v>1945951.1680889169</v>
      </c>
      <c r="N65" s="56">
        <f t="shared" si="86"/>
        <v>10440802.271987109</v>
      </c>
      <c r="O65" s="56">
        <f t="shared" si="86"/>
        <v>0</v>
      </c>
      <c r="P65" s="56">
        <f t="shared" si="86"/>
        <v>0</v>
      </c>
      <c r="Q65" s="56">
        <f t="shared" si="86"/>
        <v>0</v>
      </c>
      <c r="R65" s="56">
        <f t="shared" si="86"/>
        <v>0</v>
      </c>
      <c r="S65" s="56">
        <f t="shared" si="86"/>
        <v>0</v>
      </c>
      <c r="T65" s="56">
        <f t="shared" si="86"/>
        <v>0</v>
      </c>
      <c r="U65" s="56">
        <f t="shared" si="86"/>
        <v>0</v>
      </c>
      <c r="V65" s="56">
        <f t="shared" si="86"/>
        <v>0</v>
      </c>
      <c r="W65" s="56">
        <f t="shared" si="86"/>
        <v>0</v>
      </c>
      <c r="X65" s="56">
        <f t="shared" si="86"/>
        <v>0</v>
      </c>
      <c r="Y65" s="56">
        <f t="shared" si="86"/>
        <v>0</v>
      </c>
      <c r="Z65" s="56">
        <f t="shared" si="86"/>
        <v>0</v>
      </c>
      <c r="AA65" s="56">
        <f t="shared" si="86"/>
        <v>0</v>
      </c>
      <c r="AB65" s="56">
        <f t="shared" si="86"/>
        <v>0</v>
      </c>
      <c r="AC65" s="56">
        <f t="shared" si="86"/>
        <v>0</v>
      </c>
      <c r="AD65" s="56">
        <f t="shared" si="86"/>
        <v>0</v>
      </c>
      <c r="AE65" s="56">
        <f t="shared" si="86"/>
        <v>0</v>
      </c>
      <c r="AF65" s="56">
        <f t="shared" si="86"/>
        <v>0</v>
      </c>
      <c r="AG65" s="56">
        <f t="shared" si="86"/>
        <v>0</v>
      </c>
      <c r="AH65" s="56">
        <f t="shared" si="86"/>
        <v>0</v>
      </c>
      <c r="AI65" s="56">
        <f t="shared" si="86"/>
        <v>0</v>
      </c>
      <c r="AJ65" s="56">
        <f t="shared" si="86"/>
        <v>0</v>
      </c>
      <c r="AK65" s="56">
        <f t="shared" si="86"/>
        <v>0</v>
      </c>
      <c r="AL65" s="56">
        <f t="shared" si="86"/>
        <v>0</v>
      </c>
      <c r="AM65" s="56">
        <f t="shared" si="86"/>
        <v>0</v>
      </c>
      <c r="AN65" s="193" t="s">
        <v>276</v>
      </c>
    </row>
    <row r="66" spans="2:41" ht="15" thickBot="1" x14ac:dyDescent="0.4">
      <c r="B66" s="29" t="s">
        <v>33</v>
      </c>
      <c r="C66" s="64">
        <f t="shared" ref="C66" si="87">SUM(C74,C82)</f>
        <v>0</v>
      </c>
      <c r="D66" s="64">
        <f t="shared" ref="D66:AM66" si="88">SUM(D74,D82)</f>
        <v>0</v>
      </c>
      <c r="E66" s="64">
        <f t="shared" si="88"/>
        <v>444439.4196483483</v>
      </c>
      <c r="F66" s="64">
        <f t="shared" si="88"/>
        <v>0</v>
      </c>
      <c r="G66" s="64">
        <f t="shared" si="88"/>
        <v>136065.98873170311</v>
      </c>
      <c r="H66" s="64">
        <f t="shared" si="88"/>
        <v>215171.53592567594</v>
      </c>
      <c r="I66" s="64">
        <f t="shared" si="88"/>
        <v>507228.23497794615</v>
      </c>
      <c r="J66" s="64">
        <f t="shared" si="88"/>
        <v>0</v>
      </c>
      <c r="K66" s="64">
        <f t="shared" si="88"/>
        <v>357940.88977499999</v>
      </c>
      <c r="L66" s="64">
        <f t="shared" si="88"/>
        <v>49082.583303141553</v>
      </c>
      <c r="M66" s="64">
        <f t="shared" si="88"/>
        <v>284109.12710583198</v>
      </c>
      <c r="N66" s="64">
        <f t="shared" si="88"/>
        <v>1813262.9948374974</v>
      </c>
      <c r="O66" s="64">
        <f t="shared" si="88"/>
        <v>0</v>
      </c>
      <c r="P66" s="64">
        <f t="shared" si="88"/>
        <v>0</v>
      </c>
      <c r="Q66" s="64">
        <f t="shared" si="88"/>
        <v>0</v>
      </c>
      <c r="R66" s="64">
        <f t="shared" si="88"/>
        <v>0</v>
      </c>
      <c r="S66" s="64">
        <f t="shared" si="88"/>
        <v>0</v>
      </c>
      <c r="T66" s="64">
        <f t="shared" si="88"/>
        <v>0</v>
      </c>
      <c r="U66" s="64">
        <f t="shared" si="88"/>
        <v>0</v>
      </c>
      <c r="V66" s="64">
        <f t="shared" si="88"/>
        <v>0</v>
      </c>
      <c r="W66" s="64">
        <f t="shared" si="88"/>
        <v>0</v>
      </c>
      <c r="X66" s="64">
        <f t="shared" si="88"/>
        <v>0</v>
      </c>
      <c r="Y66" s="64">
        <f t="shared" si="88"/>
        <v>0</v>
      </c>
      <c r="Z66" s="64">
        <f t="shared" si="88"/>
        <v>0</v>
      </c>
      <c r="AA66" s="64">
        <f t="shared" si="88"/>
        <v>0</v>
      </c>
      <c r="AB66" s="64">
        <f t="shared" si="88"/>
        <v>0</v>
      </c>
      <c r="AC66" s="64">
        <f t="shared" si="88"/>
        <v>0</v>
      </c>
      <c r="AD66" s="64">
        <f t="shared" si="88"/>
        <v>0</v>
      </c>
      <c r="AE66" s="64">
        <f t="shared" si="88"/>
        <v>0</v>
      </c>
      <c r="AF66" s="64">
        <f t="shared" si="88"/>
        <v>0</v>
      </c>
      <c r="AG66" s="64">
        <f t="shared" si="88"/>
        <v>0</v>
      </c>
      <c r="AH66" s="64">
        <f t="shared" si="88"/>
        <v>0</v>
      </c>
      <c r="AI66" s="64">
        <f t="shared" si="88"/>
        <v>0</v>
      </c>
      <c r="AJ66" s="64">
        <f t="shared" si="88"/>
        <v>0</v>
      </c>
      <c r="AK66" s="64">
        <f t="shared" si="88"/>
        <v>0</v>
      </c>
      <c r="AL66" s="64">
        <f t="shared" si="88"/>
        <v>0</v>
      </c>
      <c r="AM66" s="64">
        <f t="shared" si="88"/>
        <v>0</v>
      </c>
      <c r="AN66" s="308" t="s">
        <v>195</v>
      </c>
    </row>
    <row r="67" spans="2:41" ht="15" thickBot="1" x14ac:dyDescent="0.4">
      <c r="B67" s="50" t="s">
        <v>34</v>
      </c>
      <c r="C67" s="65">
        <f>SUM(C62:C66)</f>
        <v>570624.04560135119</v>
      </c>
      <c r="D67" s="66">
        <f t="shared" ref="D67:AM67" si="89">SUM(D62:D66)</f>
        <v>4259379.9003332434</v>
      </c>
      <c r="E67" s="66">
        <f t="shared" si="89"/>
        <v>5791547.0085820081</v>
      </c>
      <c r="F67" s="66">
        <f t="shared" si="89"/>
        <v>13901170.13184315</v>
      </c>
      <c r="G67" s="66">
        <f t="shared" si="89"/>
        <v>8634807.6789577976</v>
      </c>
      <c r="H67" s="66">
        <f t="shared" si="89"/>
        <v>15562610.425255014</v>
      </c>
      <c r="I67" s="66">
        <f t="shared" si="89"/>
        <v>11604447.085931305</v>
      </c>
      <c r="J67" s="66">
        <f t="shared" si="89"/>
        <v>11433114.042738263</v>
      </c>
      <c r="K67" s="66">
        <f t="shared" si="89"/>
        <v>14246959.075824877</v>
      </c>
      <c r="L67" s="66">
        <f t="shared" si="89"/>
        <v>13831646.217041885</v>
      </c>
      <c r="M67" s="66">
        <f t="shared" si="89"/>
        <v>17699741.629093263</v>
      </c>
      <c r="N67" s="66">
        <f t="shared" si="89"/>
        <v>68108032.509810954</v>
      </c>
      <c r="O67" s="66">
        <f t="shared" si="89"/>
        <v>0</v>
      </c>
      <c r="P67" s="66">
        <f t="shared" si="89"/>
        <v>0</v>
      </c>
      <c r="Q67" s="66">
        <f t="shared" si="89"/>
        <v>0</v>
      </c>
      <c r="R67" s="66">
        <f t="shared" si="89"/>
        <v>0</v>
      </c>
      <c r="S67" s="66">
        <f t="shared" si="89"/>
        <v>0</v>
      </c>
      <c r="T67" s="66">
        <f t="shared" si="89"/>
        <v>0</v>
      </c>
      <c r="U67" s="66">
        <f t="shared" si="89"/>
        <v>0</v>
      </c>
      <c r="V67" s="66">
        <f t="shared" si="89"/>
        <v>0</v>
      </c>
      <c r="W67" s="66">
        <f t="shared" si="89"/>
        <v>0</v>
      </c>
      <c r="X67" s="66">
        <f t="shared" si="89"/>
        <v>0</v>
      </c>
      <c r="Y67" s="66">
        <f t="shared" si="89"/>
        <v>0</v>
      </c>
      <c r="Z67" s="66">
        <f t="shared" si="89"/>
        <v>0</v>
      </c>
      <c r="AA67" s="66">
        <f t="shared" si="89"/>
        <v>0</v>
      </c>
      <c r="AB67" s="66">
        <f t="shared" si="89"/>
        <v>0</v>
      </c>
      <c r="AC67" s="66">
        <f t="shared" si="89"/>
        <v>0</v>
      </c>
      <c r="AD67" s="66">
        <f t="shared" si="89"/>
        <v>0</v>
      </c>
      <c r="AE67" s="66">
        <f t="shared" si="89"/>
        <v>0</v>
      </c>
      <c r="AF67" s="66">
        <f t="shared" si="89"/>
        <v>0</v>
      </c>
      <c r="AG67" s="66">
        <f t="shared" si="89"/>
        <v>0</v>
      </c>
      <c r="AH67" s="66">
        <f t="shared" si="89"/>
        <v>0</v>
      </c>
      <c r="AI67" s="66">
        <f t="shared" si="89"/>
        <v>0</v>
      </c>
      <c r="AJ67" s="66">
        <f t="shared" si="89"/>
        <v>0</v>
      </c>
      <c r="AK67" s="66">
        <f t="shared" si="89"/>
        <v>0</v>
      </c>
      <c r="AL67" s="66">
        <f t="shared" si="89"/>
        <v>0</v>
      </c>
      <c r="AM67" s="66">
        <f t="shared" si="89"/>
        <v>0</v>
      </c>
      <c r="AN67" s="309">
        <f>SUM(C67:AM67)</f>
        <v>185644079.7510131</v>
      </c>
      <c r="AO67" s="384"/>
    </row>
    <row r="68" spans="2:41" ht="15" thickBot="1" x14ac:dyDescent="0.4"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309">
        <f>' 1M - RES'!O32-' 1M - RES'!C17+'2M - SGS'!O38+'3M - LGS'!O38+'4M - SPS'!O38+'11M - LPS'!O38+' LI 1M - RES'!O32+'LI 2M - SGS'!O38+'LI 3M - LGS'!O38+'LI 4M - SPS'!O38+'LI 11M - LPS'!O38+'Biz DRENE'!P75+'Res DRENE'!N18</f>
        <v>185644079.75101316</v>
      </c>
    </row>
    <row r="69" spans="2:41" ht="15" thickBot="1" x14ac:dyDescent="0.4">
      <c r="B69" s="47" t="s">
        <v>168</v>
      </c>
      <c r="C69" s="44">
        <f>C61</f>
        <v>44562</v>
      </c>
      <c r="D69" s="44">
        <f t="shared" ref="D69:AM69" si="90">D61</f>
        <v>44593</v>
      </c>
      <c r="E69" s="44">
        <f t="shared" si="90"/>
        <v>44621</v>
      </c>
      <c r="F69" s="44">
        <f t="shared" si="90"/>
        <v>44652</v>
      </c>
      <c r="G69" s="44">
        <f t="shared" si="90"/>
        <v>44682</v>
      </c>
      <c r="H69" s="44">
        <f t="shared" si="90"/>
        <v>44713</v>
      </c>
      <c r="I69" s="44">
        <f t="shared" si="90"/>
        <v>44743</v>
      </c>
      <c r="J69" s="44">
        <f t="shared" si="90"/>
        <v>44774</v>
      </c>
      <c r="K69" s="44">
        <f t="shared" si="90"/>
        <v>44805</v>
      </c>
      <c r="L69" s="44">
        <f t="shared" si="90"/>
        <v>44835</v>
      </c>
      <c r="M69" s="44">
        <f t="shared" si="90"/>
        <v>44866</v>
      </c>
      <c r="N69" s="44">
        <f t="shared" si="90"/>
        <v>44896</v>
      </c>
      <c r="O69" s="44">
        <f t="shared" si="90"/>
        <v>44835</v>
      </c>
      <c r="P69" s="44">
        <f t="shared" si="90"/>
        <v>44866</v>
      </c>
      <c r="Q69" s="44">
        <f t="shared" si="90"/>
        <v>45017</v>
      </c>
      <c r="R69" s="44">
        <f t="shared" si="90"/>
        <v>45017</v>
      </c>
      <c r="S69" s="44">
        <f t="shared" si="90"/>
        <v>45047</v>
      </c>
      <c r="T69" s="44">
        <f t="shared" si="90"/>
        <v>45078</v>
      </c>
      <c r="U69" s="44">
        <f t="shared" si="90"/>
        <v>45108</v>
      </c>
      <c r="V69" s="44">
        <f t="shared" si="90"/>
        <v>45139</v>
      </c>
      <c r="W69" s="44">
        <f t="shared" si="90"/>
        <v>45170</v>
      </c>
      <c r="X69" s="44">
        <f t="shared" si="90"/>
        <v>45200</v>
      </c>
      <c r="Y69" s="44">
        <f t="shared" si="90"/>
        <v>45231</v>
      </c>
      <c r="Z69" s="44">
        <f t="shared" si="90"/>
        <v>45261</v>
      </c>
      <c r="AA69" s="44">
        <f t="shared" si="90"/>
        <v>45292</v>
      </c>
      <c r="AB69" s="44">
        <f t="shared" si="90"/>
        <v>45323</v>
      </c>
      <c r="AC69" s="44">
        <f t="shared" si="90"/>
        <v>45352</v>
      </c>
      <c r="AD69" s="44">
        <f t="shared" si="90"/>
        <v>45383</v>
      </c>
      <c r="AE69" s="44">
        <f t="shared" si="90"/>
        <v>45413</v>
      </c>
      <c r="AF69" s="44">
        <f t="shared" si="90"/>
        <v>45444</v>
      </c>
      <c r="AG69" s="44">
        <f t="shared" si="90"/>
        <v>45474</v>
      </c>
      <c r="AH69" s="44">
        <f t="shared" si="90"/>
        <v>45505</v>
      </c>
      <c r="AI69" s="44">
        <f t="shared" si="90"/>
        <v>45536</v>
      </c>
      <c r="AJ69" s="44">
        <f t="shared" si="90"/>
        <v>45566</v>
      </c>
      <c r="AK69" s="44">
        <f t="shared" si="90"/>
        <v>45597</v>
      </c>
      <c r="AL69" s="44">
        <f t="shared" si="90"/>
        <v>45627</v>
      </c>
      <c r="AM69" s="44">
        <f t="shared" si="90"/>
        <v>45658</v>
      </c>
      <c r="AN69" s="385">
        <f>'RES kWh ENTRY'!O170+'BIZ SUM'!O178</f>
        <v>185644079.75101313</v>
      </c>
    </row>
    <row r="70" spans="2:41" x14ac:dyDescent="0.35">
      <c r="B70" s="48" t="s">
        <v>29</v>
      </c>
      <c r="C70" s="56">
        <f>' 1M - RES'!C16+'Res DRENE'!C17</f>
        <v>570624.04560135119</v>
      </c>
      <c r="D70" s="56">
        <f>' 1M - RES'!D16+'Res DRENE'!D17</f>
        <v>1854941.8231247326</v>
      </c>
      <c r="E70" s="56">
        <f>' 1M - RES'!E16+'Res DRENE'!E17</f>
        <v>3302539.2004325981</v>
      </c>
      <c r="F70" s="56">
        <f>' 1M - RES'!F16+'Res DRENE'!F17</f>
        <v>2936051.0464545055</v>
      </c>
      <c r="G70" s="56">
        <f>' 1M - RES'!G16+'Res DRENE'!G17</f>
        <v>2839808.1280125948</v>
      </c>
      <c r="H70" s="56">
        <f>' 1M - RES'!H16+'Res DRENE'!H17</f>
        <v>3628019.4069545176</v>
      </c>
      <c r="I70" s="56">
        <f>' 1M - RES'!I16+'Res DRENE'!I17</f>
        <v>4350597.796890053</v>
      </c>
      <c r="J70" s="56">
        <f>' 1M - RES'!J16+'Res DRENE'!J17</f>
        <v>4391566.2210995993</v>
      </c>
      <c r="K70" s="56">
        <f>' 1M - RES'!K16+'Res DRENE'!K17</f>
        <v>3674246.0413894285</v>
      </c>
      <c r="L70" s="56">
        <f>' 1M - RES'!L16+'Res DRENE'!L17</f>
        <v>2464762.4410997899</v>
      </c>
      <c r="M70" s="56">
        <f>' 1M - RES'!M16+'Res DRENE'!M17</f>
        <v>3064361.9816104425</v>
      </c>
      <c r="N70" s="56">
        <f>' 1M - RES'!N16+'Res DRENE'!N17</f>
        <v>8661052.6779133212</v>
      </c>
      <c r="O70" s="56">
        <f>' 1M - RES'!O16+'Res DRENE'!O17</f>
        <v>0</v>
      </c>
      <c r="P70" s="56">
        <f>' 1M - RES'!P16+'Res DRENE'!P17</f>
        <v>0</v>
      </c>
      <c r="Q70" s="56">
        <f>' 1M - RES'!Q16+'Res DRENE'!Q17</f>
        <v>0</v>
      </c>
      <c r="R70" s="56">
        <f>' 1M - RES'!R16+'Res DRENE'!R17</f>
        <v>0</v>
      </c>
      <c r="S70" s="56">
        <f>' 1M - RES'!S16+'Res DRENE'!S17</f>
        <v>0</v>
      </c>
      <c r="T70" s="56">
        <f>' 1M - RES'!T16+'Res DRENE'!T17</f>
        <v>0</v>
      </c>
      <c r="U70" s="56">
        <f>' 1M - RES'!U16+'Res DRENE'!U17</f>
        <v>0</v>
      </c>
      <c r="V70" s="56">
        <f>' 1M - RES'!V16+'Res DRENE'!V17</f>
        <v>0</v>
      </c>
      <c r="W70" s="56">
        <f>' 1M - RES'!W16+'Res DRENE'!W17</f>
        <v>0</v>
      </c>
      <c r="X70" s="56">
        <f>' 1M - RES'!X16+'Res DRENE'!X17</f>
        <v>0</v>
      </c>
      <c r="Y70" s="56">
        <f>' 1M - RES'!Y16+'Res DRENE'!Y17</f>
        <v>0</v>
      </c>
      <c r="Z70" s="56">
        <f>' 1M - RES'!Z16+'Res DRENE'!Z17</f>
        <v>0</v>
      </c>
      <c r="AA70" s="56">
        <f>' 1M - RES'!AA16+'Res DRENE'!AA17</f>
        <v>0</v>
      </c>
      <c r="AB70" s="56">
        <f>' 1M - RES'!AB16+'Res DRENE'!AB17</f>
        <v>0</v>
      </c>
      <c r="AC70" s="56">
        <f>' 1M - RES'!AC16+'Res DRENE'!AC17</f>
        <v>0</v>
      </c>
      <c r="AD70" s="56">
        <f>' 1M - RES'!AD16+'Res DRENE'!AD17</f>
        <v>0</v>
      </c>
      <c r="AE70" s="56">
        <f>' 1M - RES'!AE16+'Res DRENE'!AE17</f>
        <v>0</v>
      </c>
      <c r="AF70" s="56">
        <f>' 1M - RES'!AF16+'Res DRENE'!AF17</f>
        <v>0</v>
      </c>
      <c r="AG70" s="56">
        <f>' 1M - RES'!AG16+'Res DRENE'!AG17</f>
        <v>0</v>
      </c>
      <c r="AH70" s="56">
        <f>' 1M - RES'!AH16+'Res DRENE'!AH17</f>
        <v>0</v>
      </c>
      <c r="AI70" s="56">
        <f>' 1M - RES'!AI16+'Res DRENE'!AI17</f>
        <v>0</v>
      </c>
      <c r="AJ70" s="56">
        <f>' 1M - RES'!AJ16+'Res DRENE'!AJ17</f>
        <v>0</v>
      </c>
      <c r="AK70" s="56">
        <f>' 1M - RES'!AK16+'Res DRENE'!AK17</f>
        <v>0</v>
      </c>
      <c r="AL70" s="56">
        <f>' 1M - RES'!AL16+'Res DRENE'!AL17</f>
        <v>0</v>
      </c>
      <c r="AM70" s="56">
        <f>' 1M - RES'!AM16+'Res DRENE'!AM17</f>
        <v>0</v>
      </c>
    </row>
    <row r="71" spans="2:41" x14ac:dyDescent="0.35">
      <c r="B71" s="49" t="s">
        <v>30</v>
      </c>
      <c r="C71" s="56">
        <f>'2M - SGS'!C19+'Biz DRENE'!C19</f>
        <v>0</v>
      </c>
      <c r="D71" s="56">
        <f>'2M - SGS'!D19+'Biz DRENE'!D19</f>
        <v>925331.24930255546</v>
      </c>
      <c r="E71" s="56">
        <f>'2M - SGS'!E19+'Biz DRENE'!E19</f>
        <v>723064.37086727645</v>
      </c>
      <c r="F71" s="56">
        <f>'2M - SGS'!F19+'Biz DRENE'!F19</f>
        <v>983237.35397549998</v>
      </c>
      <c r="G71" s="56">
        <f>'2M - SGS'!G19+'Biz DRENE'!G19</f>
        <v>1431376.5717597918</v>
      </c>
      <c r="H71" s="56">
        <f>'2M - SGS'!H19+'Biz DRENE'!H19</f>
        <v>1325991.4521960961</v>
      </c>
      <c r="I71" s="56">
        <f>'2M - SGS'!I19+'Biz DRENE'!I19</f>
        <v>2011596.1002072284</v>
      </c>
      <c r="J71" s="56">
        <f>'2M - SGS'!J19+'Biz DRENE'!J19</f>
        <v>1401842.5053983119</v>
      </c>
      <c r="K71" s="56">
        <f>'2M - SGS'!K19+'Biz DRENE'!K19</f>
        <v>1953037.8515659494</v>
      </c>
      <c r="L71" s="56">
        <f>'2M - SGS'!L19+'Biz DRENE'!L19</f>
        <v>1645785.3518927109</v>
      </c>
      <c r="M71" s="56">
        <f>'2M - SGS'!M19+'Biz DRENE'!M19</f>
        <v>1818092.2779907468</v>
      </c>
      <c r="N71" s="56">
        <f>'2M - SGS'!N19+'Biz DRENE'!N19</f>
        <v>9737469.6016151793</v>
      </c>
      <c r="O71" s="56">
        <f>'2M - SGS'!O19+'Biz DRENE'!O19</f>
        <v>0</v>
      </c>
      <c r="P71" s="56">
        <f>'2M - SGS'!P19+'Biz DRENE'!P19</f>
        <v>0</v>
      </c>
      <c r="Q71" s="56">
        <f>'2M - SGS'!Q19+'Biz DRENE'!Q19</f>
        <v>0</v>
      </c>
      <c r="R71" s="56">
        <f>'2M - SGS'!R19+'Biz DRENE'!R19</f>
        <v>0</v>
      </c>
      <c r="S71" s="56">
        <f>'2M - SGS'!S19+'Biz DRENE'!S19</f>
        <v>0</v>
      </c>
      <c r="T71" s="56">
        <f>'2M - SGS'!T19+'Biz DRENE'!T19</f>
        <v>0</v>
      </c>
      <c r="U71" s="56">
        <f>'2M - SGS'!U19+'Biz DRENE'!U19</f>
        <v>0</v>
      </c>
      <c r="V71" s="56">
        <f>'2M - SGS'!V19+'Biz DRENE'!V19</f>
        <v>0</v>
      </c>
      <c r="W71" s="56">
        <f>'2M - SGS'!W19+'Biz DRENE'!W19</f>
        <v>0</v>
      </c>
      <c r="X71" s="56">
        <f>'2M - SGS'!X19+'Biz DRENE'!X19</f>
        <v>0</v>
      </c>
      <c r="Y71" s="56">
        <f>'2M - SGS'!Y19+'Biz DRENE'!Y19</f>
        <v>0</v>
      </c>
      <c r="Z71" s="56">
        <f>'2M - SGS'!Z19+'Biz DRENE'!Z19</f>
        <v>0</v>
      </c>
      <c r="AA71" s="56">
        <f>'2M - SGS'!AA19+'Biz DRENE'!AA19</f>
        <v>0</v>
      </c>
      <c r="AB71" s="56">
        <f>'2M - SGS'!AB19+'Biz DRENE'!AB19</f>
        <v>0</v>
      </c>
      <c r="AC71" s="56">
        <f>'2M - SGS'!AC19+'Biz DRENE'!AC19</f>
        <v>0</v>
      </c>
      <c r="AD71" s="56">
        <f>'2M - SGS'!AD19+'Biz DRENE'!AD19</f>
        <v>0</v>
      </c>
      <c r="AE71" s="56">
        <f>'2M - SGS'!AE19+'Biz DRENE'!AE19</f>
        <v>0</v>
      </c>
      <c r="AF71" s="56">
        <f>'2M - SGS'!AF19+'Biz DRENE'!AF19</f>
        <v>0</v>
      </c>
      <c r="AG71" s="56">
        <f>'2M - SGS'!AG19+'Biz DRENE'!AG19</f>
        <v>0</v>
      </c>
      <c r="AH71" s="56">
        <f>'2M - SGS'!AH19+'Biz DRENE'!AH19</f>
        <v>0</v>
      </c>
      <c r="AI71" s="56">
        <f>'2M - SGS'!AI19+'Biz DRENE'!AI19</f>
        <v>0</v>
      </c>
      <c r="AJ71" s="56">
        <f>'2M - SGS'!AJ19+'Biz DRENE'!AJ19</f>
        <v>0</v>
      </c>
      <c r="AK71" s="56">
        <f>'2M - SGS'!AK19+'Biz DRENE'!AK19</f>
        <v>0</v>
      </c>
      <c r="AL71" s="56">
        <f>'2M - SGS'!AL19+'Biz DRENE'!AL19</f>
        <v>0</v>
      </c>
      <c r="AM71" s="56">
        <f>'2M - SGS'!AM19+'Biz DRENE'!AM19</f>
        <v>0</v>
      </c>
    </row>
    <row r="72" spans="2:41" x14ac:dyDescent="0.35">
      <c r="B72" s="49" t="s">
        <v>31</v>
      </c>
      <c r="C72" s="56">
        <f>'3M - LGS'!C19+'Biz DRENE'!C37</f>
        <v>0</v>
      </c>
      <c r="D72" s="56">
        <f>'3M - LGS'!D19+'Biz DRENE'!D37</f>
        <v>1047945.3924649368</v>
      </c>
      <c r="E72" s="56">
        <f>'3M - LGS'!E19+'Biz DRENE'!E37</f>
        <v>1166944.0299041073</v>
      </c>
      <c r="F72" s="56">
        <f>'3M - LGS'!F19+'Biz DRENE'!F37</f>
        <v>9063875.2500031479</v>
      </c>
      <c r="G72" s="56">
        <f>'3M - LGS'!G19+'Biz DRENE'!G37</f>
        <v>2670718.8287927811</v>
      </c>
      <c r="H72" s="56">
        <f>'3M - LGS'!H19+'Biz DRENE'!H37</f>
        <v>4316701.9197388822</v>
      </c>
      <c r="I72" s="56">
        <f>'3M - LGS'!I19+'Biz DRENE'!I37</f>
        <v>2696914.8119063</v>
      </c>
      <c r="J72" s="56">
        <f>'3M - LGS'!J19+'Biz DRENE'!J37</f>
        <v>3559063.6024630619</v>
      </c>
      <c r="K72" s="56">
        <f>'3M - LGS'!K19+'Biz DRENE'!K37</f>
        <v>5093055.2514375253</v>
      </c>
      <c r="L72" s="56">
        <f>'3M - LGS'!L19+'Biz DRENE'!L37</f>
        <v>7141456.0250140494</v>
      </c>
      <c r="M72" s="56">
        <f>'3M - LGS'!M19+'Biz DRENE'!M37</f>
        <v>8912483.6816626079</v>
      </c>
      <c r="N72" s="56">
        <f>'3M - LGS'!N19+'Biz DRENE'!N37</f>
        <v>32059323.195788171</v>
      </c>
      <c r="O72" s="56">
        <f>'3M - LGS'!O19+'Biz DRENE'!O37</f>
        <v>0</v>
      </c>
      <c r="P72" s="56">
        <f>'3M - LGS'!P19+'Biz DRENE'!P37</f>
        <v>0</v>
      </c>
      <c r="Q72" s="56">
        <f>'3M - LGS'!Q19+'Biz DRENE'!Q37</f>
        <v>0</v>
      </c>
      <c r="R72" s="56">
        <f>'3M - LGS'!R19+'Biz DRENE'!R37</f>
        <v>0</v>
      </c>
      <c r="S72" s="56">
        <f>'3M - LGS'!S19+'Biz DRENE'!S37</f>
        <v>0</v>
      </c>
      <c r="T72" s="56">
        <f>'3M - LGS'!T19+'Biz DRENE'!T37</f>
        <v>0</v>
      </c>
      <c r="U72" s="56">
        <f>'3M - LGS'!U19+'Biz DRENE'!U37</f>
        <v>0</v>
      </c>
      <c r="V72" s="56">
        <f>'3M - LGS'!V19+'Biz DRENE'!V37</f>
        <v>0</v>
      </c>
      <c r="W72" s="56">
        <f>'3M - LGS'!W19+'Biz DRENE'!W37</f>
        <v>0</v>
      </c>
      <c r="X72" s="56">
        <f>'3M - LGS'!X19+'Biz DRENE'!X37</f>
        <v>0</v>
      </c>
      <c r="Y72" s="56">
        <f>'3M - LGS'!Y19+'Biz DRENE'!Y37</f>
        <v>0</v>
      </c>
      <c r="Z72" s="56">
        <f>'3M - LGS'!Z19+'Biz DRENE'!Z37</f>
        <v>0</v>
      </c>
      <c r="AA72" s="56">
        <f>'3M - LGS'!AA19+'Biz DRENE'!AA37</f>
        <v>0</v>
      </c>
      <c r="AB72" s="56">
        <f>'3M - LGS'!AB19+'Biz DRENE'!AB37</f>
        <v>0</v>
      </c>
      <c r="AC72" s="56">
        <f>'3M - LGS'!AC19+'Biz DRENE'!AC37</f>
        <v>0</v>
      </c>
      <c r="AD72" s="56">
        <f>'3M - LGS'!AD19+'Biz DRENE'!AD37</f>
        <v>0</v>
      </c>
      <c r="AE72" s="56">
        <f>'3M - LGS'!AE19+'Biz DRENE'!AE37</f>
        <v>0</v>
      </c>
      <c r="AF72" s="56">
        <f>'3M - LGS'!AF19+'Biz DRENE'!AF37</f>
        <v>0</v>
      </c>
      <c r="AG72" s="56">
        <f>'3M - LGS'!AG19+'Biz DRENE'!AG37</f>
        <v>0</v>
      </c>
      <c r="AH72" s="56">
        <f>'3M - LGS'!AH19+'Biz DRENE'!AH37</f>
        <v>0</v>
      </c>
      <c r="AI72" s="56">
        <f>'3M - LGS'!AI19+'Biz DRENE'!AI37</f>
        <v>0</v>
      </c>
      <c r="AJ72" s="56">
        <f>'3M - LGS'!AJ19+'Biz DRENE'!AJ37</f>
        <v>0</v>
      </c>
      <c r="AK72" s="56">
        <f>'3M - LGS'!AK19+'Biz DRENE'!AK37</f>
        <v>0</v>
      </c>
      <c r="AL72" s="56">
        <f>'3M - LGS'!AL19+'Biz DRENE'!AL37</f>
        <v>0</v>
      </c>
      <c r="AM72" s="56">
        <f>'3M - LGS'!AM19+'Biz DRENE'!AM37</f>
        <v>0</v>
      </c>
    </row>
    <row r="73" spans="2:41" x14ac:dyDescent="0.35">
      <c r="B73" s="49" t="s">
        <v>32</v>
      </c>
      <c r="C73" s="56">
        <f>'4M - SPS'!C19+'Biz DRENE'!C55</f>
        <v>0</v>
      </c>
      <c r="D73" s="56">
        <f>'4M - SPS'!D19+'Biz DRENE'!D55</f>
        <v>407020.51502719999</v>
      </c>
      <c r="E73" s="56">
        <f>'4M - SPS'!E19+'Biz DRENE'!E55</f>
        <v>9064.8256686056084</v>
      </c>
      <c r="F73" s="56">
        <f>'4M - SPS'!F19+'Biz DRENE'!F55</f>
        <v>632612.15470138181</v>
      </c>
      <c r="G73" s="56">
        <f>'4M - SPS'!G19+'Biz DRENE'!G55</f>
        <v>628859.55594800261</v>
      </c>
      <c r="H73" s="56">
        <f>'4M - SPS'!H19+'Biz DRENE'!H55</f>
        <v>3992928.4693435021</v>
      </c>
      <c r="I73" s="56">
        <f>'4M - SPS'!I19+'Biz DRENE'!I55</f>
        <v>765927.50121811649</v>
      </c>
      <c r="J73" s="56">
        <f>'4M - SPS'!J19+'Biz DRENE'!J55</f>
        <v>555818.93789554667</v>
      </c>
      <c r="K73" s="56">
        <f>'4M - SPS'!K19+'Biz DRENE'!K55</f>
        <v>459589.75047030521</v>
      </c>
      <c r="L73" s="56">
        <f>'4M - SPS'!L19+'Biz DRENE'!L55</f>
        <v>1079430.0088417926</v>
      </c>
      <c r="M73" s="56">
        <f>'4M - SPS'!M19+'Biz DRENE'!M55</f>
        <v>1945951.1680889169</v>
      </c>
      <c r="N73" s="56">
        <f>'4M - SPS'!N19+'Biz DRENE'!N55</f>
        <v>10440802.271987109</v>
      </c>
      <c r="O73" s="56">
        <f>'4M - SPS'!O19+'Biz DRENE'!O55</f>
        <v>0</v>
      </c>
      <c r="P73" s="56">
        <f>'4M - SPS'!P19+'Biz DRENE'!P55</f>
        <v>0</v>
      </c>
      <c r="Q73" s="56">
        <f>'4M - SPS'!Q19+'Biz DRENE'!Q55</f>
        <v>0</v>
      </c>
      <c r="R73" s="56">
        <f>'4M - SPS'!R19+'Biz DRENE'!R55</f>
        <v>0</v>
      </c>
      <c r="S73" s="56">
        <f>'4M - SPS'!S19+'Biz DRENE'!S55</f>
        <v>0</v>
      </c>
      <c r="T73" s="56">
        <f>'4M - SPS'!T19+'Biz DRENE'!T55</f>
        <v>0</v>
      </c>
      <c r="U73" s="56">
        <f>'4M - SPS'!U19+'Biz DRENE'!U55</f>
        <v>0</v>
      </c>
      <c r="V73" s="56">
        <f>'4M - SPS'!V19+'Biz DRENE'!V55</f>
        <v>0</v>
      </c>
      <c r="W73" s="56">
        <f>'4M - SPS'!W19+'Biz DRENE'!W55</f>
        <v>0</v>
      </c>
      <c r="X73" s="56">
        <f>'4M - SPS'!X19+'Biz DRENE'!X55</f>
        <v>0</v>
      </c>
      <c r="Y73" s="56">
        <f>'4M - SPS'!Y19+'Biz DRENE'!Y55</f>
        <v>0</v>
      </c>
      <c r="Z73" s="56">
        <f>'4M - SPS'!Z19+'Biz DRENE'!Z55</f>
        <v>0</v>
      </c>
      <c r="AA73" s="56">
        <f>'4M - SPS'!AA19+'Biz DRENE'!AA55</f>
        <v>0</v>
      </c>
      <c r="AB73" s="56">
        <f>'4M - SPS'!AB19+'Biz DRENE'!AB55</f>
        <v>0</v>
      </c>
      <c r="AC73" s="56">
        <f>'4M - SPS'!AC19+'Biz DRENE'!AC55</f>
        <v>0</v>
      </c>
      <c r="AD73" s="56">
        <f>'4M - SPS'!AD19+'Biz DRENE'!AD55</f>
        <v>0</v>
      </c>
      <c r="AE73" s="56">
        <f>'4M - SPS'!AE19+'Biz DRENE'!AE55</f>
        <v>0</v>
      </c>
      <c r="AF73" s="56">
        <f>'4M - SPS'!AF19+'Biz DRENE'!AF55</f>
        <v>0</v>
      </c>
      <c r="AG73" s="56">
        <f>'4M - SPS'!AG19+'Biz DRENE'!AG55</f>
        <v>0</v>
      </c>
      <c r="AH73" s="56">
        <f>'4M - SPS'!AH19+'Biz DRENE'!AH55</f>
        <v>0</v>
      </c>
      <c r="AI73" s="56">
        <f>'4M - SPS'!AI19+'Biz DRENE'!AI55</f>
        <v>0</v>
      </c>
      <c r="AJ73" s="56">
        <f>'4M - SPS'!AJ19+'Biz DRENE'!AJ55</f>
        <v>0</v>
      </c>
      <c r="AK73" s="56">
        <f>'4M - SPS'!AK19+'Biz DRENE'!AK55</f>
        <v>0</v>
      </c>
      <c r="AL73" s="56">
        <f>'4M - SPS'!AL19+'Biz DRENE'!AL55</f>
        <v>0</v>
      </c>
      <c r="AM73" s="56">
        <f>'4M - SPS'!AM19+'Biz DRENE'!AM55</f>
        <v>0</v>
      </c>
    </row>
    <row r="74" spans="2:41" ht="15" thickBot="1" x14ac:dyDescent="0.4">
      <c r="B74" s="29" t="s">
        <v>33</v>
      </c>
      <c r="C74" s="64">
        <f>'11M - LPS'!C19+'Biz DRENE'!C73</f>
        <v>0</v>
      </c>
      <c r="D74" s="64">
        <f>'11M - LPS'!D19+'Biz DRENE'!D73</f>
        <v>0</v>
      </c>
      <c r="E74" s="64">
        <f>'11M - LPS'!E19+'Biz DRENE'!E73</f>
        <v>444439.4196483483</v>
      </c>
      <c r="F74" s="64">
        <f>'11M - LPS'!F19+'Biz DRENE'!F73</f>
        <v>0</v>
      </c>
      <c r="G74" s="64">
        <f>'11M - LPS'!G19+'Biz DRENE'!G73</f>
        <v>136065.98873170311</v>
      </c>
      <c r="H74" s="64">
        <f>'11M - LPS'!H19+'Biz DRENE'!H73</f>
        <v>215171.53592567594</v>
      </c>
      <c r="I74" s="64">
        <f>'11M - LPS'!I19+'Biz DRENE'!I73</f>
        <v>507228.23497794615</v>
      </c>
      <c r="J74" s="64">
        <f>'11M - LPS'!J19+'Biz DRENE'!J73</f>
        <v>0</v>
      </c>
      <c r="K74" s="64">
        <f>'11M - LPS'!K19+'Biz DRENE'!K73</f>
        <v>357940.88977499999</v>
      </c>
      <c r="L74" s="64">
        <f>'11M - LPS'!L19+'Biz DRENE'!L73</f>
        <v>49082.583303141553</v>
      </c>
      <c r="M74" s="64">
        <f>'11M - LPS'!M19+'Biz DRENE'!M73</f>
        <v>284109.12710583198</v>
      </c>
      <c r="N74" s="64">
        <f>'11M - LPS'!N19+'Biz DRENE'!N73</f>
        <v>1813262.9948374974</v>
      </c>
      <c r="O74" s="64">
        <f>'11M - LPS'!O19+'Biz DRENE'!O73</f>
        <v>0</v>
      </c>
      <c r="P74" s="64">
        <f>'11M - LPS'!P19+'Biz DRENE'!P73</f>
        <v>0</v>
      </c>
      <c r="Q74" s="64">
        <f>'11M - LPS'!Q19+'Biz DRENE'!Q73</f>
        <v>0</v>
      </c>
      <c r="R74" s="64">
        <f>'11M - LPS'!R19+'Biz DRENE'!R73</f>
        <v>0</v>
      </c>
      <c r="S74" s="64">
        <f>'11M - LPS'!S19+'Biz DRENE'!S73</f>
        <v>0</v>
      </c>
      <c r="T74" s="64">
        <f>'11M - LPS'!T19+'Biz DRENE'!T73</f>
        <v>0</v>
      </c>
      <c r="U74" s="64">
        <f>'11M - LPS'!U19+'Biz DRENE'!U73</f>
        <v>0</v>
      </c>
      <c r="V74" s="64">
        <f>'11M - LPS'!V19+'Biz DRENE'!V73</f>
        <v>0</v>
      </c>
      <c r="W74" s="64">
        <f>'11M - LPS'!W19+'Biz DRENE'!W73</f>
        <v>0</v>
      </c>
      <c r="X74" s="64">
        <f>'11M - LPS'!X19+'Biz DRENE'!X73</f>
        <v>0</v>
      </c>
      <c r="Y74" s="64">
        <f>'11M - LPS'!Y19+'Biz DRENE'!Y73</f>
        <v>0</v>
      </c>
      <c r="Z74" s="64">
        <f>'11M - LPS'!Z19+'Biz DRENE'!Z73</f>
        <v>0</v>
      </c>
      <c r="AA74" s="64">
        <f>'11M - LPS'!AA19+'Biz DRENE'!AA73</f>
        <v>0</v>
      </c>
      <c r="AB74" s="64">
        <f>'11M - LPS'!AB19+'Biz DRENE'!AB73</f>
        <v>0</v>
      </c>
      <c r="AC74" s="64">
        <f>'11M - LPS'!AC19+'Biz DRENE'!AC73</f>
        <v>0</v>
      </c>
      <c r="AD74" s="64">
        <f>'11M - LPS'!AD19+'Biz DRENE'!AD73</f>
        <v>0</v>
      </c>
      <c r="AE74" s="64">
        <f>'11M - LPS'!AE19+'Biz DRENE'!AE73</f>
        <v>0</v>
      </c>
      <c r="AF74" s="64">
        <f>'11M - LPS'!AF19+'Biz DRENE'!AF73</f>
        <v>0</v>
      </c>
      <c r="AG74" s="64">
        <f>'11M - LPS'!AG19+'Biz DRENE'!AG73</f>
        <v>0</v>
      </c>
      <c r="AH74" s="64">
        <f>'11M - LPS'!AH19+'Biz DRENE'!AH73</f>
        <v>0</v>
      </c>
      <c r="AI74" s="64">
        <f>'11M - LPS'!AI19+'Biz DRENE'!AI73</f>
        <v>0</v>
      </c>
      <c r="AJ74" s="64">
        <f>'11M - LPS'!AJ19+'Biz DRENE'!AJ73</f>
        <v>0</v>
      </c>
      <c r="AK74" s="64">
        <f>'11M - LPS'!AK19+'Biz DRENE'!AK73</f>
        <v>0</v>
      </c>
      <c r="AL74" s="64">
        <f>'11M - LPS'!AL19+'Biz DRENE'!AL73</f>
        <v>0</v>
      </c>
      <c r="AM74" s="64">
        <f>'11M - LPS'!AM19+'Biz DRENE'!AM73</f>
        <v>0</v>
      </c>
    </row>
    <row r="75" spans="2:41" ht="15" thickBot="1" x14ac:dyDescent="0.4">
      <c r="B75" s="50" t="s">
        <v>34</v>
      </c>
      <c r="C75" s="65">
        <f>SUM(C70:C74)</f>
        <v>570624.04560135119</v>
      </c>
      <c r="D75" s="66">
        <f t="shared" ref="D75:AM75" si="91">SUM(D70:D74)</f>
        <v>4235238.9799194252</v>
      </c>
      <c r="E75" s="66">
        <f t="shared" si="91"/>
        <v>5646051.8465209361</v>
      </c>
      <c r="F75" s="66">
        <f t="shared" si="91"/>
        <v>13615775.805134535</v>
      </c>
      <c r="G75" s="66">
        <f t="shared" si="91"/>
        <v>7706829.0732448734</v>
      </c>
      <c r="H75" s="66">
        <f t="shared" si="91"/>
        <v>13478812.784158673</v>
      </c>
      <c r="I75" s="66">
        <f t="shared" si="91"/>
        <v>10332264.445199642</v>
      </c>
      <c r="J75" s="66">
        <f t="shared" si="91"/>
        <v>9908291.2668565214</v>
      </c>
      <c r="K75" s="66">
        <f t="shared" si="91"/>
        <v>11537869.784638209</v>
      </c>
      <c r="L75" s="66">
        <f t="shared" si="91"/>
        <v>12380516.410151483</v>
      </c>
      <c r="M75" s="66">
        <f t="shared" si="91"/>
        <v>16024998.236458546</v>
      </c>
      <c r="N75" s="66">
        <f t="shared" si="91"/>
        <v>62711910.742141284</v>
      </c>
      <c r="O75" s="66">
        <f t="shared" si="91"/>
        <v>0</v>
      </c>
      <c r="P75" s="66">
        <f t="shared" si="91"/>
        <v>0</v>
      </c>
      <c r="Q75" s="66">
        <f t="shared" si="91"/>
        <v>0</v>
      </c>
      <c r="R75" s="66">
        <f t="shared" si="91"/>
        <v>0</v>
      </c>
      <c r="S75" s="66">
        <f t="shared" si="91"/>
        <v>0</v>
      </c>
      <c r="T75" s="66">
        <f t="shared" si="91"/>
        <v>0</v>
      </c>
      <c r="U75" s="66">
        <f t="shared" si="91"/>
        <v>0</v>
      </c>
      <c r="V75" s="66">
        <f t="shared" si="91"/>
        <v>0</v>
      </c>
      <c r="W75" s="66">
        <f t="shared" si="91"/>
        <v>0</v>
      </c>
      <c r="X75" s="66">
        <f t="shared" si="91"/>
        <v>0</v>
      </c>
      <c r="Y75" s="66">
        <f t="shared" si="91"/>
        <v>0</v>
      </c>
      <c r="Z75" s="66">
        <f t="shared" si="91"/>
        <v>0</v>
      </c>
      <c r="AA75" s="66">
        <f t="shared" si="91"/>
        <v>0</v>
      </c>
      <c r="AB75" s="66">
        <f t="shared" si="91"/>
        <v>0</v>
      </c>
      <c r="AC75" s="66">
        <f t="shared" si="91"/>
        <v>0</v>
      </c>
      <c r="AD75" s="66">
        <f t="shared" si="91"/>
        <v>0</v>
      </c>
      <c r="AE75" s="66">
        <f t="shared" si="91"/>
        <v>0</v>
      </c>
      <c r="AF75" s="66">
        <f t="shared" si="91"/>
        <v>0</v>
      </c>
      <c r="AG75" s="66">
        <f t="shared" si="91"/>
        <v>0</v>
      </c>
      <c r="AH75" s="66">
        <f t="shared" si="91"/>
        <v>0</v>
      </c>
      <c r="AI75" s="66">
        <f t="shared" si="91"/>
        <v>0</v>
      </c>
      <c r="AJ75" s="66">
        <f t="shared" si="91"/>
        <v>0</v>
      </c>
      <c r="AK75" s="66">
        <f t="shared" si="91"/>
        <v>0</v>
      </c>
      <c r="AL75" s="66">
        <f t="shared" si="91"/>
        <v>0</v>
      </c>
      <c r="AM75" s="66">
        <f t="shared" si="91"/>
        <v>0</v>
      </c>
    </row>
    <row r="76" spans="2:41" ht="15" thickBot="1" x14ac:dyDescent="0.4"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</row>
    <row r="77" spans="2:41" ht="15" thickBot="1" x14ac:dyDescent="0.4">
      <c r="B77" s="53" t="s">
        <v>169</v>
      </c>
      <c r="C77" s="44">
        <f>C69</f>
        <v>44562</v>
      </c>
      <c r="D77" s="44">
        <f t="shared" ref="D77:AM77" si="92">D69</f>
        <v>44593</v>
      </c>
      <c r="E77" s="44">
        <f t="shared" si="92"/>
        <v>44621</v>
      </c>
      <c r="F77" s="44">
        <f t="shared" si="92"/>
        <v>44652</v>
      </c>
      <c r="G77" s="44">
        <f t="shared" si="92"/>
        <v>44682</v>
      </c>
      <c r="H77" s="44">
        <f t="shared" si="92"/>
        <v>44713</v>
      </c>
      <c r="I77" s="44">
        <f t="shared" si="92"/>
        <v>44743</v>
      </c>
      <c r="J77" s="44">
        <f t="shared" si="92"/>
        <v>44774</v>
      </c>
      <c r="K77" s="44">
        <f t="shared" si="92"/>
        <v>44805</v>
      </c>
      <c r="L77" s="44">
        <f t="shared" si="92"/>
        <v>44835</v>
      </c>
      <c r="M77" s="44">
        <f t="shared" si="92"/>
        <v>44866</v>
      </c>
      <c r="N77" s="44">
        <f t="shared" si="92"/>
        <v>44896</v>
      </c>
      <c r="O77" s="44">
        <f t="shared" si="92"/>
        <v>44835</v>
      </c>
      <c r="P77" s="44">
        <f t="shared" si="92"/>
        <v>44866</v>
      </c>
      <c r="Q77" s="44">
        <f t="shared" si="92"/>
        <v>45017</v>
      </c>
      <c r="R77" s="44">
        <f t="shared" si="92"/>
        <v>45017</v>
      </c>
      <c r="S77" s="44">
        <f t="shared" si="92"/>
        <v>45047</v>
      </c>
      <c r="T77" s="44">
        <f t="shared" si="92"/>
        <v>45078</v>
      </c>
      <c r="U77" s="44">
        <f t="shared" si="92"/>
        <v>45108</v>
      </c>
      <c r="V77" s="44">
        <f t="shared" si="92"/>
        <v>45139</v>
      </c>
      <c r="W77" s="44">
        <f t="shared" si="92"/>
        <v>45170</v>
      </c>
      <c r="X77" s="44">
        <f t="shared" si="92"/>
        <v>45200</v>
      </c>
      <c r="Y77" s="44">
        <f t="shared" si="92"/>
        <v>45231</v>
      </c>
      <c r="Z77" s="44">
        <f t="shared" si="92"/>
        <v>45261</v>
      </c>
      <c r="AA77" s="44">
        <f t="shared" si="92"/>
        <v>45292</v>
      </c>
      <c r="AB77" s="44">
        <f t="shared" si="92"/>
        <v>45323</v>
      </c>
      <c r="AC77" s="44">
        <f t="shared" si="92"/>
        <v>45352</v>
      </c>
      <c r="AD77" s="44">
        <f t="shared" si="92"/>
        <v>45383</v>
      </c>
      <c r="AE77" s="44">
        <f t="shared" si="92"/>
        <v>45413</v>
      </c>
      <c r="AF77" s="44">
        <f t="shared" si="92"/>
        <v>45444</v>
      </c>
      <c r="AG77" s="44">
        <f t="shared" si="92"/>
        <v>45474</v>
      </c>
      <c r="AH77" s="44">
        <f t="shared" si="92"/>
        <v>45505</v>
      </c>
      <c r="AI77" s="44">
        <f t="shared" si="92"/>
        <v>45536</v>
      </c>
      <c r="AJ77" s="44">
        <f t="shared" si="92"/>
        <v>45566</v>
      </c>
      <c r="AK77" s="44">
        <f t="shared" si="92"/>
        <v>45597</v>
      </c>
      <c r="AL77" s="44">
        <f t="shared" si="92"/>
        <v>45627</v>
      </c>
      <c r="AM77" s="44">
        <f t="shared" si="92"/>
        <v>45658</v>
      </c>
    </row>
    <row r="78" spans="2:41" x14ac:dyDescent="0.35">
      <c r="B78" s="54" t="s">
        <v>29</v>
      </c>
      <c r="C78" s="56">
        <f>' LI 1M - RES'!C16</f>
        <v>0</v>
      </c>
      <c r="D78" s="56">
        <f>' LI 1M - RES'!D16</f>
        <v>24140.92041381836</v>
      </c>
      <c r="E78" s="56">
        <f>' LI 1M - RES'!E16</f>
        <v>145495.16206107216</v>
      </c>
      <c r="F78" s="56">
        <f>' LI 1M - RES'!F16</f>
        <v>143545.6809603149</v>
      </c>
      <c r="G78" s="56">
        <f>' LI 1M - RES'!G16</f>
        <v>521936.85680012463</v>
      </c>
      <c r="H78" s="56">
        <f>' LI 1M - RES'!H16</f>
        <v>1346462.5314612088</v>
      </c>
      <c r="I78" s="56">
        <f>' LI 1M - RES'!I16</f>
        <v>992397.09969549358</v>
      </c>
      <c r="J78" s="56">
        <f>' LI 1M - RES'!J16</f>
        <v>1001494.3958993638</v>
      </c>
      <c r="K78" s="56">
        <f>' LI 1M - RES'!K16</f>
        <v>1406232.3139203456</v>
      </c>
      <c r="L78" s="56">
        <f>' LI 1M - RES'!L16</f>
        <v>955777.224264352</v>
      </c>
      <c r="M78" s="56">
        <f>' LI 1M - RES'!M16</f>
        <v>1252353.2696105908</v>
      </c>
      <c r="N78" s="56">
        <f>' LI 1M - RES'!N16</f>
        <v>4319273.799202566</v>
      </c>
      <c r="O78" s="56">
        <f>' LI 1M - RES'!O16</f>
        <v>0</v>
      </c>
      <c r="P78" s="56">
        <f>' LI 1M - RES'!P16</f>
        <v>0</v>
      </c>
      <c r="Q78" s="56">
        <f>' LI 1M - RES'!Q16</f>
        <v>0</v>
      </c>
      <c r="R78" s="56">
        <f>' LI 1M - RES'!R16</f>
        <v>0</v>
      </c>
      <c r="S78" s="56">
        <f>' LI 1M - RES'!S16</f>
        <v>0</v>
      </c>
      <c r="T78" s="56">
        <f>' LI 1M - RES'!T16</f>
        <v>0</v>
      </c>
      <c r="U78" s="56">
        <f>' LI 1M - RES'!U16</f>
        <v>0</v>
      </c>
      <c r="V78" s="56">
        <f>' LI 1M - RES'!V16</f>
        <v>0</v>
      </c>
      <c r="W78" s="56">
        <f>' LI 1M - RES'!W16</f>
        <v>0</v>
      </c>
      <c r="X78" s="56">
        <f>' LI 1M - RES'!X16</f>
        <v>0</v>
      </c>
      <c r="Y78" s="56">
        <f>' LI 1M - RES'!Y16</f>
        <v>0</v>
      </c>
      <c r="Z78" s="56">
        <f>' LI 1M - RES'!Z16</f>
        <v>0</v>
      </c>
      <c r="AA78" s="56">
        <f>' LI 1M - RES'!AA16</f>
        <v>0</v>
      </c>
      <c r="AB78" s="56">
        <f>' LI 1M - RES'!AB16</f>
        <v>0</v>
      </c>
      <c r="AC78" s="56">
        <f>' LI 1M - RES'!AC16</f>
        <v>0</v>
      </c>
      <c r="AD78" s="56">
        <f>' LI 1M - RES'!AD16</f>
        <v>0</v>
      </c>
      <c r="AE78" s="56">
        <f>' LI 1M - RES'!AE16</f>
        <v>0</v>
      </c>
      <c r="AF78" s="56">
        <f>' LI 1M - RES'!AF16</f>
        <v>0</v>
      </c>
      <c r="AG78" s="56">
        <f>' LI 1M - RES'!AG16</f>
        <v>0</v>
      </c>
      <c r="AH78" s="56">
        <f>' LI 1M - RES'!AH16</f>
        <v>0</v>
      </c>
      <c r="AI78" s="56">
        <f>' LI 1M - RES'!AI16</f>
        <v>0</v>
      </c>
      <c r="AJ78" s="56">
        <f>' LI 1M - RES'!AJ16</f>
        <v>0</v>
      </c>
      <c r="AK78" s="56">
        <f>' LI 1M - RES'!AK16</f>
        <v>0</v>
      </c>
      <c r="AL78" s="56">
        <f>' LI 1M - RES'!AL16</f>
        <v>0</v>
      </c>
      <c r="AM78" s="56">
        <f>' LI 1M - RES'!AM16</f>
        <v>0</v>
      </c>
    </row>
    <row r="79" spans="2:41" x14ac:dyDescent="0.35">
      <c r="B79" s="49" t="s">
        <v>30</v>
      </c>
      <c r="C79" s="10">
        <f>'LI 2M - SGS'!C19</f>
        <v>0</v>
      </c>
      <c r="D79" s="10">
        <f>'LI 2M - SGS'!D19</f>
        <v>0</v>
      </c>
      <c r="E79" s="10">
        <f>'LI 2M - SGS'!E19</f>
        <v>0</v>
      </c>
      <c r="F79" s="10">
        <f>'LI 2M - SGS'!F19</f>
        <v>141848.64574829995</v>
      </c>
      <c r="G79" s="10">
        <f>'LI 2M - SGS'!G19</f>
        <v>406041.74891279999</v>
      </c>
      <c r="H79" s="10">
        <f>'LI 2M - SGS'!H19</f>
        <v>643227.97716578131</v>
      </c>
      <c r="I79" s="10">
        <f>'LI 2M - SGS'!I19</f>
        <v>131006.77870396875</v>
      </c>
      <c r="J79" s="10">
        <f>'LI 2M - SGS'!J19</f>
        <v>281952.05695742823</v>
      </c>
      <c r="K79" s="10">
        <f>'LI 2M - SGS'!K19</f>
        <v>1196941.0807799241</v>
      </c>
      <c r="L79" s="10">
        <f>'LI 2M - SGS'!L19</f>
        <v>453316.6246620476</v>
      </c>
      <c r="M79" s="10">
        <f>'LI 2M - SGS'!M19</f>
        <v>258174.14309612731</v>
      </c>
      <c r="N79" s="10">
        <f>'LI 2M - SGS'!N19</f>
        <v>463233.35397423513</v>
      </c>
      <c r="O79" s="10">
        <f>'LI 2M - SGS'!O19</f>
        <v>0</v>
      </c>
      <c r="P79" s="10">
        <f>'LI 2M - SGS'!P19</f>
        <v>0</v>
      </c>
      <c r="Q79" s="10">
        <f>'LI 2M - SGS'!Q19</f>
        <v>0</v>
      </c>
      <c r="R79" s="10">
        <f>'LI 2M - SGS'!R19</f>
        <v>0</v>
      </c>
      <c r="S79" s="10">
        <f>'LI 2M - SGS'!S19</f>
        <v>0</v>
      </c>
      <c r="T79" s="10">
        <f>'LI 2M - SGS'!T19</f>
        <v>0</v>
      </c>
      <c r="U79" s="10">
        <f>'LI 2M - SGS'!U19</f>
        <v>0</v>
      </c>
      <c r="V79" s="10">
        <f>'LI 2M - SGS'!V19</f>
        <v>0</v>
      </c>
      <c r="W79" s="10">
        <f>'LI 2M - SGS'!W19</f>
        <v>0</v>
      </c>
      <c r="X79" s="10">
        <f>'LI 2M - SGS'!X19</f>
        <v>0</v>
      </c>
      <c r="Y79" s="10">
        <f>'LI 2M - SGS'!Y19</f>
        <v>0</v>
      </c>
      <c r="Z79" s="10">
        <f>'LI 2M - SGS'!Z19</f>
        <v>0</v>
      </c>
      <c r="AA79" s="10">
        <f>'LI 2M - SGS'!AA19</f>
        <v>0</v>
      </c>
      <c r="AB79" s="10">
        <f>'LI 2M - SGS'!AB19</f>
        <v>0</v>
      </c>
      <c r="AC79" s="10">
        <f>'LI 2M - SGS'!AC19</f>
        <v>0</v>
      </c>
      <c r="AD79" s="10">
        <f>'LI 2M - SGS'!AD19</f>
        <v>0</v>
      </c>
      <c r="AE79" s="10">
        <f>'LI 2M - SGS'!AE19</f>
        <v>0</v>
      </c>
      <c r="AF79" s="10">
        <f>'LI 2M - SGS'!AF19</f>
        <v>0</v>
      </c>
      <c r="AG79" s="10">
        <f>'LI 2M - SGS'!AG19</f>
        <v>0</v>
      </c>
      <c r="AH79" s="10">
        <f>'LI 2M - SGS'!AH19</f>
        <v>0</v>
      </c>
      <c r="AI79" s="10">
        <f>'LI 2M - SGS'!AI19</f>
        <v>0</v>
      </c>
      <c r="AJ79" s="10">
        <f>'LI 2M - SGS'!AJ19</f>
        <v>0</v>
      </c>
      <c r="AK79" s="10">
        <f>'LI 2M - SGS'!AK19</f>
        <v>0</v>
      </c>
      <c r="AL79" s="10">
        <f>'LI 2M - SGS'!AL19</f>
        <v>0</v>
      </c>
      <c r="AM79" s="10">
        <f>'LI 2M - SGS'!AM19</f>
        <v>0</v>
      </c>
    </row>
    <row r="80" spans="2:41" x14ac:dyDescent="0.35">
      <c r="B80" s="49" t="s">
        <v>31</v>
      </c>
      <c r="C80" s="10">
        <f>'LI 3M - LGS'!C19</f>
        <v>0</v>
      </c>
      <c r="D80" s="10">
        <f>'LI 3M - LGS'!D19</f>
        <v>0</v>
      </c>
      <c r="E80" s="10">
        <f>'LI 3M - LGS'!E19</f>
        <v>0</v>
      </c>
      <c r="F80" s="10">
        <f>'LI 3M - LGS'!F19</f>
        <v>0</v>
      </c>
      <c r="G80" s="10">
        <f>'LI 3M - LGS'!G19</f>
        <v>0</v>
      </c>
      <c r="H80" s="10">
        <f>'LI 3M - LGS'!H19</f>
        <v>94107.132469350006</v>
      </c>
      <c r="I80" s="10">
        <f>'LI 3M - LGS'!I19</f>
        <v>148778.76233220001</v>
      </c>
      <c r="J80" s="10">
        <f>'LI 3M - LGS'!J19</f>
        <v>241376.32302495115</v>
      </c>
      <c r="K80" s="10">
        <f>'LI 3M - LGS'!K19</f>
        <v>105915.89648639999</v>
      </c>
      <c r="L80" s="10">
        <f>'LI 3M - LGS'!L19</f>
        <v>42035.957964000001</v>
      </c>
      <c r="M80" s="10">
        <f>'LI 3M - LGS'!M19</f>
        <v>164215.97992799996</v>
      </c>
      <c r="N80" s="10">
        <f>'LI 3M - LGS'!N19</f>
        <v>613614.61449287995</v>
      </c>
      <c r="O80" s="10">
        <f>'LI 3M - LGS'!O19</f>
        <v>0</v>
      </c>
      <c r="P80" s="10">
        <f>'LI 3M - LGS'!P19</f>
        <v>0</v>
      </c>
      <c r="Q80" s="10">
        <f>'LI 3M - LGS'!Q19</f>
        <v>0</v>
      </c>
      <c r="R80" s="10">
        <f>'LI 3M - LGS'!R19</f>
        <v>0</v>
      </c>
      <c r="S80" s="10">
        <f>'LI 3M - LGS'!S19</f>
        <v>0</v>
      </c>
      <c r="T80" s="10">
        <f>'LI 3M - LGS'!T19</f>
        <v>0</v>
      </c>
      <c r="U80" s="10">
        <f>'LI 3M - LGS'!U19</f>
        <v>0</v>
      </c>
      <c r="V80" s="10">
        <f>'LI 3M - LGS'!V19</f>
        <v>0</v>
      </c>
      <c r="W80" s="10">
        <f>'LI 3M - LGS'!W19</f>
        <v>0</v>
      </c>
      <c r="X80" s="10">
        <f>'LI 3M - LGS'!X19</f>
        <v>0</v>
      </c>
      <c r="Y80" s="10">
        <f>'LI 3M - LGS'!Y19</f>
        <v>0</v>
      </c>
      <c r="Z80" s="10">
        <f>'LI 3M - LGS'!Z19</f>
        <v>0</v>
      </c>
      <c r="AA80" s="10">
        <f>'LI 3M - LGS'!AA19</f>
        <v>0</v>
      </c>
      <c r="AB80" s="10">
        <f>'LI 3M - LGS'!AB19</f>
        <v>0</v>
      </c>
      <c r="AC80" s="10">
        <f>'LI 3M - LGS'!AC19</f>
        <v>0</v>
      </c>
      <c r="AD80" s="10">
        <f>'LI 3M - LGS'!AD19</f>
        <v>0</v>
      </c>
      <c r="AE80" s="10">
        <f>'LI 3M - LGS'!AE19</f>
        <v>0</v>
      </c>
      <c r="AF80" s="10">
        <f>'LI 3M - LGS'!AF19</f>
        <v>0</v>
      </c>
      <c r="AG80" s="10">
        <f>'LI 3M - LGS'!AG19</f>
        <v>0</v>
      </c>
      <c r="AH80" s="10">
        <f>'LI 3M - LGS'!AH19</f>
        <v>0</v>
      </c>
      <c r="AI80" s="10">
        <f>'LI 3M - LGS'!AI19</f>
        <v>0</v>
      </c>
      <c r="AJ80" s="10">
        <f>'LI 3M - LGS'!AJ19</f>
        <v>0</v>
      </c>
      <c r="AK80" s="10">
        <f>'LI 3M - LGS'!AK19</f>
        <v>0</v>
      </c>
      <c r="AL80" s="10">
        <f>'LI 3M - LGS'!AL19</f>
        <v>0</v>
      </c>
      <c r="AM80" s="10">
        <f>'LI 3M - LGS'!AM19</f>
        <v>0</v>
      </c>
    </row>
    <row r="81" spans="1:52" x14ac:dyDescent="0.35">
      <c r="B81" s="49" t="s">
        <v>32</v>
      </c>
      <c r="C81" s="10">
        <f>'LI 4M - SPS'!C19</f>
        <v>0</v>
      </c>
      <c r="D81" s="10">
        <f>'LI 4M - SPS'!D19</f>
        <v>0</v>
      </c>
      <c r="E81" s="10">
        <f>'LI 4M - SPS'!E19</f>
        <v>0</v>
      </c>
      <c r="F81" s="10">
        <f>'LI 4M - SPS'!F19</f>
        <v>0</v>
      </c>
      <c r="G81" s="10">
        <f>'LI 4M - SPS'!G19</f>
        <v>0</v>
      </c>
      <c r="H81" s="10">
        <f>'LI 4M - SPS'!H19</f>
        <v>0</v>
      </c>
      <c r="I81" s="10">
        <f>'LI 4M - SPS'!I19</f>
        <v>0</v>
      </c>
      <c r="J81" s="10">
        <f>'LI 4M - SPS'!J19</f>
        <v>0</v>
      </c>
      <c r="K81" s="10">
        <f>'LI 4M - SPS'!K19</f>
        <v>0</v>
      </c>
      <c r="L81" s="10">
        <f>'LI 4M - SPS'!L19</f>
        <v>0</v>
      </c>
      <c r="M81" s="10">
        <f>'LI 4M - SPS'!M19</f>
        <v>0</v>
      </c>
      <c r="N81" s="10">
        <f>'LI 4M - SPS'!N19</f>
        <v>0</v>
      </c>
      <c r="O81" s="10">
        <f>'LI 4M - SPS'!O19</f>
        <v>0</v>
      </c>
      <c r="P81" s="10">
        <f>'LI 4M - SPS'!P19</f>
        <v>0</v>
      </c>
      <c r="Q81" s="10">
        <f>'LI 4M - SPS'!Q19</f>
        <v>0</v>
      </c>
      <c r="R81" s="10">
        <f>'LI 4M - SPS'!R19</f>
        <v>0</v>
      </c>
      <c r="S81" s="10">
        <f>'LI 4M - SPS'!S19</f>
        <v>0</v>
      </c>
      <c r="T81" s="10">
        <f>'LI 4M - SPS'!T19</f>
        <v>0</v>
      </c>
      <c r="U81" s="10">
        <f>'LI 4M - SPS'!U19</f>
        <v>0</v>
      </c>
      <c r="V81" s="10">
        <f>'LI 4M - SPS'!V19</f>
        <v>0</v>
      </c>
      <c r="W81" s="10">
        <f>'LI 4M - SPS'!W19</f>
        <v>0</v>
      </c>
      <c r="X81" s="10">
        <f>'LI 4M - SPS'!X19</f>
        <v>0</v>
      </c>
      <c r="Y81" s="10">
        <f>'LI 4M - SPS'!Y19</f>
        <v>0</v>
      </c>
      <c r="Z81" s="10">
        <f>'LI 4M - SPS'!Z19</f>
        <v>0</v>
      </c>
      <c r="AA81" s="10">
        <f>'LI 4M - SPS'!AA19</f>
        <v>0</v>
      </c>
      <c r="AB81" s="10">
        <f>'LI 4M - SPS'!AB19</f>
        <v>0</v>
      </c>
      <c r="AC81" s="10">
        <f>'LI 4M - SPS'!AC19</f>
        <v>0</v>
      </c>
      <c r="AD81" s="10">
        <f>'LI 4M - SPS'!AD19</f>
        <v>0</v>
      </c>
      <c r="AE81" s="10">
        <f>'LI 4M - SPS'!AE19</f>
        <v>0</v>
      </c>
      <c r="AF81" s="10">
        <f>'LI 4M - SPS'!AF19</f>
        <v>0</v>
      </c>
      <c r="AG81" s="10">
        <f>'LI 4M - SPS'!AG19</f>
        <v>0</v>
      </c>
      <c r="AH81" s="10">
        <f>'LI 4M - SPS'!AH19</f>
        <v>0</v>
      </c>
      <c r="AI81" s="10">
        <f>'LI 4M - SPS'!AI19</f>
        <v>0</v>
      </c>
      <c r="AJ81" s="10">
        <f>'LI 4M - SPS'!AJ19</f>
        <v>0</v>
      </c>
      <c r="AK81" s="10">
        <f>'LI 4M - SPS'!AK19</f>
        <v>0</v>
      </c>
      <c r="AL81" s="10">
        <f>'LI 4M - SPS'!AL19</f>
        <v>0</v>
      </c>
      <c r="AM81" s="10">
        <f>'LI 4M - SPS'!AM19</f>
        <v>0</v>
      </c>
    </row>
    <row r="82" spans="1:52" ht="15" thickBot="1" x14ac:dyDescent="0.4">
      <c r="B82" s="29" t="s">
        <v>33</v>
      </c>
      <c r="C82" s="127">
        <f>'LI 11M - LPS'!C19</f>
        <v>0</v>
      </c>
      <c r="D82" s="127">
        <f>'LI 11M - LPS'!D19</f>
        <v>0</v>
      </c>
      <c r="E82" s="127">
        <f>'LI 11M - LPS'!E19</f>
        <v>0</v>
      </c>
      <c r="F82" s="127">
        <f>'LI 11M - LPS'!F19</f>
        <v>0</v>
      </c>
      <c r="G82" s="127">
        <f>'LI 11M - LPS'!G19</f>
        <v>0</v>
      </c>
      <c r="H82" s="127">
        <f>'LI 11M - LPS'!H19</f>
        <v>0</v>
      </c>
      <c r="I82" s="127">
        <f>'LI 11M - LPS'!I19</f>
        <v>0</v>
      </c>
      <c r="J82" s="127">
        <f>'LI 11M - LPS'!J19</f>
        <v>0</v>
      </c>
      <c r="K82" s="127">
        <f>'LI 11M - LPS'!K19</f>
        <v>0</v>
      </c>
      <c r="L82" s="127">
        <f>'LI 11M - LPS'!L19</f>
        <v>0</v>
      </c>
      <c r="M82" s="127">
        <f>'LI 11M - LPS'!M19</f>
        <v>0</v>
      </c>
      <c r="N82" s="127">
        <f>'LI 11M - LPS'!N19</f>
        <v>0</v>
      </c>
      <c r="O82" s="127">
        <f>'LI 11M - LPS'!O19</f>
        <v>0</v>
      </c>
      <c r="P82" s="127">
        <f>'LI 11M - LPS'!P19</f>
        <v>0</v>
      </c>
      <c r="Q82" s="57">
        <f>'LI 11M - LPS'!Q19</f>
        <v>0</v>
      </c>
      <c r="R82" s="57">
        <f>'LI 11M - LPS'!R19</f>
        <v>0</v>
      </c>
      <c r="S82" s="57">
        <f>'LI 11M - LPS'!S19</f>
        <v>0</v>
      </c>
      <c r="T82" s="57">
        <f>'LI 11M - LPS'!T19</f>
        <v>0</v>
      </c>
      <c r="U82" s="57">
        <f>'LI 11M - LPS'!U19</f>
        <v>0</v>
      </c>
      <c r="V82" s="57">
        <f>'LI 11M - LPS'!V19</f>
        <v>0</v>
      </c>
      <c r="W82" s="57">
        <f>'LI 11M - LPS'!W19</f>
        <v>0</v>
      </c>
      <c r="X82" s="57">
        <f>'LI 11M - LPS'!X19</f>
        <v>0</v>
      </c>
      <c r="Y82" s="57">
        <f>'LI 11M - LPS'!Y19</f>
        <v>0</v>
      </c>
      <c r="Z82" s="57">
        <f>'LI 11M - LPS'!Z19</f>
        <v>0</v>
      </c>
      <c r="AA82" s="57">
        <f>'LI 11M - LPS'!AA19</f>
        <v>0</v>
      </c>
      <c r="AB82" s="57">
        <f>'LI 11M - LPS'!AB19</f>
        <v>0</v>
      </c>
      <c r="AC82" s="57">
        <f>'LI 11M - LPS'!AC19</f>
        <v>0</v>
      </c>
      <c r="AD82" s="57">
        <f>'LI 11M - LPS'!AD19</f>
        <v>0</v>
      </c>
      <c r="AE82" s="57">
        <f>'LI 11M - LPS'!AE19</f>
        <v>0</v>
      </c>
      <c r="AF82" s="57">
        <f>'LI 11M - LPS'!AF19</f>
        <v>0</v>
      </c>
      <c r="AG82" s="57">
        <f>'LI 11M - LPS'!AG19</f>
        <v>0</v>
      </c>
      <c r="AH82" s="57">
        <f>'LI 11M - LPS'!AH19</f>
        <v>0</v>
      </c>
      <c r="AI82" s="57">
        <f>'LI 11M - LPS'!AI19</f>
        <v>0</v>
      </c>
      <c r="AJ82" s="57">
        <f>'LI 11M - LPS'!AJ19</f>
        <v>0</v>
      </c>
      <c r="AK82" s="57">
        <f>'LI 11M - LPS'!AK19</f>
        <v>0</v>
      </c>
      <c r="AL82" s="57">
        <f>'LI 11M - LPS'!AL19</f>
        <v>0</v>
      </c>
      <c r="AM82" s="57">
        <f>'LI 11M - LPS'!AM19</f>
        <v>0</v>
      </c>
    </row>
    <row r="83" spans="1:52" ht="15" thickBot="1" x14ac:dyDescent="0.4">
      <c r="B83" s="50" t="s">
        <v>34</v>
      </c>
      <c r="C83" s="65">
        <f>SUM(C78:C82)</f>
        <v>0</v>
      </c>
      <c r="D83" s="66">
        <f t="shared" ref="D83:AM83" si="93">SUM(D78:D82)</f>
        <v>24140.92041381836</v>
      </c>
      <c r="E83" s="66">
        <f t="shared" si="93"/>
        <v>145495.16206107216</v>
      </c>
      <c r="F83" s="66">
        <f t="shared" si="93"/>
        <v>285394.32670861483</v>
      </c>
      <c r="G83" s="66">
        <f t="shared" si="93"/>
        <v>927978.60571292462</v>
      </c>
      <c r="H83" s="66">
        <f t="shared" si="93"/>
        <v>2083797.64109634</v>
      </c>
      <c r="I83" s="66">
        <f t="shared" si="93"/>
        <v>1272182.6407316625</v>
      </c>
      <c r="J83" s="66">
        <f t="shared" si="93"/>
        <v>1524822.7758817433</v>
      </c>
      <c r="K83" s="66">
        <f t="shared" si="93"/>
        <v>2709089.2911866698</v>
      </c>
      <c r="L83" s="66">
        <f t="shared" si="93"/>
        <v>1451129.8068903997</v>
      </c>
      <c r="M83" s="66">
        <f t="shared" si="93"/>
        <v>1674743.392634718</v>
      </c>
      <c r="N83" s="66">
        <f t="shared" si="93"/>
        <v>5396121.7676696815</v>
      </c>
      <c r="O83" s="66">
        <f t="shared" si="93"/>
        <v>0</v>
      </c>
      <c r="P83" s="66">
        <f t="shared" si="93"/>
        <v>0</v>
      </c>
      <c r="Q83" s="58">
        <f t="shared" si="93"/>
        <v>0</v>
      </c>
      <c r="R83" s="58">
        <f t="shared" si="93"/>
        <v>0</v>
      </c>
      <c r="S83" s="58">
        <f t="shared" si="93"/>
        <v>0</v>
      </c>
      <c r="T83" s="58">
        <f t="shared" si="93"/>
        <v>0</v>
      </c>
      <c r="U83" s="58">
        <f t="shared" si="93"/>
        <v>0</v>
      </c>
      <c r="V83" s="58">
        <f t="shared" si="93"/>
        <v>0</v>
      </c>
      <c r="W83" s="58">
        <f t="shared" si="93"/>
        <v>0</v>
      </c>
      <c r="X83" s="58">
        <f t="shared" si="93"/>
        <v>0</v>
      </c>
      <c r="Y83" s="58">
        <f t="shared" si="93"/>
        <v>0</v>
      </c>
      <c r="Z83" s="58">
        <f t="shared" si="93"/>
        <v>0</v>
      </c>
      <c r="AA83" s="58">
        <f t="shared" si="93"/>
        <v>0</v>
      </c>
      <c r="AB83" s="58">
        <f t="shared" si="93"/>
        <v>0</v>
      </c>
      <c r="AC83" s="58">
        <f t="shared" si="93"/>
        <v>0</v>
      </c>
      <c r="AD83" s="58">
        <f t="shared" si="93"/>
        <v>0</v>
      </c>
      <c r="AE83" s="58">
        <f t="shared" si="93"/>
        <v>0</v>
      </c>
      <c r="AF83" s="58">
        <f t="shared" si="93"/>
        <v>0</v>
      </c>
      <c r="AG83" s="58">
        <f t="shared" si="93"/>
        <v>0</v>
      </c>
      <c r="AH83" s="58">
        <f t="shared" si="93"/>
        <v>0</v>
      </c>
      <c r="AI83" s="58">
        <f t="shared" si="93"/>
        <v>0</v>
      </c>
      <c r="AJ83" s="58">
        <f t="shared" si="93"/>
        <v>0</v>
      </c>
      <c r="AK83" s="58">
        <f t="shared" si="93"/>
        <v>0</v>
      </c>
      <c r="AL83" s="58">
        <f t="shared" si="93"/>
        <v>0</v>
      </c>
      <c r="AM83" s="58">
        <f t="shared" si="93"/>
        <v>0</v>
      </c>
    </row>
    <row r="84" spans="1:52" x14ac:dyDescent="0.35">
      <c r="N84" s="469" t="s">
        <v>259</v>
      </c>
      <c r="O84" s="470">
        <f>SUM(C67:N67)</f>
        <v>185644079.7510131</v>
      </c>
    </row>
    <row r="85" spans="1:52" x14ac:dyDescent="0.35">
      <c r="N85" s="469" t="s">
        <v>260</v>
      </c>
      <c r="O85" s="318">
        <f>' 1M - RES'!O32+'2M - SGS'!O38+'3M - LGS'!O38+'4M - SPS'!O38+'11M - LPS'!O38+' LI 1M - RES'!O32+'LI 2M - SGS'!O38+'LI 3M - LGS'!O38+'LI 4M - SPS'!O38+'LI 11M - LPS'!O38+'Biz DRENE'!P75+'Res DRENE'!N18</f>
        <v>185644079.75101316</v>
      </c>
    </row>
    <row r="87" spans="1:52" ht="18" customHeight="1" x14ac:dyDescent="0.35">
      <c r="A87" s="573" t="s">
        <v>242</v>
      </c>
      <c r="B87" s="573"/>
      <c r="C87" s="170" t="s">
        <v>179</v>
      </c>
    </row>
    <row r="88" spans="1:52" ht="15" thickBot="1" x14ac:dyDescent="0.4">
      <c r="A88" s="573"/>
      <c r="B88" s="573"/>
      <c r="U88" s="414" t="s">
        <v>245</v>
      </c>
      <c r="V88" s="414"/>
    </row>
    <row r="89" spans="1:52" ht="15" thickBot="1" x14ac:dyDescent="0.4">
      <c r="B89" s="47" t="s">
        <v>35</v>
      </c>
      <c r="C89" s="402">
        <f>C61</f>
        <v>44562</v>
      </c>
      <c r="D89" s="402">
        <f t="shared" ref="D89:AM89" si="94">D61</f>
        <v>44593</v>
      </c>
      <c r="E89" s="402">
        <f t="shared" si="94"/>
        <v>44621</v>
      </c>
      <c r="F89" s="402">
        <f t="shared" si="94"/>
        <v>44652</v>
      </c>
      <c r="G89" s="402">
        <f t="shared" si="94"/>
        <v>44682</v>
      </c>
      <c r="H89" s="402">
        <f t="shared" si="94"/>
        <v>44713</v>
      </c>
      <c r="I89" s="402">
        <f t="shared" si="94"/>
        <v>44743</v>
      </c>
      <c r="J89" s="402">
        <f t="shared" si="94"/>
        <v>44774</v>
      </c>
      <c r="K89" s="402">
        <f t="shared" si="94"/>
        <v>44805</v>
      </c>
      <c r="L89" s="402">
        <f t="shared" si="94"/>
        <v>44835</v>
      </c>
      <c r="M89" s="402">
        <f t="shared" si="94"/>
        <v>44866</v>
      </c>
      <c r="N89" s="402">
        <f t="shared" si="94"/>
        <v>44896</v>
      </c>
      <c r="O89" s="402">
        <f t="shared" si="94"/>
        <v>44835</v>
      </c>
      <c r="P89" s="402">
        <f t="shared" si="94"/>
        <v>44866</v>
      </c>
      <c r="Q89" s="402">
        <f t="shared" si="94"/>
        <v>45017</v>
      </c>
      <c r="R89" s="402">
        <f t="shared" si="94"/>
        <v>45017</v>
      </c>
      <c r="S89" s="402">
        <f t="shared" si="94"/>
        <v>45047</v>
      </c>
      <c r="T89" s="402">
        <f t="shared" si="94"/>
        <v>45078</v>
      </c>
      <c r="U89" s="44">
        <f t="shared" si="94"/>
        <v>45108</v>
      </c>
      <c r="V89" s="44">
        <f t="shared" si="94"/>
        <v>45139</v>
      </c>
      <c r="W89" s="44">
        <f t="shared" si="94"/>
        <v>45170</v>
      </c>
      <c r="X89" s="44">
        <f t="shared" si="94"/>
        <v>45200</v>
      </c>
      <c r="Y89" s="44">
        <f t="shared" si="94"/>
        <v>45231</v>
      </c>
      <c r="Z89" s="44">
        <f t="shared" si="94"/>
        <v>45261</v>
      </c>
      <c r="AA89" s="44">
        <f t="shared" si="94"/>
        <v>45292</v>
      </c>
      <c r="AB89" s="44">
        <f t="shared" si="94"/>
        <v>45323</v>
      </c>
      <c r="AC89" s="44">
        <f t="shared" si="94"/>
        <v>45352</v>
      </c>
      <c r="AD89" s="44">
        <f t="shared" si="94"/>
        <v>45383</v>
      </c>
      <c r="AE89" s="44">
        <f t="shared" si="94"/>
        <v>45413</v>
      </c>
      <c r="AF89" s="44">
        <f t="shared" si="94"/>
        <v>45444</v>
      </c>
      <c r="AG89" s="44">
        <f t="shared" si="94"/>
        <v>45474</v>
      </c>
      <c r="AH89" s="44">
        <f t="shared" si="94"/>
        <v>45505</v>
      </c>
      <c r="AI89" s="44">
        <f t="shared" si="94"/>
        <v>45536</v>
      </c>
      <c r="AJ89" s="44">
        <f t="shared" si="94"/>
        <v>45566</v>
      </c>
      <c r="AK89" s="44">
        <f t="shared" si="94"/>
        <v>45597</v>
      </c>
      <c r="AL89" s="44">
        <f t="shared" si="94"/>
        <v>45627</v>
      </c>
      <c r="AM89" s="44">
        <f t="shared" si="94"/>
        <v>45658</v>
      </c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</row>
    <row r="90" spans="1:52" x14ac:dyDescent="0.35">
      <c r="B90" s="48" t="s">
        <v>29</v>
      </c>
      <c r="C90" s="403">
        <f t="shared" ref="C90:K94" si="95">IF(C$4="X",C98+C106,0)</f>
        <v>1231.5295374941124</v>
      </c>
      <c r="D90" s="403">
        <f t="shared" si="95"/>
        <v>4948.6880525447441</v>
      </c>
      <c r="E90" s="403">
        <f t="shared" si="95"/>
        <v>11552.141746416613</v>
      </c>
      <c r="F90" s="403">
        <f t="shared" si="95"/>
        <v>12057.691890741185</v>
      </c>
      <c r="G90" s="403">
        <f t="shared" si="95"/>
        <v>20965.730012975597</v>
      </c>
      <c r="H90" s="403">
        <f t="shared" si="95"/>
        <v>173193.3018178973</v>
      </c>
      <c r="I90" s="403">
        <f t="shared" si="95"/>
        <v>315272.43139672693</v>
      </c>
      <c r="J90" s="403">
        <f t="shared" si="95"/>
        <v>386738.16972937965</v>
      </c>
      <c r="K90" s="403">
        <f t="shared" si="95"/>
        <v>238984.67730201103</v>
      </c>
      <c r="L90" s="403">
        <f t="shared" ref="L90:AM90" si="96">IF(L$4="X",L98+L106,0)</f>
        <v>57172.594882347556</v>
      </c>
      <c r="M90" s="403">
        <f t="shared" si="96"/>
        <v>85483.231852345198</v>
      </c>
      <c r="N90" s="403">
        <f t="shared" si="96"/>
        <v>172431.1557657657</v>
      </c>
      <c r="O90" s="403">
        <f t="shared" si="96"/>
        <v>200916.03875914565</v>
      </c>
      <c r="P90" s="403">
        <f t="shared" si="96"/>
        <v>170479.48383864196</v>
      </c>
      <c r="Q90" s="403">
        <f t="shared" si="96"/>
        <v>136369.78077711957</v>
      </c>
      <c r="R90" s="403">
        <f t="shared" si="96"/>
        <v>87894.171688997652</v>
      </c>
      <c r="S90" s="403">
        <f t="shared" si="96"/>
        <v>121691.66382227433</v>
      </c>
      <c r="T90" s="403">
        <f t="shared" si="96"/>
        <v>630503.21709636529</v>
      </c>
      <c r="U90" s="45">
        <f t="shared" si="96"/>
        <v>-74072.996859614635</v>
      </c>
      <c r="V90" s="45">
        <f t="shared" si="96"/>
        <v>-70273.572763666656</v>
      </c>
      <c r="W90" s="45">
        <f t="shared" si="96"/>
        <v>-30877.925998685689</v>
      </c>
      <c r="X90" s="45">
        <f t="shared" si="96"/>
        <v>421.85828002429253</v>
      </c>
      <c r="Y90" s="45">
        <f t="shared" si="96"/>
        <v>4247.5785341704259</v>
      </c>
      <c r="Z90" s="45">
        <f t="shared" si="96"/>
        <v>6320.4468392478138</v>
      </c>
      <c r="AA90" s="45">
        <f t="shared" si="96"/>
        <v>6274.9563897374765</v>
      </c>
      <c r="AB90" s="45">
        <f t="shared" si="96"/>
        <v>5286.5874781773891</v>
      </c>
      <c r="AC90" s="45">
        <f t="shared" si="96"/>
        <v>4219.5980338887857</v>
      </c>
      <c r="AD90" s="45">
        <f t="shared" si="96"/>
        <v>998.82916241955274</v>
      </c>
      <c r="AE90" s="45">
        <f t="shared" si="96"/>
        <v>-6774.5285024011791</v>
      </c>
      <c r="AF90" s="45">
        <f t="shared" si="96"/>
        <v>-54024.7946231428</v>
      </c>
      <c r="AG90" s="45">
        <f t="shared" si="96"/>
        <v>-74072.996859614635</v>
      </c>
      <c r="AH90" s="45">
        <f t="shared" si="96"/>
        <v>-70273.572763666656</v>
      </c>
      <c r="AI90" s="45">
        <f t="shared" si="96"/>
        <v>-30877.925998685689</v>
      </c>
      <c r="AJ90" s="45">
        <f t="shared" si="96"/>
        <v>421.85828002429253</v>
      </c>
      <c r="AK90" s="45">
        <f t="shared" si="96"/>
        <v>4247.5785341704259</v>
      </c>
      <c r="AL90" s="45">
        <f t="shared" si="96"/>
        <v>6320.4468392478138</v>
      </c>
      <c r="AM90" s="45">
        <f t="shared" si="96"/>
        <v>6274.9563897374765</v>
      </c>
    </row>
    <row r="91" spans="1:52" x14ac:dyDescent="0.35">
      <c r="B91" s="49" t="s">
        <v>30</v>
      </c>
      <c r="C91" s="403">
        <f t="shared" si="95"/>
        <v>0</v>
      </c>
      <c r="D91" s="403">
        <f t="shared" si="95"/>
        <v>1520.5283821214812</v>
      </c>
      <c r="E91" s="403">
        <f t="shared" si="95"/>
        <v>4761.2286862851797</v>
      </c>
      <c r="F91" s="403">
        <f t="shared" si="95"/>
        <v>8877.6409142324665</v>
      </c>
      <c r="G91" s="403">
        <f t="shared" si="95"/>
        <v>19556.538440026634</v>
      </c>
      <c r="H91" s="403">
        <f t="shared" si="95"/>
        <v>36007.508327955024</v>
      </c>
      <c r="I91" s="403">
        <f t="shared" si="95"/>
        <v>63665.667343179222</v>
      </c>
      <c r="J91" s="403">
        <f t="shared" si="95"/>
        <v>62935.991632222103</v>
      </c>
      <c r="K91" s="403">
        <f t="shared" si="95"/>
        <v>79423.041522143103</v>
      </c>
      <c r="L91" s="403">
        <f t="shared" ref="L91:AM91" si="97">IF(L$4="X",L99+L107,0)</f>
        <v>70034.728107624163</v>
      </c>
      <c r="M91" s="403">
        <f t="shared" si="97"/>
        <v>65958.869581951672</v>
      </c>
      <c r="N91" s="403">
        <f t="shared" si="97"/>
        <v>93128.002120081976</v>
      </c>
      <c r="O91" s="403">
        <f t="shared" si="97"/>
        <v>116621.06731501523</v>
      </c>
      <c r="P91" s="403">
        <f t="shared" si="97"/>
        <v>91570.155087297084</v>
      </c>
      <c r="Q91" s="403">
        <f t="shared" si="97"/>
        <v>100412.11897156978</v>
      </c>
      <c r="R91" s="403">
        <f t="shared" si="97"/>
        <v>106923.10409355431</v>
      </c>
      <c r="S91" s="403">
        <f t="shared" si="97"/>
        <v>142355.3604759587</v>
      </c>
      <c r="T91" s="403">
        <f t="shared" si="97"/>
        <v>187217.95646201583</v>
      </c>
      <c r="U91" s="45">
        <f t="shared" si="97"/>
        <v>70233.446872817629</v>
      </c>
      <c r="V91" s="45">
        <f t="shared" si="97"/>
        <v>61005.667154383023</v>
      </c>
      <c r="W91" s="45">
        <f t="shared" si="97"/>
        <v>47357.196082181574</v>
      </c>
      <c r="X91" s="45">
        <f t="shared" si="97"/>
        <v>29225.937660079599</v>
      </c>
      <c r="Y91" s="45">
        <f t="shared" si="97"/>
        <v>27186.83232912602</v>
      </c>
      <c r="Z91" s="45">
        <f t="shared" si="97"/>
        <v>30082.353883390093</v>
      </c>
      <c r="AA91" s="45">
        <f t="shared" si="97"/>
        <v>30429.731358369067</v>
      </c>
      <c r="AB91" s="45">
        <f t="shared" si="97"/>
        <v>23718.412122775379</v>
      </c>
      <c r="AC91" s="45">
        <f t="shared" si="97"/>
        <v>25310.695692613375</v>
      </c>
      <c r="AD91" s="45">
        <f t="shared" si="97"/>
        <v>26208.499670879002</v>
      </c>
      <c r="AE91" s="45">
        <f t="shared" si="97"/>
        <v>33854.263569590323</v>
      </c>
      <c r="AF91" s="45">
        <f t="shared" si="97"/>
        <v>54823.876256741372</v>
      </c>
      <c r="AG91" s="45">
        <f t="shared" si="97"/>
        <v>70233.446872817629</v>
      </c>
      <c r="AH91" s="45">
        <f t="shared" si="97"/>
        <v>61005.667154383023</v>
      </c>
      <c r="AI91" s="45">
        <f t="shared" si="97"/>
        <v>47357.196082181574</v>
      </c>
      <c r="AJ91" s="45">
        <f t="shared" si="97"/>
        <v>29225.937660079599</v>
      </c>
      <c r="AK91" s="45">
        <f t="shared" si="97"/>
        <v>27186.83232912602</v>
      </c>
      <c r="AL91" s="45">
        <f t="shared" si="97"/>
        <v>30082.353883390093</v>
      </c>
      <c r="AM91" s="45">
        <f t="shared" si="97"/>
        <v>30429.731358369067</v>
      </c>
    </row>
    <row r="92" spans="1:52" x14ac:dyDescent="0.35">
      <c r="B92" s="49" t="s">
        <v>31</v>
      </c>
      <c r="C92" s="403">
        <f t="shared" si="95"/>
        <v>0</v>
      </c>
      <c r="D92" s="403">
        <f t="shared" si="95"/>
        <v>1022.6071001396309</v>
      </c>
      <c r="E92" s="403">
        <f t="shared" si="95"/>
        <v>3922.283451729108</v>
      </c>
      <c r="F92" s="403">
        <f t="shared" si="95"/>
        <v>14464.996253919393</v>
      </c>
      <c r="G92" s="403">
        <f t="shared" si="95"/>
        <v>32953.211051527651</v>
      </c>
      <c r="H92" s="403">
        <f t="shared" si="95"/>
        <v>127007.12240418278</v>
      </c>
      <c r="I92" s="403">
        <f t="shared" si="95"/>
        <v>172566.71552966835</v>
      </c>
      <c r="J92" s="403">
        <f t="shared" si="95"/>
        <v>172636.68895481518</v>
      </c>
      <c r="K92" s="403">
        <f t="shared" si="95"/>
        <v>143228.10937691032</v>
      </c>
      <c r="L92" s="403">
        <f t="shared" ref="L92:AM92" si="98">IF(L$4="X",L100+L108,0)</f>
        <v>87199.922165317665</v>
      </c>
      <c r="M92" s="403">
        <f t="shared" si="98"/>
        <v>100822.60490369615</v>
      </c>
      <c r="N92" s="403">
        <f t="shared" si="98"/>
        <v>169641.41760856463</v>
      </c>
      <c r="O92" s="403">
        <f t="shared" si="98"/>
        <v>221479.4283052859</v>
      </c>
      <c r="P92" s="403">
        <f t="shared" si="98"/>
        <v>183784.37923204026</v>
      </c>
      <c r="Q92" s="403">
        <f t="shared" si="98"/>
        <v>189289.76388744891</v>
      </c>
      <c r="R92" s="403">
        <f t="shared" si="98"/>
        <v>176216.40492048091</v>
      </c>
      <c r="S92" s="403">
        <f t="shared" si="98"/>
        <v>227256.73821507872</v>
      </c>
      <c r="T92" s="403">
        <f t="shared" si="98"/>
        <v>535448.04606403748</v>
      </c>
      <c r="U92" s="45">
        <f t="shared" si="98"/>
        <v>184865.39374096101</v>
      </c>
      <c r="V92" s="45">
        <f t="shared" si="98"/>
        <v>176338.38403956831</v>
      </c>
      <c r="W92" s="45">
        <f t="shared" si="98"/>
        <v>116150.97671111685</v>
      </c>
      <c r="X92" s="45">
        <f t="shared" si="98"/>
        <v>51909.194895202563</v>
      </c>
      <c r="Y92" s="45">
        <f t="shared" si="98"/>
        <v>55004.740775920473</v>
      </c>
      <c r="Z92" s="45">
        <f t="shared" si="98"/>
        <v>63658.581288341004</v>
      </c>
      <c r="AA92" s="45">
        <f t="shared" si="98"/>
        <v>64608.049943189035</v>
      </c>
      <c r="AB92" s="45">
        <f t="shared" si="98"/>
        <v>55894.320834592188</v>
      </c>
      <c r="AC92" s="45">
        <f t="shared" si="98"/>
        <v>57055.430746751001</v>
      </c>
      <c r="AD92" s="45">
        <f t="shared" si="98"/>
        <v>48072.014881473136</v>
      </c>
      <c r="AE92" s="45">
        <f t="shared" si="98"/>
        <v>57635.199715351446</v>
      </c>
      <c r="AF92" s="45">
        <f t="shared" si="98"/>
        <v>159914.66583265344</v>
      </c>
      <c r="AG92" s="45">
        <f t="shared" si="98"/>
        <v>184865.39374096101</v>
      </c>
      <c r="AH92" s="45">
        <f t="shared" si="98"/>
        <v>176338.38403956831</v>
      </c>
      <c r="AI92" s="45">
        <f t="shared" si="98"/>
        <v>116150.97671111685</v>
      </c>
      <c r="AJ92" s="45">
        <f t="shared" si="98"/>
        <v>51909.194895202563</v>
      </c>
      <c r="AK92" s="45">
        <f t="shared" si="98"/>
        <v>55004.740775920473</v>
      </c>
      <c r="AL92" s="45">
        <f t="shared" si="98"/>
        <v>63658.581288341004</v>
      </c>
      <c r="AM92" s="45">
        <f t="shared" si="98"/>
        <v>64608.049943189035</v>
      </c>
    </row>
    <row r="93" spans="1:52" x14ac:dyDescent="0.35">
      <c r="B93" s="49" t="s">
        <v>32</v>
      </c>
      <c r="C93" s="403">
        <f t="shared" si="95"/>
        <v>0</v>
      </c>
      <c r="D93" s="403">
        <f t="shared" si="95"/>
        <v>415.86146983491898</v>
      </c>
      <c r="E93" s="403">
        <f t="shared" si="95"/>
        <v>1073.2937129215084</v>
      </c>
      <c r="F93" s="403">
        <f t="shared" si="95"/>
        <v>1978.4704339127304</v>
      </c>
      <c r="G93" s="403">
        <f t="shared" si="95"/>
        <v>4495.4724632132657</v>
      </c>
      <c r="H93" s="403">
        <f t="shared" si="95"/>
        <v>44740.892111692781</v>
      </c>
      <c r="I93" s="403">
        <f t="shared" si="95"/>
        <v>81717.826249217076</v>
      </c>
      <c r="J93" s="403">
        <f t="shared" si="95"/>
        <v>72037.14664783499</v>
      </c>
      <c r="K93" s="403">
        <f t="shared" si="95"/>
        <v>44034.505625385413</v>
      </c>
      <c r="L93" s="403">
        <f t="shared" ref="L93:AM93" si="99">IF(L$4="X",L101+L109,0)</f>
        <v>18466.336687728122</v>
      </c>
      <c r="M93" s="403">
        <f t="shared" si="99"/>
        <v>17653.29613338691</v>
      </c>
      <c r="N93" s="403">
        <f t="shared" si="99"/>
        <v>30709.531337852299</v>
      </c>
      <c r="O93" s="403">
        <f t="shared" si="99"/>
        <v>44937.550122148619</v>
      </c>
      <c r="P93" s="403">
        <f t="shared" si="99"/>
        <v>37310.92694022799</v>
      </c>
      <c r="Q93" s="403">
        <f t="shared" si="99"/>
        <v>40851.512294545384</v>
      </c>
      <c r="R93" s="403">
        <f t="shared" si="99"/>
        <v>43256.474421428698</v>
      </c>
      <c r="S93" s="403">
        <f t="shared" si="99"/>
        <v>63854.503457273058</v>
      </c>
      <c r="T93" s="403">
        <f t="shared" si="99"/>
        <v>180307.14550724908</v>
      </c>
      <c r="U93" s="45">
        <f t="shared" si="99"/>
        <v>85464.65862453889</v>
      </c>
      <c r="V93" s="45">
        <f t="shared" si="99"/>
        <v>82376.727743647585</v>
      </c>
      <c r="W93" s="45">
        <f t="shared" si="99"/>
        <v>52152.15586848012</v>
      </c>
      <c r="X93" s="45">
        <f t="shared" si="99"/>
        <v>20657.3108577688</v>
      </c>
      <c r="Y93" s="45">
        <f t="shared" si="99"/>
        <v>18771.015512852275</v>
      </c>
      <c r="Z93" s="45">
        <f t="shared" si="99"/>
        <v>19188.454187814761</v>
      </c>
      <c r="AA93" s="45">
        <f t="shared" si="99"/>
        <v>20130.504238559359</v>
      </c>
      <c r="AB93" s="45">
        <f t="shared" si="99"/>
        <v>17289.506374060446</v>
      </c>
      <c r="AC93" s="45">
        <f t="shared" si="99"/>
        <v>18687.659537780528</v>
      </c>
      <c r="AD93" s="45">
        <f t="shared" si="99"/>
        <v>18498.346212528933</v>
      </c>
      <c r="AE93" s="45">
        <f t="shared" si="99"/>
        <v>26012.706078367406</v>
      </c>
      <c r="AF93" s="45">
        <f t="shared" si="99"/>
        <v>74737.380640143703</v>
      </c>
      <c r="AG93" s="45">
        <f t="shared" si="99"/>
        <v>85464.65862453889</v>
      </c>
      <c r="AH93" s="45">
        <f t="shared" si="99"/>
        <v>82376.727743647585</v>
      </c>
      <c r="AI93" s="45">
        <f t="shared" si="99"/>
        <v>52152.15586848012</v>
      </c>
      <c r="AJ93" s="45">
        <f t="shared" si="99"/>
        <v>20657.3108577688</v>
      </c>
      <c r="AK93" s="45">
        <f t="shared" si="99"/>
        <v>18771.015512852275</v>
      </c>
      <c r="AL93" s="45">
        <f t="shared" si="99"/>
        <v>19188.454187814761</v>
      </c>
      <c r="AM93" s="45">
        <f t="shared" si="99"/>
        <v>20130.504238559359</v>
      </c>
    </row>
    <row r="94" spans="1:52" ht="15" thickBot="1" x14ac:dyDescent="0.4">
      <c r="B94" s="29" t="s">
        <v>33</v>
      </c>
      <c r="C94" s="404">
        <f t="shared" si="95"/>
        <v>0</v>
      </c>
      <c r="D94" s="404">
        <f t="shared" si="95"/>
        <v>0</v>
      </c>
      <c r="E94" s="404">
        <f t="shared" si="95"/>
        <v>474.33489504893583</v>
      </c>
      <c r="F94" s="404">
        <f t="shared" si="95"/>
        <v>864.99327949064195</v>
      </c>
      <c r="G94" s="404">
        <f t="shared" si="95"/>
        <v>1152.6698423830499</v>
      </c>
      <c r="H94" s="404">
        <f t="shared" si="95"/>
        <v>3034.2057087883286</v>
      </c>
      <c r="I94" s="404">
        <f t="shared" si="95"/>
        <v>10270.087438208815</v>
      </c>
      <c r="J94" s="404">
        <f t="shared" si="95"/>
        <v>10888.893493452862</v>
      </c>
      <c r="K94" s="404">
        <f t="shared" si="95"/>
        <v>7313.5533000071273</v>
      </c>
      <c r="L94" s="404">
        <f t="shared" ref="L94:AM94" si="100">IF(L$4="X",L102+L110,0)</f>
        <v>3107.6480028847427</v>
      </c>
      <c r="M94" s="404">
        <f t="shared" si="100"/>
        <v>2617.2296104015854</v>
      </c>
      <c r="N94" s="404">
        <f t="shared" si="100"/>
        <v>3308.0198845036666</v>
      </c>
      <c r="O94" s="404">
        <f t="shared" si="100"/>
        <v>3219.3610268036277</v>
      </c>
      <c r="P94" s="404">
        <f t="shared" si="100"/>
        <v>2873.4025597802165</v>
      </c>
      <c r="Q94" s="404">
        <f t="shared" si="100"/>
        <v>3470.661985203441</v>
      </c>
      <c r="R94" s="404">
        <f t="shared" si="100"/>
        <v>4090.5423792510232</v>
      </c>
      <c r="S94" s="404">
        <f t="shared" si="100"/>
        <v>8812.5503828108303</v>
      </c>
      <c r="T94" s="404">
        <f t="shared" si="100"/>
        <v>36423.607816528383</v>
      </c>
      <c r="U94" s="141">
        <f t="shared" si="100"/>
        <v>19157.483914346129</v>
      </c>
      <c r="V94" s="141">
        <f t="shared" si="100"/>
        <v>20075.298932151309</v>
      </c>
      <c r="W94" s="141">
        <f t="shared" si="100"/>
        <v>9858.4476620130699</v>
      </c>
      <c r="X94" s="141">
        <f t="shared" si="100"/>
        <v>1172.9019534989427</v>
      </c>
      <c r="Y94" s="141">
        <f t="shared" si="100"/>
        <v>906.90317160353288</v>
      </c>
      <c r="Z94" s="141">
        <f t="shared" si="100"/>
        <v>766.5131902369933</v>
      </c>
      <c r="AA94" s="141">
        <f t="shared" si="100"/>
        <v>676.88308595201238</v>
      </c>
      <c r="AB94" s="141">
        <f t="shared" si="100"/>
        <v>732.37228770952265</v>
      </c>
      <c r="AC94" s="141">
        <f t="shared" si="100"/>
        <v>905.60206218099097</v>
      </c>
      <c r="AD94" s="141">
        <f t="shared" si="100"/>
        <v>1279.8334058537159</v>
      </c>
      <c r="AE94" s="141">
        <f t="shared" si="100"/>
        <v>3805.7169770193095</v>
      </c>
      <c r="AF94" s="141">
        <f t="shared" si="100"/>
        <v>17966.667863544524</v>
      </c>
      <c r="AG94" s="141">
        <f t="shared" si="100"/>
        <v>19157.483914346129</v>
      </c>
      <c r="AH94" s="141">
        <f t="shared" si="100"/>
        <v>20075.298932151309</v>
      </c>
      <c r="AI94" s="141">
        <f t="shared" si="100"/>
        <v>9858.4476620130699</v>
      </c>
      <c r="AJ94" s="141">
        <f t="shared" si="100"/>
        <v>1172.9019534989427</v>
      </c>
      <c r="AK94" s="141">
        <f t="shared" si="100"/>
        <v>906.90317160353288</v>
      </c>
      <c r="AL94" s="141">
        <f t="shared" si="100"/>
        <v>766.5131902369933</v>
      </c>
      <c r="AM94" s="141">
        <f t="shared" si="100"/>
        <v>676.88308595201238</v>
      </c>
      <c r="AN94" s="308" t="s">
        <v>196</v>
      </c>
    </row>
    <row r="95" spans="1:52" s="1" customFormat="1" ht="15" thickBot="1" x14ac:dyDescent="0.4">
      <c r="B95" s="50" t="s">
        <v>34</v>
      </c>
      <c r="C95" s="405">
        <f t="shared" ref="C95:K95" si="101">SUM(C90:C94)</f>
        <v>1231.5295374941124</v>
      </c>
      <c r="D95" s="406">
        <f t="shared" si="101"/>
        <v>7907.6850046407753</v>
      </c>
      <c r="E95" s="406">
        <f t="shared" si="101"/>
        <v>21783.282492401344</v>
      </c>
      <c r="F95" s="406">
        <f t="shared" si="101"/>
        <v>38243.792772296416</v>
      </c>
      <c r="G95" s="406">
        <f t="shared" si="101"/>
        <v>79123.621810126206</v>
      </c>
      <c r="H95" s="406">
        <f t="shared" si="101"/>
        <v>383983.03037051618</v>
      </c>
      <c r="I95" s="406">
        <f t="shared" si="101"/>
        <v>643492.72795700037</v>
      </c>
      <c r="J95" s="406">
        <f t="shared" si="101"/>
        <v>705236.89045770478</v>
      </c>
      <c r="K95" s="406">
        <f t="shared" si="101"/>
        <v>512983.88712645695</v>
      </c>
      <c r="L95" s="406">
        <f t="shared" ref="L95:AM95" si="102">SUM(L90:L94)</f>
        <v>235981.22984590224</v>
      </c>
      <c r="M95" s="406">
        <f t="shared" si="102"/>
        <v>272535.23208178155</v>
      </c>
      <c r="N95" s="406">
        <f t="shared" si="102"/>
        <v>469218.12671676831</v>
      </c>
      <c r="O95" s="406">
        <f t="shared" si="102"/>
        <v>587173.44552839897</v>
      </c>
      <c r="P95" s="406">
        <f t="shared" si="102"/>
        <v>486018.3476579875</v>
      </c>
      <c r="Q95" s="406">
        <f t="shared" si="102"/>
        <v>470393.83791588707</v>
      </c>
      <c r="R95" s="406">
        <f t="shared" si="102"/>
        <v>418380.69750371261</v>
      </c>
      <c r="S95" s="406">
        <f t="shared" si="102"/>
        <v>563970.8163533957</v>
      </c>
      <c r="T95" s="406">
        <f t="shared" si="102"/>
        <v>1569899.9729461961</v>
      </c>
      <c r="U95" s="396">
        <f t="shared" si="102"/>
        <v>285647.98629304901</v>
      </c>
      <c r="V95" s="396">
        <f t="shared" si="102"/>
        <v>269522.50510608358</v>
      </c>
      <c r="W95" s="396">
        <f t="shared" si="102"/>
        <v>194640.85032510592</v>
      </c>
      <c r="X95" s="396">
        <f t="shared" si="102"/>
        <v>103387.2036465742</v>
      </c>
      <c r="Y95" s="542">
        <f t="shared" si="102"/>
        <v>106117.07032367273</v>
      </c>
      <c r="Z95" s="542">
        <f t="shared" si="102"/>
        <v>120016.34938903066</v>
      </c>
      <c r="AA95" s="542">
        <f t="shared" si="102"/>
        <v>122120.12501580695</v>
      </c>
      <c r="AB95" s="542">
        <f t="shared" si="102"/>
        <v>102921.19909731494</v>
      </c>
      <c r="AC95" s="542">
        <f t="shared" si="102"/>
        <v>106178.98607321468</v>
      </c>
      <c r="AD95" s="542">
        <f t="shared" si="102"/>
        <v>95057.523333154342</v>
      </c>
      <c r="AE95" s="542">
        <f t="shared" si="102"/>
        <v>114533.35783792731</v>
      </c>
      <c r="AF95" s="542">
        <f t="shared" si="102"/>
        <v>253417.79596994023</v>
      </c>
      <c r="AG95" s="542">
        <f t="shared" si="102"/>
        <v>285647.98629304901</v>
      </c>
      <c r="AH95" s="542">
        <f t="shared" si="102"/>
        <v>269522.50510608358</v>
      </c>
      <c r="AI95" s="542">
        <f t="shared" si="102"/>
        <v>194640.85032510592</v>
      </c>
      <c r="AJ95" s="542">
        <f t="shared" si="102"/>
        <v>103387.2036465742</v>
      </c>
      <c r="AK95" s="542">
        <f t="shared" si="102"/>
        <v>106117.07032367273</v>
      </c>
      <c r="AL95" s="542">
        <f t="shared" si="102"/>
        <v>120016.34938903066</v>
      </c>
      <c r="AM95" s="542">
        <f t="shared" si="102"/>
        <v>122120.12501580695</v>
      </c>
      <c r="AN95" s="310">
        <f>SUM(C95:AM95)</f>
        <v>10542571.196588865</v>
      </c>
    </row>
    <row r="96" spans="1:52" ht="15" thickBot="1" x14ac:dyDescent="0.4">
      <c r="C96" s="407"/>
      <c r="D96" s="407"/>
      <c r="E96" s="407"/>
      <c r="F96" s="407"/>
      <c r="G96" s="407"/>
      <c r="H96" s="407"/>
      <c r="I96" s="407"/>
      <c r="J96" s="407"/>
      <c r="K96" s="407"/>
      <c r="L96" s="407"/>
      <c r="M96" s="407"/>
      <c r="N96" s="407"/>
      <c r="O96" s="407"/>
      <c r="P96" s="407"/>
      <c r="Q96" s="407"/>
      <c r="R96" s="407"/>
      <c r="S96" s="471" t="s">
        <v>262</v>
      </c>
      <c r="T96" s="472">
        <f>SUM(C95:T95)</f>
        <v>7467558.154078668</v>
      </c>
      <c r="U96" s="516">
        <f>T96+U95</f>
        <v>7753206.1403717166</v>
      </c>
    </row>
    <row r="97" spans="2:39" ht="15" thickBot="1" x14ac:dyDescent="0.4">
      <c r="B97" s="47" t="s">
        <v>159</v>
      </c>
      <c r="C97" s="402">
        <f>C89</f>
        <v>44562</v>
      </c>
      <c r="D97" s="402">
        <f t="shared" ref="D97:AM97" si="103">D89</f>
        <v>44593</v>
      </c>
      <c r="E97" s="402">
        <f t="shared" si="103"/>
        <v>44621</v>
      </c>
      <c r="F97" s="402">
        <f t="shared" si="103"/>
        <v>44652</v>
      </c>
      <c r="G97" s="402">
        <f t="shared" si="103"/>
        <v>44682</v>
      </c>
      <c r="H97" s="402">
        <f t="shared" si="103"/>
        <v>44713</v>
      </c>
      <c r="I97" s="402">
        <f t="shared" si="103"/>
        <v>44743</v>
      </c>
      <c r="J97" s="402">
        <f t="shared" si="103"/>
        <v>44774</v>
      </c>
      <c r="K97" s="402">
        <f t="shared" si="103"/>
        <v>44805</v>
      </c>
      <c r="L97" s="402">
        <f t="shared" si="103"/>
        <v>44835</v>
      </c>
      <c r="M97" s="402">
        <f t="shared" si="103"/>
        <v>44866</v>
      </c>
      <c r="N97" s="402">
        <f t="shared" si="103"/>
        <v>44896</v>
      </c>
      <c r="O97" s="402">
        <f t="shared" si="103"/>
        <v>44835</v>
      </c>
      <c r="P97" s="402">
        <f t="shared" si="103"/>
        <v>44866</v>
      </c>
      <c r="Q97" s="402">
        <f t="shared" si="103"/>
        <v>45017</v>
      </c>
      <c r="R97" s="402">
        <f t="shared" si="103"/>
        <v>45017</v>
      </c>
      <c r="S97" s="402">
        <f t="shared" si="103"/>
        <v>45047</v>
      </c>
      <c r="T97" s="402">
        <f t="shared" si="103"/>
        <v>45078</v>
      </c>
      <c r="U97" s="44">
        <f t="shared" si="103"/>
        <v>45108</v>
      </c>
      <c r="V97" s="44">
        <f t="shared" si="103"/>
        <v>45139</v>
      </c>
      <c r="W97" s="44">
        <f t="shared" si="103"/>
        <v>45170</v>
      </c>
      <c r="X97" s="44">
        <f t="shared" si="103"/>
        <v>45200</v>
      </c>
      <c r="Y97" s="44">
        <f t="shared" si="103"/>
        <v>45231</v>
      </c>
      <c r="Z97" s="44">
        <f t="shared" si="103"/>
        <v>45261</v>
      </c>
      <c r="AA97" s="44">
        <f t="shared" si="103"/>
        <v>45292</v>
      </c>
      <c r="AB97" s="44">
        <f t="shared" si="103"/>
        <v>45323</v>
      </c>
      <c r="AC97" s="44">
        <f t="shared" si="103"/>
        <v>45352</v>
      </c>
      <c r="AD97" s="44">
        <f t="shared" si="103"/>
        <v>45383</v>
      </c>
      <c r="AE97" s="44">
        <f t="shared" si="103"/>
        <v>45413</v>
      </c>
      <c r="AF97" s="44">
        <f t="shared" si="103"/>
        <v>45444</v>
      </c>
      <c r="AG97" s="44">
        <f t="shared" si="103"/>
        <v>45474</v>
      </c>
      <c r="AH97" s="44">
        <f t="shared" si="103"/>
        <v>45505</v>
      </c>
      <c r="AI97" s="44">
        <f t="shared" si="103"/>
        <v>45536</v>
      </c>
      <c r="AJ97" s="44">
        <f t="shared" si="103"/>
        <v>45566</v>
      </c>
      <c r="AK97" s="44">
        <f t="shared" si="103"/>
        <v>45597</v>
      </c>
      <c r="AL97" s="44">
        <f t="shared" si="103"/>
        <v>45627</v>
      </c>
      <c r="AM97" s="44">
        <f t="shared" si="103"/>
        <v>45658</v>
      </c>
    </row>
    <row r="98" spans="2:39" x14ac:dyDescent="0.35">
      <c r="B98" s="48" t="s">
        <v>29</v>
      </c>
      <c r="C98" s="408">
        <f>IF(C$4="X",' 1M - RES'!C61+'Res DRENE'!C21,0)</f>
        <v>1231.5295374941124</v>
      </c>
      <c r="D98" s="408">
        <f>IF(D$4="X",' 1M - RES'!D61+'Res DRENE'!D21,0)</f>
        <v>4908.5084402449165</v>
      </c>
      <c r="E98" s="408">
        <f>IF(E$4="X",' 1M - RES'!E61+'Res DRENE'!E21,0)</f>
        <v>11199.917584569639</v>
      </c>
      <c r="F98" s="408">
        <f>IF(F$4="X",' 1M - RES'!F61+'Res DRENE'!F21,0)</f>
        <v>11458.183653080985</v>
      </c>
      <c r="G98" s="408">
        <f>IF(G$4="X",' 1M - RES'!G61+'Res DRENE'!G21,0)</f>
        <v>19427.288672347415</v>
      </c>
      <c r="H98" s="408">
        <f>IF(H$4="X",' 1M - RES'!H61+'Res DRENE'!H21,0)</f>
        <v>161436.27826566031</v>
      </c>
      <c r="I98" s="408">
        <f>IF(I$4="X",' 1M - RES'!I61+'Res DRENE'!I21,0)</f>
        <v>286521.84278864588</v>
      </c>
      <c r="J98" s="408">
        <f>IF(J$4="X",' 1M - RES'!J61+'Res DRENE'!J21,0)</f>
        <v>345784.97298808693</v>
      </c>
      <c r="K98" s="408">
        <f>IF(K$4="X",' 1M - RES'!K61+'Res DRENE'!K21,0)</f>
        <v>204971.67963880289</v>
      </c>
      <c r="L98" s="408">
        <f>IF(L$4="X",' 1M - RES'!L61+'Res DRENE'!L21,0)</f>
        <v>43452.683429061006</v>
      </c>
      <c r="M98" s="408">
        <f>IF(M$4="X",' 1M - RES'!M61+'Res DRENE'!M21,0)</f>
        <v>64507.118579933362</v>
      </c>
      <c r="N98" s="408">
        <f>IF(N$4="X",' 1M - RES'!N61+'Res DRENE'!N21,0)</f>
        <v>129500.35653799574</v>
      </c>
      <c r="O98" s="408">
        <f>IF(O$4="X",' 1M - RES'!O61+'Res DRENE'!O21,0)</f>
        <v>147982.73851663806</v>
      </c>
      <c r="P98" s="408">
        <f>IF(P$4="X",' 1M - RES'!P61+'Res DRENE'!P21,0)</f>
        <v>125242.02435450724</v>
      </c>
      <c r="Q98" s="408">
        <f>IF(Q$4="X",' 1M - RES'!Q61+'Res DRENE'!Q21,0)</f>
        <v>98166.678843883084</v>
      </c>
      <c r="R98" s="408">
        <f>IF(R$4="X",' 1M - RES'!R61+'Res DRENE'!R21,0)</f>
        <v>61696.646985173902</v>
      </c>
      <c r="S98" s="408">
        <f>IF(S$4="X",' 1M - RES'!S61+'Res DRENE'!S21,0)</f>
        <v>92604.141180416555</v>
      </c>
      <c r="T98" s="408">
        <f>IF(T$4="X",' 1M - RES'!T61+'Res DRENE'!T21,0)</f>
        <v>514702.84748236474</v>
      </c>
      <c r="U98" s="416">
        <f>IF(U$4="X",' 1M - RES'!U61+'Res DRENE'!U21,0)</f>
        <v>-85117.543651366999</v>
      </c>
      <c r="V98" s="416">
        <f>IF(V$4="X",' 1M - RES'!V61+'Res DRENE'!V21,0)</f>
        <v>-80863.277666929775</v>
      </c>
      <c r="W98" s="416">
        <f>IF(W$4="X",' 1M - RES'!W61+'Res DRENE'!W21,0)</f>
        <v>-36739.111438548985</v>
      </c>
      <c r="X98" s="416">
        <f>IF(X$4="X",' 1M - RES'!X61+'Res DRENE'!X21,0)</f>
        <v>-1195.6193358661628</v>
      </c>
      <c r="Y98" s="539">
        <f>IF(Y$4="X",' 1M - RES'!Y61+'Res DRENE'!Y21,0)</f>
        <v>1963.8080030049198</v>
      </c>
      <c r="Z98" s="539">
        <f>IF(Z$4="X",' 1M - RES'!Z61+'Res DRENE'!Z21,0)</f>
        <v>2939.7448447997122</v>
      </c>
      <c r="AA98" s="539">
        <f>IF(AA$4="X",' 1M - RES'!AA61+'Res DRENE'!AA21,0)</f>
        <v>2923.2411519113857</v>
      </c>
      <c r="AB98" s="539">
        <f>IF(AB$4="X",' 1M - RES'!AB61+'Res DRENE'!AB21,0)</f>
        <v>2463.388909558998</v>
      </c>
      <c r="AC98" s="539">
        <f>IF(AC$4="X",' 1M - RES'!AC61+'Res DRENE'!AC21,0)</f>
        <v>1829.9543824725965</v>
      </c>
      <c r="AD98" s="539">
        <f>IF(AD$4="X",' 1M - RES'!AD61+'Res DRENE'!AD21,0)</f>
        <v>-700.97779864591178</v>
      </c>
      <c r="AE98" s="539">
        <f>IF(AE$4="X",' 1M - RES'!AE61+'Res DRENE'!AE21,0)</f>
        <v>-8783.9755041249773</v>
      </c>
      <c r="AF98" s="539">
        <f>IF(AF$4="X",' 1M - RES'!AF61+'Res DRENE'!AF21,0)</f>
        <v>-62527.986529911359</v>
      </c>
      <c r="AG98" s="539">
        <f>IF(AG$4="X",' 1M - RES'!AG61+'Res DRENE'!AG21,0)</f>
        <v>-85117.543651366999</v>
      </c>
      <c r="AH98" s="539">
        <f>IF(AH$4="X",' 1M - RES'!AH61+'Res DRENE'!AH21,0)</f>
        <v>-80863.277666929775</v>
      </c>
      <c r="AI98" s="539">
        <f>IF(AI$4="X",' 1M - RES'!AI61+'Res DRENE'!AI21,0)</f>
        <v>-36739.111438548985</v>
      </c>
      <c r="AJ98" s="539">
        <f>IF(AJ$4="X",' 1M - RES'!AJ61+'Res DRENE'!AJ21,0)</f>
        <v>-1195.6193358661628</v>
      </c>
      <c r="AK98" s="539">
        <f>IF(AK$4="X",' 1M - RES'!AK61+'Res DRENE'!AK21,0)</f>
        <v>1963.8080030049198</v>
      </c>
      <c r="AL98" s="539">
        <f>IF(AL$4="X",' 1M - RES'!AL61+'Res DRENE'!AL21,0)</f>
        <v>2939.7448447997122</v>
      </c>
      <c r="AM98" s="539">
        <f>IF(AM$4="X",' 1M - RES'!AM61+'Res DRENE'!AM21,0)</f>
        <v>2923.2411519113857</v>
      </c>
    </row>
    <row r="99" spans="2:39" x14ac:dyDescent="0.35">
      <c r="B99" s="49" t="s">
        <v>30</v>
      </c>
      <c r="C99" s="403">
        <f>IF(C$4="X",'2M - SGS'!C73+'Biz DRENE'!C77,0)</f>
        <v>0</v>
      </c>
      <c r="D99" s="403">
        <f>IF(D$4="X",'2M - SGS'!D73+'Biz DRENE'!D77,0)</f>
        <v>1520.5283821214812</v>
      </c>
      <c r="E99" s="403">
        <f>IF(E$4="X",'2M - SGS'!E73+'Biz DRENE'!E77,0)</f>
        <v>4761.2286862851797</v>
      </c>
      <c r="F99" s="403">
        <f>IF(F$4="X",'2M - SGS'!F73+'Biz DRENE'!F77,0)</f>
        <v>8592.7621877149104</v>
      </c>
      <c r="G99" s="403">
        <f>IF(G$4="X",'2M - SGS'!G73+'Biz DRENE'!G77,0)</f>
        <v>17722.615117788067</v>
      </c>
      <c r="H99" s="403">
        <f>IF(H$4="X",'2M - SGS'!H73+'Biz DRENE'!H77,0)</f>
        <v>30444.569486994227</v>
      </c>
      <c r="I99" s="403">
        <f>IF(I$4="X",'2M - SGS'!I73+'Biz DRENE'!I77,0)</f>
        <v>53386.12352874862</v>
      </c>
      <c r="J99" s="403">
        <f>IF(J$4="X",'2M - SGS'!J73+'Biz DRENE'!J77,0)</f>
        <v>53172.365725928095</v>
      </c>
      <c r="K99" s="403">
        <f>IF(K$4="X",'2M - SGS'!K73+'Biz DRENE'!K77,0)</f>
        <v>64876.89922564508</v>
      </c>
      <c r="L99" s="403">
        <f>IF(L$4="X",'2M - SGS'!L73+'Biz DRENE'!L77,0)</f>
        <v>55457.063205314138</v>
      </c>
      <c r="M99" s="403">
        <f>IF(M$4="X",'2M - SGS'!M73+'Biz DRENE'!M77,0)</f>
        <v>52443.78913727653</v>
      </c>
      <c r="N99" s="403">
        <f>IF(N$4="X",'2M - SGS'!N73+'Biz DRENE'!N77,0)</f>
        <v>77526.322781722833</v>
      </c>
      <c r="O99" s="403">
        <f>IF(O$4="X",'2M - SGS'!O73+'Biz DRENE'!O77,0)</f>
        <v>99536.741389782968</v>
      </c>
      <c r="P99" s="403">
        <f>IF(P$4="X",'2M - SGS'!P73+'Biz DRENE'!P77,0)</f>
        <v>78234.321440705869</v>
      </c>
      <c r="Q99" s="403">
        <f>IF(Q$4="X",'2M - SGS'!Q73+'Biz DRENE'!Q77,0)</f>
        <v>85726.661055760094</v>
      </c>
      <c r="R99" s="403">
        <f>IF(R$4="X",'2M - SGS'!R73+'Biz DRENE'!R77,0)</f>
        <v>91124.42104093339</v>
      </c>
      <c r="S99" s="403">
        <f>IF(S$4="X",'2M - SGS'!S73+'Biz DRENE'!S77,0)</f>
        <v>121493.44784994374</v>
      </c>
      <c r="T99" s="403">
        <f>IF(T$4="X",'2M - SGS'!T73+'Biz DRENE'!T77,0)</f>
        <v>162333.39024881244</v>
      </c>
      <c r="U99" s="417">
        <f>IF(U$4="X",'2M - SGS'!U73+'Biz DRENE'!U77,0)</f>
        <v>67482.697504766256</v>
      </c>
      <c r="V99" s="417">
        <f>IF(V$4="X",'2M - SGS'!V73+'Biz DRENE'!V77,0)</f>
        <v>58713.357579933545</v>
      </c>
      <c r="W99" s="417">
        <f>IF(W$4="X",'2M - SGS'!W73+'Biz DRENE'!W77,0)</f>
        <v>44735.067380544111</v>
      </c>
      <c r="X99" s="417">
        <f>IF(X$4="X",'2M - SGS'!X73+'Biz DRENE'!X77,0)</f>
        <v>27301.45254686167</v>
      </c>
      <c r="Y99" s="540">
        <f>IF(Y$4="X",'2M - SGS'!Y73+'Biz DRENE'!Y77,0)</f>
        <v>25499.461885606182</v>
      </c>
      <c r="Z99" s="540">
        <f>IF(Z$4="X",'2M - SGS'!Z73+'Biz DRENE'!Z77,0)</f>
        <v>28399.793140362148</v>
      </c>
      <c r="AA99" s="540">
        <f>IF(AA$4="X",'2M - SGS'!AA73+'Biz DRENE'!AA77,0)</f>
        <v>28721.742834592969</v>
      </c>
      <c r="AB99" s="540">
        <f>IF(AB$4="X",'2M - SGS'!AB73+'Biz DRENE'!AB77,0)</f>
        <v>22394.086247998599</v>
      </c>
      <c r="AC99" s="540">
        <f>IF(AC$4="X",'2M - SGS'!AC73+'Biz DRENE'!AC77,0)</f>
        <v>23873.448148312938</v>
      </c>
      <c r="AD99" s="540">
        <f>IF(AD$4="X",'2M - SGS'!AD73+'Biz DRENE'!AD77,0)</f>
        <v>24612.48432075396</v>
      </c>
      <c r="AE99" s="540">
        <f>IF(AE$4="X",'2M - SGS'!AE73+'Biz DRENE'!AE77,0)</f>
        <v>31870.003927944857</v>
      </c>
      <c r="AF99" s="540">
        <f>IF(AF$4="X",'2M - SGS'!AF73+'Biz DRENE'!AF77,0)</f>
        <v>52542.404743416759</v>
      </c>
      <c r="AG99" s="540">
        <f>IF(AG$4="X",'2M - SGS'!AG73+'Biz DRENE'!AG77,0)</f>
        <v>67482.697504766256</v>
      </c>
      <c r="AH99" s="540">
        <f>IF(AH$4="X",'2M - SGS'!AH73+'Biz DRENE'!AH77,0)</f>
        <v>58713.357579933545</v>
      </c>
      <c r="AI99" s="540">
        <f>IF(AI$4="X",'2M - SGS'!AI73+'Biz DRENE'!AI77,0)</f>
        <v>44735.067380544111</v>
      </c>
      <c r="AJ99" s="540">
        <f>IF(AJ$4="X",'2M - SGS'!AJ73+'Biz DRENE'!AJ77,0)</f>
        <v>27301.45254686167</v>
      </c>
      <c r="AK99" s="540">
        <f>IF(AK$4="X",'2M - SGS'!AK73+'Biz DRENE'!AK77,0)</f>
        <v>25499.461885606182</v>
      </c>
      <c r="AL99" s="540">
        <f>IF(AL$4="X",'2M - SGS'!AL73+'Biz DRENE'!AL77,0)</f>
        <v>28399.793140362148</v>
      </c>
      <c r="AM99" s="540">
        <f>IF(AM$4="X",'2M - SGS'!AM73+'Biz DRENE'!AM77,0)</f>
        <v>28721.742834592969</v>
      </c>
    </row>
    <row r="100" spans="2:39" x14ac:dyDescent="0.35">
      <c r="B100" s="49" t="s">
        <v>31</v>
      </c>
      <c r="C100" s="403">
        <f>IF(C$4="X",'3M - LGS'!C73+'Biz DRENE'!C78,0)</f>
        <v>0</v>
      </c>
      <c r="D100" s="403">
        <f>IF(D$4="X",'3M - LGS'!D73+'Biz DRENE'!D78,0)</f>
        <v>1022.6071001396309</v>
      </c>
      <c r="E100" s="403">
        <f>IF(E$4="X",'3M - LGS'!E73+'Biz DRENE'!E78,0)</f>
        <v>3922.283451729108</v>
      </c>
      <c r="F100" s="403">
        <f>IF(F$4="X",'3M - LGS'!F73+'Biz DRENE'!F78,0)</f>
        <v>14464.996253919393</v>
      </c>
      <c r="G100" s="403">
        <f>IF(G$4="X",'3M - LGS'!G73+'Biz DRENE'!G78,0)</f>
        <v>32953.211051527651</v>
      </c>
      <c r="H100" s="403">
        <f>IF(H$4="X",'3M - LGS'!H73+'Biz DRENE'!H78,0)</f>
        <v>126764.27822959311</v>
      </c>
      <c r="I100" s="403">
        <f>IF(I$4="X",'3M - LGS'!I73+'Biz DRENE'!I78,0)</f>
        <v>171542.36082575264</v>
      </c>
      <c r="J100" s="403">
        <f>IF(J$4="X",'3M - LGS'!J73+'Biz DRENE'!J78,0)</f>
        <v>170862.51099423249</v>
      </c>
      <c r="K100" s="403">
        <f>IF(K$4="X",'3M - LGS'!K73+'Biz DRENE'!K78,0)</f>
        <v>140576.44638166419</v>
      </c>
      <c r="L100" s="403">
        <f>IF(L$4="X",'3M - LGS'!L73+'Biz DRENE'!L78,0)</f>
        <v>85249.83278104385</v>
      </c>
      <c r="M100" s="403">
        <f>IF(M$4="X",'3M - LGS'!M73+'Biz DRENE'!M78,0)</f>
        <v>98943.735286262498</v>
      </c>
      <c r="N100" s="403">
        <f>IF(N$4="X",'3M - LGS'!N73+'Biz DRENE'!N78,0)</f>
        <v>166597.08183982913</v>
      </c>
      <c r="O100" s="403">
        <f>IF(O$4="X",'3M - LGS'!O73+'Biz DRENE'!O78,0)</f>
        <v>217290.81226865182</v>
      </c>
      <c r="P100" s="403">
        <f>IF(P$4="X",'3M - LGS'!P73+'Biz DRENE'!P78,0)</f>
        <v>180517.42565370453</v>
      </c>
      <c r="Q100" s="403">
        <f>IF(Q$4="X",'3M - LGS'!Q73+'Biz DRENE'!Q78,0)</f>
        <v>185696.2045250588</v>
      </c>
      <c r="R100" s="403">
        <f>IF(R$4="X",'3M - LGS'!R73+'Biz DRENE'!R78,0)</f>
        <v>172528.90406161523</v>
      </c>
      <c r="S100" s="403">
        <f>IF(S$4="X",'3M - LGS'!S73+'Biz DRENE'!S78,0)</f>
        <v>222529.35991736277</v>
      </c>
      <c r="T100" s="403">
        <f>IF(T$4="X",'3M - LGS'!T73+'Biz DRENE'!T78,0)</f>
        <v>528333.40321537433</v>
      </c>
      <c r="U100" s="417">
        <f>IF(U$4="X",'3M - LGS'!U73+'Biz DRENE'!U78,0)</f>
        <v>181054.7419311431</v>
      </c>
      <c r="V100" s="417">
        <f>IF(V$4="X",'3M - LGS'!V73+'Biz DRENE'!V78,0)</f>
        <v>173228.67542888038</v>
      </c>
      <c r="W100" s="417">
        <f>IF(W$4="X",'3M - LGS'!W73+'Biz DRENE'!W78,0)</f>
        <v>113050.92803620912</v>
      </c>
      <c r="X100" s="417">
        <f>IF(X$4="X",'3M - LGS'!X73+'Biz DRENE'!X78,0)</f>
        <v>49965.907789784571</v>
      </c>
      <c r="Y100" s="540">
        <f>IF(Y$4="X",'3M - LGS'!Y73+'Biz DRENE'!Y78,0)</f>
        <v>53382.116879840723</v>
      </c>
      <c r="Z100" s="540">
        <f>IF(Z$4="X",'3M - LGS'!Z73+'Biz DRENE'!Z78,0)</f>
        <v>61972.038748106381</v>
      </c>
      <c r="AA100" s="540">
        <f>IF(AA$4="X",'3M - LGS'!AA73+'Biz DRENE'!AA78,0)</f>
        <v>62759.840083029005</v>
      </c>
      <c r="AB100" s="540">
        <f>IF(AB$4="X",'3M - LGS'!AB73+'Biz DRENE'!AB78,0)</f>
        <v>54465.177399652312</v>
      </c>
      <c r="AC100" s="540">
        <f>IF(AC$4="X",'3M - LGS'!AC73+'Biz DRENE'!AC78,0)</f>
        <v>55449.668294783209</v>
      </c>
      <c r="AD100" s="540">
        <f>IF(AD$4="X",'3M - LGS'!AD73+'Biz DRENE'!AD78,0)</f>
        <v>46486.325615011476</v>
      </c>
      <c r="AE100" s="540">
        <f>IF(AE$4="X",'3M - LGS'!AE73+'Biz DRENE'!AE78,0)</f>
        <v>55654.341757587114</v>
      </c>
      <c r="AF100" s="540">
        <f>IF(AF$4="X",'3M - LGS'!AF73+'Biz DRENE'!AF78,0)</f>
        <v>156757.72234972741</v>
      </c>
      <c r="AG100" s="540">
        <f>IF(AG$4="X",'3M - LGS'!AG73+'Biz DRENE'!AG78,0)</f>
        <v>181054.7419311431</v>
      </c>
      <c r="AH100" s="540">
        <f>IF(AH$4="X",'3M - LGS'!AH73+'Biz DRENE'!AH78,0)</f>
        <v>173228.67542888038</v>
      </c>
      <c r="AI100" s="540">
        <f>IF(AI$4="X",'3M - LGS'!AI73+'Biz DRENE'!AI78,0)</f>
        <v>113050.92803620912</v>
      </c>
      <c r="AJ100" s="540">
        <f>IF(AJ$4="X",'3M - LGS'!AJ73+'Biz DRENE'!AJ78,0)</f>
        <v>49965.907789784571</v>
      </c>
      <c r="AK100" s="540">
        <f>IF(AK$4="X",'3M - LGS'!AK73+'Biz DRENE'!AK78,0)</f>
        <v>53382.116879840723</v>
      </c>
      <c r="AL100" s="540">
        <f>IF(AL$4="X",'3M - LGS'!AL73+'Biz DRENE'!AL78,0)</f>
        <v>61972.038748106381</v>
      </c>
      <c r="AM100" s="540">
        <f>IF(AM$4="X",'3M - LGS'!AM73+'Biz DRENE'!AM78,0)</f>
        <v>62759.840083029005</v>
      </c>
    </row>
    <row r="101" spans="2:39" x14ac:dyDescent="0.35">
      <c r="B101" s="49" t="s">
        <v>32</v>
      </c>
      <c r="C101" s="403">
        <f>IF(C$4="X",'4M - SPS'!C73+'Biz DRENE'!C79,0)</f>
        <v>0</v>
      </c>
      <c r="D101" s="403">
        <f>IF(D$4="X",'4M - SPS'!D73+'Biz DRENE'!D79,0)</f>
        <v>415.86146983491898</v>
      </c>
      <c r="E101" s="403">
        <f>IF(E$4="X",'4M - SPS'!E73+'Biz DRENE'!E79,0)</f>
        <v>1073.2937129215084</v>
      </c>
      <c r="F101" s="403">
        <f>IF(F$4="X",'4M - SPS'!F73+'Biz DRENE'!F79,0)</f>
        <v>1978.4704339127304</v>
      </c>
      <c r="G101" s="403">
        <f>IF(G$4="X",'4M - SPS'!G73+'Biz DRENE'!G79,0)</f>
        <v>4495.4724632132657</v>
      </c>
      <c r="H101" s="403">
        <f>IF(H$4="X",'4M - SPS'!H73+'Biz DRENE'!H79,0)</f>
        <v>44740.892111692781</v>
      </c>
      <c r="I101" s="403">
        <f>IF(I$4="X",'4M - SPS'!I73+'Biz DRENE'!I79,0)</f>
        <v>81717.826249217076</v>
      </c>
      <c r="J101" s="403">
        <f>IF(J$4="X",'4M - SPS'!J73+'Biz DRENE'!J79,0)</f>
        <v>72037.14664783499</v>
      </c>
      <c r="K101" s="403">
        <f>IF(K$4="X",'4M - SPS'!K73+'Biz DRENE'!K79,0)</f>
        <v>44034.505625385413</v>
      </c>
      <c r="L101" s="403">
        <f>IF(L$4="X",'4M - SPS'!L73+'Biz DRENE'!L79,0)</f>
        <v>18466.336687728122</v>
      </c>
      <c r="M101" s="403">
        <f>IF(M$4="X",'4M - SPS'!M73+'Biz DRENE'!M79,0)</f>
        <v>17653.29613338691</v>
      </c>
      <c r="N101" s="403">
        <f>IF(N$4="X",'4M - SPS'!N73+'Biz DRENE'!N79,0)</f>
        <v>30709.531337852299</v>
      </c>
      <c r="O101" s="403">
        <f>IF(O$4="X",'4M - SPS'!O73+'Biz DRENE'!O79,0)</f>
        <v>44937.550122148619</v>
      </c>
      <c r="P101" s="403">
        <f>IF(P$4="X",'4M - SPS'!P73+'Biz DRENE'!P79,0)</f>
        <v>37310.92694022799</v>
      </c>
      <c r="Q101" s="403">
        <f>IF(Q$4="X",'4M - SPS'!Q73+'Biz DRENE'!Q79,0)</f>
        <v>40851.512294545384</v>
      </c>
      <c r="R101" s="403">
        <f>IF(R$4="X",'4M - SPS'!R73+'Biz DRENE'!R79,0)</f>
        <v>43256.474421428698</v>
      </c>
      <c r="S101" s="403">
        <f>IF(S$4="X",'4M - SPS'!S73+'Biz DRENE'!S79,0)</f>
        <v>63854.503457273058</v>
      </c>
      <c r="T101" s="403">
        <f>IF(T$4="X",'4M - SPS'!T73+'Biz DRENE'!T79,0)</f>
        <v>180307.14550724908</v>
      </c>
      <c r="U101" s="417">
        <f>IF(U$4="X",'4M - SPS'!U73+'Biz DRENE'!U79,0)</f>
        <v>85464.65862453889</v>
      </c>
      <c r="V101" s="417">
        <f>IF(V$4="X",'4M - SPS'!V73+'Biz DRENE'!V79,0)</f>
        <v>82376.727743647585</v>
      </c>
      <c r="W101" s="417">
        <f>IF(W$4="X",'4M - SPS'!W73+'Biz DRENE'!W79,0)</f>
        <v>52152.15586848012</v>
      </c>
      <c r="X101" s="417">
        <f>IF(X$4="X",'4M - SPS'!X73+'Biz DRENE'!X79,0)</f>
        <v>20657.3108577688</v>
      </c>
      <c r="Y101" s="540">
        <f>IF(Y$4="X",'4M - SPS'!Y73+'Biz DRENE'!Y79,0)</f>
        <v>18771.015512852275</v>
      </c>
      <c r="Z101" s="540">
        <f>IF(Z$4="X",'4M - SPS'!Z73+'Biz DRENE'!Z79,0)</f>
        <v>19188.454187814761</v>
      </c>
      <c r="AA101" s="540">
        <f>IF(AA$4="X",'4M - SPS'!AA73+'Biz DRENE'!AA79,0)</f>
        <v>20130.504238559359</v>
      </c>
      <c r="AB101" s="540">
        <f>IF(AB$4="X",'4M - SPS'!AB73+'Biz DRENE'!AB79,0)</f>
        <v>17289.506374060446</v>
      </c>
      <c r="AC101" s="540">
        <f>IF(AC$4="X",'4M - SPS'!AC73+'Biz DRENE'!AC79,0)</f>
        <v>18687.659537780528</v>
      </c>
      <c r="AD101" s="540">
        <f>IF(AD$4="X",'4M - SPS'!AD73+'Biz DRENE'!AD79,0)</f>
        <v>18498.346212528933</v>
      </c>
      <c r="AE101" s="540">
        <f>IF(AE$4="X",'4M - SPS'!AE73+'Biz DRENE'!AE79,0)</f>
        <v>26012.706078367406</v>
      </c>
      <c r="AF101" s="540">
        <f>IF(AF$4="X",'4M - SPS'!AF73+'Biz DRENE'!AF79,0)</f>
        <v>74737.380640143703</v>
      </c>
      <c r="AG101" s="540">
        <f>IF(AG$4="X",'4M - SPS'!AG73+'Biz DRENE'!AG79,0)</f>
        <v>85464.65862453889</v>
      </c>
      <c r="AH101" s="540">
        <f>IF(AH$4="X",'4M - SPS'!AH73+'Biz DRENE'!AH79,0)</f>
        <v>82376.727743647585</v>
      </c>
      <c r="AI101" s="540">
        <f>IF(AI$4="X",'4M - SPS'!AI73+'Biz DRENE'!AI79,0)</f>
        <v>52152.15586848012</v>
      </c>
      <c r="AJ101" s="540">
        <f>IF(AJ$4="X",'4M - SPS'!AJ73+'Biz DRENE'!AJ79,0)</f>
        <v>20657.3108577688</v>
      </c>
      <c r="AK101" s="540">
        <f>IF(AK$4="X",'4M - SPS'!AK73+'Biz DRENE'!AK79,0)</f>
        <v>18771.015512852275</v>
      </c>
      <c r="AL101" s="540">
        <f>IF(AL$4="X",'4M - SPS'!AL73+'Biz DRENE'!AL79,0)</f>
        <v>19188.454187814761</v>
      </c>
      <c r="AM101" s="540">
        <f>IF(AM$4="X",'4M - SPS'!AM73+'Biz DRENE'!AM79,0)</f>
        <v>20130.504238559359</v>
      </c>
    </row>
    <row r="102" spans="2:39" ht="15" thickBot="1" x14ac:dyDescent="0.4">
      <c r="B102" s="29" t="s">
        <v>33</v>
      </c>
      <c r="C102" s="409">
        <f>IF(C$4="X",'11M - LPS'!C73+'Biz DRENE'!C80,0)</f>
        <v>0</v>
      </c>
      <c r="D102" s="409">
        <f>IF(D$4="X",'11M - LPS'!D73+'Biz DRENE'!D80,0)</f>
        <v>0</v>
      </c>
      <c r="E102" s="409">
        <f>IF(E$4="X",'11M - LPS'!E73+'Biz DRENE'!E80,0)</f>
        <v>474.33489504893583</v>
      </c>
      <c r="F102" s="409">
        <f>IF(F$4="X",'11M - LPS'!F73+'Biz DRENE'!F80,0)</f>
        <v>864.99327949064195</v>
      </c>
      <c r="G102" s="409">
        <f>IF(G$4="X",'11M - LPS'!G73+'Biz DRENE'!G80,0)</f>
        <v>1152.6698423830499</v>
      </c>
      <c r="H102" s="409">
        <f>IF(H$4="X",'11M - LPS'!H73+'Biz DRENE'!H80,0)</f>
        <v>3034.2057087883286</v>
      </c>
      <c r="I102" s="409">
        <f>IF(I$4="X",'11M - LPS'!I73+'Biz DRENE'!I80,0)</f>
        <v>10270.087438208815</v>
      </c>
      <c r="J102" s="409">
        <f>IF(J$4="X",'11M - LPS'!J73+'Biz DRENE'!J80,0)</f>
        <v>10888.893493452862</v>
      </c>
      <c r="K102" s="409">
        <f>IF(K$4="X",'11M - LPS'!K73+'Biz DRENE'!K80,0)</f>
        <v>7313.5533000071273</v>
      </c>
      <c r="L102" s="409">
        <f>IF(L$4="X",'11M - LPS'!L73+'Biz DRENE'!L80,0)</f>
        <v>3107.6480028847427</v>
      </c>
      <c r="M102" s="409">
        <f>IF(M$4="X",'11M - LPS'!M73+'Biz DRENE'!M80,0)</f>
        <v>2617.2296104015854</v>
      </c>
      <c r="N102" s="409">
        <f>IF(N$4="X",'11M - LPS'!N73+'Biz DRENE'!N80,0)</f>
        <v>3308.0198845036666</v>
      </c>
      <c r="O102" s="409">
        <f>IF(O$4="X",'11M - LPS'!O73+'Biz DRENE'!O80,0)</f>
        <v>3219.3610268036277</v>
      </c>
      <c r="P102" s="409">
        <f>IF(P$4="X",'11M - LPS'!P73+'Biz DRENE'!P80,0)</f>
        <v>2873.4025597802165</v>
      </c>
      <c r="Q102" s="409">
        <f>IF(Q$4="X",'11M - LPS'!Q73+'Biz DRENE'!Q80,0)</f>
        <v>3470.661985203441</v>
      </c>
      <c r="R102" s="409">
        <f>IF(R$4="X",'11M - LPS'!R73+'Biz DRENE'!R80,0)</f>
        <v>4090.5423792510232</v>
      </c>
      <c r="S102" s="409">
        <f>IF(S$4="X",'11M - LPS'!S73+'Biz DRENE'!S80,0)</f>
        <v>8812.5503828108303</v>
      </c>
      <c r="T102" s="409">
        <f>IF(T$4="X",'11M - LPS'!T73+'Biz DRENE'!T80,0)</f>
        <v>36423.607816528383</v>
      </c>
      <c r="U102" s="418">
        <f>IF(U$4="X",'11M - LPS'!U73+'Biz DRENE'!U80,0)</f>
        <v>19157.483914346129</v>
      </c>
      <c r="V102" s="418">
        <f>IF(V$4="X",'11M - LPS'!V73+'Biz DRENE'!V80,0)</f>
        <v>20075.298932151309</v>
      </c>
      <c r="W102" s="418">
        <f>IF(W$4="X",'11M - LPS'!W73+'Biz DRENE'!W80,0)</f>
        <v>9858.4476620130699</v>
      </c>
      <c r="X102" s="418">
        <f>IF(X$4="X",'11M - LPS'!X73+'Biz DRENE'!X80,0)</f>
        <v>1172.9019534989427</v>
      </c>
      <c r="Y102" s="541">
        <f>IF(Y$4="X",'11M - LPS'!Y73+'Biz DRENE'!Y80,0)</f>
        <v>906.90317160353288</v>
      </c>
      <c r="Z102" s="541">
        <f>IF(Z$4="X",'11M - LPS'!Z73+'Biz DRENE'!Z80,0)</f>
        <v>766.5131902369933</v>
      </c>
      <c r="AA102" s="541">
        <f>IF(AA$4="X",'11M - LPS'!AA73+'Biz DRENE'!AA80,0)</f>
        <v>676.88308595201238</v>
      </c>
      <c r="AB102" s="541">
        <f>IF(AB$4="X",'11M - LPS'!AB73+'Biz DRENE'!AB80,0)</f>
        <v>732.37228770952265</v>
      </c>
      <c r="AC102" s="541">
        <f>IF(AC$4="X",'11M - LPS'!AC73+'Biz DRENE'!AC80,0)</f>
        <v>905.60206218099097</v>
      </c>
      <c r="AD102" s="541">
        <f>IF(AD$4="X",'11M - LPS'!AD73+'Biz DRENE'!AD80,0)</f>
        <v>1279.8334058537159</v>
      </c>
      <c r="AE102" s="541">
        <f>IF(AE$4="X",'11M - LPS'!AE73+'Biz DRENE'!AE80,0)</f>
        <v>3805.7169770193095</v>
      </c>
      <c r="AF102" s="541">
        <f>IF(AF$4="X",'11M - LPS'!AF73+'Biz DRENE'!AF80,0)</f>
        <v>17966.667863544524</v>
      </c>
      <c r="AG102" s="541">
        <f>IF(AG$4="X",'11M - LPS'!AG73+'Biz DRENE'!AG80,0)</f>
        <v>19157.483914346129</v>
      </c>
      <c r="AH102" s="541">
        <f>IF(AH$4="X",'11M - LPS'!AH73+'Biz DRENE'!AH80,0)</f>
        <v>20075.298932151309</v>
      </c>
      <c r="AI102" s="541">
        <f>IF(AI$4="X",'11M - LPS'!AI73+'Biz DRENE'!AI80,0)</f>
        <v>9858.4476620130699</v>
      </c>
      <c r="AJ102" s="541">
        <f>IF(AJ$4="X",'11M - LPS'!AJ73+'Biz DRENE'!AJ80,0)</f>
        <v>1172.9019534989427</v>
      </c>
      <c r="AK102" s="541">
        <f>IF(AK$4="X",'11M - LPS'!AK73+'Biz DRENE'!AK80,0)</f>
        <v>906.90317160353288</v>
      </c>
      <c r="AL102" s="541">
        <f>IF(AL$4="X",'11M - LPS'!AL73+'Biz DRENE'!AL80,0)</f>
        <v>766.5131902369933</v>
      </c>
      <c r="AM102" s="541">
        <f>IF(AM$4="X",'11M - LPS'!AM73+'Biz DRENE'!AM80,0)</f>
        <v>676.88308595201238</v>
      </c>
    </row>
    <row r="103" spans="2:39" s="1" customFormat="1" ht="15" thickBot="1" x14ac:dyDescent="0.4">
      <c r="B103" s="50" t="s">
        <v>34</v>
      </c>
      <c r="C103" s="410">
        <f>SUM(C98:C102)</f>
        <v>1231.5295374941124</v>
      </c>
      <c r="D103" s="411">
        <f t="shared" ref="D103:K103" si="104">SUM(D98:D102)</f>
        <v>7867.5053923409478</v>
      </c>
      <c r="E103" s="411">
        <f t="shared" si="104"/>
        <v>21431.05833055437</v>
      </c>
      <c r="F103" s="411">
        <f t="shared" si="104"/>
        <v>37359.405808118659</v>
      </c>
      <c r="G103" s="411">
        <f t="shared" si="104"/>
        <v>75751.257147259457</v>
      </c>
      <c r="H103" s="411">
        <f t="shared" si="104"/>
        <v>366420.22380272875</v>
      </c>
      <c r="I103" s="411">
        <f t="shared" si="104"/>
        <v>603438.24083057302</v>
      </c>
      <c r="J103" s="411">
        <f t="shared" si="104"/>
        <v>652745.88984953531</v>
      </c>
      <c r="K103" s="411">
        <f t="shared" si="104"/>
        <v>461773.08417150471</v>
      </c>
      <c r="L103" s="411">
        <f t="shared" ref="L103:AM103" si="105">SUM(L98:L102)</f>
        <v>205733.56410603184</v>
      </c>
      <c r="M103" s="411">
        <f t="shared" si="105"/>
        <v>236165.16874726088</v>
      </c>
      <c r="N103" s="411">
        <f t="shared" si="105"/>
        <v>407641.3123819037</v>
      </c>
      <c r="O103" s="411">
        <f t="shared" si="105"/>
        <v>512967.20332402503</v>
      </c>
      <c r="P103" s="411">
        <f t="shared" si="105"/>
        <v>424178.10094892589</v>
      </c>
      <c r="Q103" s="411">
        <f t="shared" si="105"/>
        <v>413911.71870445076</v>
      </c>
      <c r="R103" s="411">
        <f t="shared" si="105"/>
        <v>372696.98888840224</v>
      </c>
      <c r="S103" s="411">
        <f t="shared" si="105"/>
        <v>509294.00278780691</v>
      </c>
      <c r="T103" s="411">
        <f t="shared" si="105"/>
        <v>1422100.3942703288</v>
      </c>
      <c r="U103" s="42">
        <f t="shared" si="105"/>
        <v>268042.03832342738</v>
      </c>
      <c r="V103" s="42">
        <f t="shared" si="105"/>
        <v>253530.78201768306</v>
      </c>
      <c r="W103" s="42">
        <f t="shared" si="105"/>
        <v>183057.48750869744</v>
      </c>
      <c r="X103" s="42">
        <f t="shared" si="105"/>
        <v>97901.953812047825</v>
      </c>
      <c r="Y103" s="42">
        <f t="shared" si="105"/>
        <v>100523.30545290765</v>
      </c>
      <c r="Z103" s="42">
        <f t="shared" si="105"/>
        <v>113266.54411131999</v>
      </c>
      <c r="AA103" s="42">
        <f t="shared" si="105"/>
        <v>115212.21139404472</v>
      </c>
      <c r="AB103" s="42">
        <f t="shared" si="105"/>
        <v>97344.531218979886</v>
      </c>
      <c r="AC103" s="42">
        <f t="shared" si="105"/>
        <v>100746.33242553027</v>
      </c>
      <c r="AD103" s="42">
        <f t="shared" si="105"/>
        <v>90176.011755502172</v>
      </c>
      <c r="AE103" s="42">
        <f t="shared" si="105"/>
        <v>108558.79323679372</v>
      </c>
      <c r="AF103" s="42">
        <f t="shared" si="105"/>
        <v>239476.18906692104</v>
      </c>
      <c r="AG103" s="42">
        <f t="shared" si="105"/>
        <v>268042.03832342738</v>
      </c>
      <c r="AH103" s="42">
        <f t="shared" si="105"/>
        <v>253530.78201768306</v>
      </c>
      <c r="AI103" s="42">
        <f t="shared" si="105"/>
        <v>183057.48750869744</v>
      </c>
      <c r="AJ103" s="42">
        <f t="shared" si="105"/>
        <v>97901.953812047825</v>
      </c>
      <c r="AK103" s="42">
        <f t="shared" si="105"/>
        <v>100523.30545290765</v>
      </c>
      <c r="AL103" s="42">
        <f t="shared" si="105"/>
        <v>113266.54411131999</v>
      </c>
      <c r="AM103" s="42">
        <f t="shared" si="105"/>
        <v>115212.21139404472</v>
      </c>
    </row>
    <row r="104" spans="2:39" ht="15" thickBot="1" x14ac:dyDescent="0.4">
      <c r="C104" s="407"/>
      <c r="D104" s="407"/>
      <c r="E104" s="407"/>
      <c r="F104" s="407"/>
      <c r="G104" s="407"/>
      <c r="H104" s="407"/>
      <c r="I104" s="407"/>
      <c r="J104" s="407"/>
      <c r="K104" s="407"/>
      <c r="L104" s="407"/>
      <c r="M104" s="407"/>
      <c r="N104" s="407"/>
      <c r="O104" s="407"/>
      <c r="P104" s="407"/>
      <c r="Q104" s="407"/>
      <c r="R104" s="407"/>
      <c r="S104" s="407"/>
      <c r="T104" s="407"/>
    </row>
    <row r="105" spans="2:39" ht="15" thickBot="1" x14ac:dyDescent="0.4">
      <c r="B105" s="53" t="s">
        <v>158</v>
      </c>
      <c r="C105" s="412">
        <f>C97</f>
        <v>44562</v>
      </c>
      <c r="D105" s="412">
        <f t="shared" ref="D105:AM105" si="106">D97</f>
        <v>44593</v>
      </c>
      <c r="E105" s="412">
        <f t="shared" si="106"/>
        <v>44621</v>
      </c>
      <c r="F105" s="412">
        <f t="shared" si="106"/>
        <v>44652</v>
      </c>
      <c r="G105" s="412">
        <f t="shared" si="106"/>
        <v>44682</v>
      </c>
      <c r="H105" s="412">
        <f t="shared" si="106"/>
        <v>44713</v>
      </c>
      <c r="I105" s="412">
        <f t="shared" si="106"/>
        <v>44743</v>
      </c>
      <c r="J105" s="412">
        <f t="shared" si="106"/>
        <v>44774</v>
      </c>
      <c r="K105" s="412">
        <f t="shared" si="106"/>
        <v>44805</v>
      </c>
      <c r="L105" s="412">
        <f t="shared" si="106"/>
        <v>44835</v>
      </c>
      <c r="M105" s="412">
        <f t="shared" si="106"/>
        <v>44866</v>
      </c>
      <c r="N105" s="412">
        <f t="shared" si="106"/>
        <v>44896</v>
      </c>
      <c r="O105" s="412">
        <f t="shared" si="106"/>
        <v>44835</v>
      </c>
      <c r="P105" s="412">
        <f t="shared" si="106"/>
        <v>44866</v>
      </c>
      <c r="Q105" s="412">
        <f t="shared" si="106"/>
        <v>45017</v>
      </c>
      <c r="R105" s="412">
        <f t="shared" si="106"/>
        <v>45017</v>
      </c>
      <c r="S105" s="412">
        <f t="shared" si="106"/>
        <v>45047</v>
      </c>
      <c r="T105" s="412">
        <f t="shared" si="106"/>
        <v>45078</v>
      </c>
      <c r="U105" s="52">
        <f t="shared" si="106"/>
        <v>45108</v>
      </c>
      <c r="V105" s="52">
        <f t="shared" si="106"/>
        <v>45139</v>
      </c>
      <c r="W105" s="52">
        <f t="shared" si="106"/>
        <v>45170</v>
      </c>
      <c r="X105" s="52">
        <f t="shared" si="106"/>
        <v>45200</v>
      </c>
      <c r="Y105" s="52">
        <f t="shared" si="106"/>
        <v>45231</v>
      </c>
      <c r="Z105" s="52">
        <f t="shared" si="106"/>
        <v>45261</v>
      </c>
      <c r="AA105" s="52">
        <f t="shared" si="106"/>
        <v>45292</v>
      </c>
      <c r="AB105" s="52">
        <f t="shared" si="106"/>
        <v>45323</v>
      </c>
      <c r="AC105" s="52">
        <f t="shared" si="106"/>
        <v>45352</v>
      </c>
      <c r="AD105" s="52">
        <f t="shared" si="106"/>
        <v>45383</v>
      </c>
      <c r="AE105" s="52">
        <f t="shared" si="106"/>
        <v>45413</v>
      </c>
      <c r="AF105" s="52">
        <f t="shared" si="106"/>
        <v>45444</v>
      </c>
      <c r="AG105" s="52">
        <f t="shared" si="106"/>
        <v>45474</v>
      </c>
      <c r="AH105" s="52">
        <f t="shared" si="106"/>
        <v>45505</v>
      </c>
      <c r="AI105" s="52">
        <f t="shared" si="106"/>
        <v>45536</v>
      </c>
      <c r="AJ105" s="52">
        <f t="shared" si="106"/>
        <v>45566</v>
      </c>
      <c r="AK105" s="52">
        <f t="shared" si="106"/>
        <v>45597</v>
      </c>
      <c r="AL105" s="52">
        <f t="shared" si="106"/>
        <v>45627</v>
      </c>
      <c r="AM105" s="52">
        <f t="shared" si="106"/>
        <v>45658</v>
      </c>
    </row>
    <row r="106" spans="2:39" x14ac:dyDescent="0.35">
      <c r="B106" s="54" t="s">
        <v>29</v>
      </c>
      <c r="C106" s="413">
        <f>IF(C$4="X",' LI 1M - RES'!C61,0)</f>
        <v>0</v>
      </c>
      <c r="D106" s="413">
        <f>IF(D$4="X",' LI 1M - RES'!D61,0)</f>
        <v>40.179612299827703</v>
      </c>
      <c r="E106" s="413">
        <f>IF(E$4="X",' LI 1M - RES'!E61,0)</f>
        <v>352.22416184697454</v>
      </c>
      <c r="F106" s="413">
        <f>IF(F$4="X",' LI 1M - RES'!F61,0)</f>
        <v>599.50823766019948</v>
      </c>
      <c r="G106" s="413">
        <f>IF(G$4="X",' LI 1M - RES'!G61,0)</f>
        <v>1538.4413406281826</v>
      </c>
      <c r="H106" s="413">
        <f>IF(H$4="X",' LI 1M - RES'!H61,0)</f>
        <v>11757.023552236993</v>
      </c>
      <c r="I106" s="413">
        <f>IF(I$4="X",' LI 1M - RES'!I61,0)</f>
        <v>28750.588608081027</v>
      </c>
      <c r="J106" s="413">
        <f>IF(J$4="X",' LI 1M - RES'!J61,0)</f>
        <v>40953.196741292733</v>
      </c>
      <c r="K106" s="413">
        <f>IF(K$4="X",' LI 1M - RES'!K61,0)</f>
        <v>34012.997663208138</v>
      </c>
      <c r="L106" s="413">
        <f>IF(L$4="X",' LI 1M - RES'!L61,0)</f>
        <v>13719.911453286548</v>
      </c>
      <c r="M106" s="413">
        <f>IF(M$4="X",' LI 1M - RES'!M61,0)</f>
        <v>20976.11327241184</v>
      </c>
      <c r="N106" s="413">
        <f>IF(N$4="X",' LI 1M - RES'!N61,0)</f>
        <v>42930.799227769952</v>
      </c>
      <c r="O106" s="413">
        <f>IF(O$4="X",' LI 1M - RES'!O61,0)</f>
        <v>52933.300242507612</v>
      </c>
      <c r="P106" s="413">
        <f>IF(P$4="X",' LI 1M - RES'!P61,0)</f>
        <v>45237.459484134706</v>
      </c>
      <c r="Q106" s="413">
        <f>IF(Q$4="X",' LI 1M - RES'!Q61,0)</f>
        <v>38203.101933236474</v>
      </c>
      <c r="R106" s="413">
        <f>IF(R$4="X",' LI 1M - RES'!R61,0)</f>
        <v>26197.524703823758</v>
      </c>
      <c r="S106" s="413">
        <f>IF(S$4="X",' LI 1M - RES'!S61,0)</f>
        <v>29087.522641857777</v>
      </c>
      <c r="T106" s="413">
        <f>IF(T$4="X",' LI 1M - RES'!T61,0)</f>
        <v>115800.36961400055</v>
      </c>
      <c r="U106" s="419">
        <f>IF(U$4="X",' LI 1M - RES'!U61,0)</f>
        <v>11044.546791752366</v>
      </c>
      <c r="V106" s="419">
        <f>IF(V$4="X",' LI 1M - RES'!V61,0)</f>
        <v>10589.704903263118</v>
      </c>
      <c r="W106" s="419">
        <f>IF(W$4="X",' LI 1M - RES'!W61,0)</f>
        <v>5861.1854398632968</v>
      </c>
      <c r="X106" s="419">
        <f>IF(X$4="X",' LI 1M - RES'!X61,0)</f>
        <v>1617.4776158904554</v>
      </c>
      <c r="Y106" s="419">
        <f>IF(Y$4="X",' LI 1M - RES'!Y61,0)</f>
        <v>2283.7705311655063</v>
      </c>
      <c r="Z106" s="419">
        <f>IF(Z$4="X",' LI 1M - RES'!Z61,0)</f>
        <v>3380.7019944481012</v>
      </c>
      <c r="AA106" s="419">
        <f>IF(AA$4="X",' LI 1M - RES'!AA61,0)</f>
        <v>3351.7152378260907</v>
      </c>
      <c r="AB106" s="419">
        <f>IF(AB$4="X",' LI 1M - RES'!AB61,0)</f>
        <v>2823.1985686183912</v>
      </c>
      <c r="AC106" s="419">
        <f>IF(AC$4="X",' LI 1M - RES'!AC61,0)</f>
        <v>2389.6436514161896</v>
      </c>
      <c r="AD106" s="419">
        <f>IF(AD$4="X",' LI 1M - RES'!AD61,0)</f>
        <v>1699.8069610654645</v>
      </c>
      <c r="AE106" s="419">
        <f>IF(AE$4="X",' LI 1M - RES'!AE61,0)</f>
        <v>2009.4470017237984</v>
      </c>
      <c r="AF106" s="419">
        <f>IF(AF$4="X",' LI 1M - RES'!AF61,0)</f>
        <v>8503.1919067685612</v>
      </c>
      <c r="AG106" s="419">
        <f>IF(AG$4="X",' LI 1M - RES'!AG61,0)</f>
        <v>11044.546791752366</v>
      </c>
      <c r="AH106" s="419">
        <f>IF(AH$4="X",' LI 1M - RES'!AH61,0)</f>
        <v>10589.704903263118</v>
      </c>
      <c r="AI106" s="419">
        <f>IF(AI$4="X",' LI 1M - RES'!AI61,0)</f>
        <v>5861.1854398632968</v>
      </c>
      <c r="AJ106" s="419">
        <f>IF(AJ$4="X",' LI 1M - RES'!AJ61,0)</f>
        <v>1617.4776158904554</v>
      </c>
      <c r="AK106" s="419">
        <f>IF(AK$4="X",' LI 1M - RES'!AK61,0)</f>
        <v>2283.7705311655063</v>
      </c>
      <c r="AL106" s="419">
        <f>IF(AL$4="X",' LI 1M - RES'!AL61,0)</f>
        <v>3380.7019944481012</v>
      </c>
      <c r="AM106" s="419">
        <f>IF(AM$4="X",' LI 1M - RES'!AM61,0)</f>
        <v>3351.7152378260907</v>
      </c>
    </row>
    <row r="107" spans="2:39" x14ac:dyDescent="0.35">
      <c r="B107" s="49" t="s">
        <v>30</v>
      </c>
      <c r="C107" s="403">
        <f>IF(C$4="X",'LI 2M - SGS'!C73,0)</f>
        <v>0</v>
      </c>
      <c r="D107" s="403">
        <f>IF(D$4="X",'LI 2M - SGS'!D73,0)</f>
        <v>0</v>
      </c>
      <c r="E107" s="403">
        <f>IF(E$4="X",'LI 2M - SGS'!E73,0)</f>
        <v>0</v>
      </c>
      <c r="F107" s="403">
        <f>IF(F$4="X",'LI 2M - SGS'!F73,0)</f>
        <v>284.87872651755583</v>
      </c>
      <c r="G107" s="403">
        <f>IF(G$4="X",'LI 2M - SGS'!G73,0)</f>
        <v>1833.9233222385649</v>
      </c>
      <c r="H107" s="403">
        <f>IF(H$4="X",'LI 2M - SGS'!H73,0)</f>
        <v>5562.9388409607946</v>
      </c>
      <c r="I107" s="403">
        <f>IF(I$4="X",'LI 2M - SGS'!I73,0)</f>
        <v>10279.543814430604</v>
      </c>
      <c r="J107" s="403">
        <f>IF(J$4="X",'LI 2M - SGS'!J73,0)</f>
        <v>9763.6259062940098</v>
      </c>
      <c r="K107" s="403">
        <f>IF(K$4="X",'LI 2M - SGS'!K73,0)</f>
        <v>14546.142296498019</v>
      </c>
      <c r="L107" s="403">
        <f>IF(L$4="X",'LI 2M - SGS'!L73,0)</f>
        <v>14577.664902310029</v>
      </c>
      <c r="M107" s="403">
        <f>IF(M$4="X",'LI 2M - SGS'!M73,0)</f>
        <v>13515.080444675146</v>
      </c>
      <c r="N107" s="403">
        <f>IF(N$4="X",'LI 2M - SGS'!N73,0)</f>
        <v>15601.679338359139</v>
      </c>
      <c r="O107" s="403">
        <f>IF(O$4="X",'LI 2M - SGS'!O73,0)</f>
        <v>17084.325925232257</v>
      </c>
      <c r="P107" s="403">
        <f>IF(P$4="X",'LI 2M - SGS'!P73,0)</f>
        <v>13335.833646591207</v>
      </c>
      <c r="Q107" s="403">
        <f>IF(Q$4="X",'LI 2M - SGS'!Q73,0)</f>
        <v>14685.457915809682</v>
      </c>
      <c r="R107" s="403">
        <f>IF(R$4="X",'LI 2M - SGS'!R73,0)</f>
        <v>15798.683052620916</v>
      </c>
      <c r="S107" s="403">
        <f>IF(S$4="X",'LI 2M - SGS'!S73,0)</f>
        <v>20861.912626014975</v>
      </c>
      <c r="T107" s="403">
        <f>IF(T$4="X",'LI 2M - SGS'!T73,0)</f>
        <v>24884.566213203383</v>
      </c>
      <c r="U107" s="417">
        <f>IF(U$4="X",'LI 2M - SGS'!U73,0)</f>
        <v>2750.7493680513744</v>
      </c>
      <c r="V107" s="417">
        <f>IF(V$4="X",'LI 2M - SGS'!V73,0)</f>
        <v>2292.3095744494804</v>
      </c>
      <c r="W107" s="417">
        <f>IF(W$4="X",'LI 2M - SGS'!W73,0)</f>
        <v>2622.1287016374654</v>
      </c>
      <c r="X107" s="417">
        <f>IF(X$4="X",'LI 2M - SGS'!X73,0)</f>
        <v>1924.4851132179272</v>
      </c>
      <c r="Y107" s="417">
        <f>IF(Y$4="X",'LI 2M - SGS'!Y73,0)</f>
        <v>1687.3704435198374</v>
      </c>
      <c r="Z107" s="417">
        <f>IF(Z$4="X",'LI 2M - SGS'!Z73,0)</f>
        <v>1682.560743027944</v>
      </c>
      <c r="AA107" s="417">
        <f>IF(AA$4="X",'LI 2M - SGS'!AA73,0)</f>
        <v>1707.9885237760973</v>
      </c>
      <c r="AB107" s="417">
        <f>IF(AB$4="X",'LI 2M - SGS'!AB73,0)</f>
        <v>1324.3258747767809</v>
      </c>
      <c r="AC107" s="417">
        <f>IF(AC$4="X",'LI 2M - SGS'!AC73,0)</f>
        <v>1437.2475443004373</v>
      </c>
      <c r="AD107" s="417">
        <f>IF(AD$4="X",'LI 2M - SGS'!AD73,0)</f>
        <v>1596.0153501250427</v>
      </c>
      <c r="AE107" s="417">
        <f>IF(AE$4="X",'LI 2M - SGS'!AE73,0)</f>
        <v>1984.2596416454685</v>
      </c>
      <c r="AF107" s="417">
        <f>IF(AF$4="X",'LI 2M - SGS'!AF73,0)</f>
        <v>2281.4715133246109</v>
      </c>
      <c r="AG107" s="417">
        <f>IF(AG$4="X",'LI 2M - SGS'!AG73,0)</f>
        <v>2750.7493680513744</v>
      </c>
      <c r="AH107" s="417">
        <f>IF(AH$4="X",'LI 2M - SGS'!AH73,0)</f>
        <v>2292.3095744494804</v>
      </c>
      <c r="AI107" s="417">
        <f>IF(AI$4="X",'LI 2M - SGS'!AI73,0)</f>
        <v>2622.1287016374654</v>
      </c>
      <c r="AJ107" s="417">
        <f>IF(AJ$4="X",'LI 2M - SGS'!AJ73,0)</f>
        <v>1924.4851132179272</v>
      </c>
      <c r="AK107" s="417">
        <f>IF(AK$4="X",'LI 2M - SGS'!AK73,0)</f>
        <v>1687.3704435198374</v>
      </c>
      <c r="AL107" s="417">
        <f>IF(AL$4="X",'LI 2M - SGS'!AL73,0)</f>
        <v>1682.560743027944</v>
      </c>
      <c r="AM107" s="417">
        <f>IF(AM$4="X",'LI 2M - SGS'!AM73,0)</f>
        <v>1707.9885237760973</v>
      </c>
    </row>
    <row r="108" spans="2:39" x14ac:dyDescent="0.35">
      <c r="B108" s="49" t="s">
        <v>31</v>
      </c>
      <c r="C108" s="403">
        <f>IF(C$4="X",'LI 3M - LGS'!C73,0)</f>
        <v>0</v>
      </c>
      <c r="D108" s="403">
        <f>IF(D$4="X",'LI 3M - LGS'!D73,0)</f>
        <v>0</v>
      </c>
      <c r="E108" s="403">
        <f>IF(E$4="X",'LI 3M - LGS'!E73,0)</f>
        <v>0</v>
      </c>
      <c r="F108" s="403">
        <f>IF(F$4="X",'LI 3M - LGS'!F73,0)</f>
        <v>0</v>
      </c>
      <c r="G108" s="403">
        <f>IF(G$4="X",'LI 3M - LGS'!G73,0)</f>
        <v>0</v>
      </c>
      <c r="H108" s="403">
        <f>IF(H$4="X",'LI 3M - LGS'!H73,0)</f>
        <v>242.84417458967494</v>
      </c>
      <c r="I108" s="403">
        <f>IF(I$4="X",'LI 3M - LGS'!I73,0)</f>
        <v>1024.3547039157033</v>
      </c>
      <c r="J108" s="403">
        <f>IF(J$4="X",'LI 3M - LGS'!J73,0)</f>
        <v>1774.1779605827012</v>
      </c>
      <c r="K108" s="403">
        <f>IF(K$4="X",'LI 3M - LGS'!K73,0)</f>
        <v>2651.6629952461258</v>
      </c>
      <c r="L108" s="403">
        <f>IF(L$4="X",'LI 3M - LGS'!L73,0)</f>
        <v>1950.0893842738221</v>
      </c>
      <c r="M108" s="403">
        <f>IF(M$4="X",'LI 3M - LGS'!M73,0)</f>
        <v>1878.8696174336578</v>
      </c>
      <c r="N108" s="403">
        <f>IF(N$4="X",'LI 3M - LGS'!N73,0)</f>
        <v>3044.3357687355092</v>
      </c>
      <c r="O108" s="403">
        <f>IF(O$4="X",'LI 3M - LGS'!O73,0)</f>
        <v>4188.6160366340764</v>
      </c>
      <c r="P108" s="403">
        <f>IF(P$4="X",'LI 3M - LGS'!P73,0)</f>
        <v>3266.9535783357323</v>
      </c>
      <c r="Q108" s="403">
        <f>IF(Q$4="X",'LI 3M - LGS'!Q73,0)</f>
        <v>3593.5593623900972</v>
      </c>
      <c r="R108" s="403">
        <f>IF(R$4="X",'LI 3M - LGS'!R73,0)</f>
        <v>3687.5008588656738</v>
      </c>
      <c r="S108" s="403">
        <f>IF(S$4="X",'LI 3M - LGS'!S73,0)</f>
        <v>4727.3782977159563</v>
      </c>
      <c r="T108" s="403">
        <f>IF(T$4="X",'LI 3M - LGS'!T73,0)</f>
        <v>7114.6428486631958</v>
      </c>
      <c r="U108" s="417">
        <f>IF(U$4="X",'LI 3M - LGS'!U73,0)</f>
        <v>3810.651809817904</v>
      </c>
      <c r="V108" s="417">
        <f>IF(V$4="X",'LI 3M - LGS'!V73,0)</f>
        <v>3109.7086106879237</v>
      </c>
      <c r="W108" s="417">
        <f>IF(W$4="X",'LI 3M - LGS'!W73,0)</f>
        <v>3100.0486749077272</v>
      </c>
      <c r="X108" s="417">
        <f>IF(X$4="X",'LI 3M - LGS'!X73,0)</f>
        <v>1943.2871054179902</v>
      </c>
      <c r="Y108" s="417">
        <f>IF(Y$4="X",'LI 3M - LGS'!Y73,0)</f>
        <v>1622.6238960797484</v>
      </c>
      <c r="Z108" s="417">
        <f>IF(Z$4="X",'LI 3M - LGS'!Z73,0)</f>
        <v>1686.5425402346211</v>
      </c>
      <c r="AA108" s="417">
        <f>IF(AA$4="X",'LI 3M - LGS'!AA73,0)</f>
        <v>1848.2098601600314</v>
      </c>
      <c r="AB108" s="417">
        <f>IF(AB$4="X",'LI 3M - LGS'!AB73,0)</f>
        <v>1429.1434349398749</v>
      </c>
      <c r="AC108" s="417">
        <f>IF(AC$4="X",'LI 3M - LGS'!AC73,0)</f>
        <v>1605.762451967789</v>
      </c>
      <c r="AD108" s="417">
        <f>IF(AD$4="X",'LI 3M - LGS'!AD73,0)</f>
        <v>1585.689266461663</v>
      </c>
      <c r="AE108" s="417">
        <f>IF(AE$4="X",'LI 3M - LGS'!AE73,0)</f>
        <v>1980.857957764332</v>
      </c>
      <c r="AF108" s="417">
        <f>IF(AF$4="X",'LI 3M - LGS'!AF73,0)</f>
        <v>3156.9434829260308</v>
      </c>
      <c r="AG108" s="417">
        <f>IF(AG$4="X",'LI 3M - LGS'!AG73,0)</f>
        <v>3810.651809817904</v>
      </c>
      <c r="AH108" s="417">
        <f>IF(AH$4="X",'LI 3M - LGS'!AH73,0)</f>
        <v>3109.7086106879237</v>
      </c>
      <c r="AI108" s="417">
        <f>IF(AI$4="X",'LI 3M - LGS'!AI73,0)</f>
        <v>3100.0486749077272</v>
      </c>
      <c r="AJ108" s="417">
        <f>IF(AJ$4="X",'LI 3M - LGS'!AJ73,0)</f>
        <v>1943.2871054179902</v>
      </c>
      <c r="AK108" s="417">
        <f>IF(AK$4="X",'LI 3M - LGS'!AK73,0)</f>
        <v>1622.6238960797484</v>
      </c>
      <c r="AL108" s="417">
        <f>IF(AL$4="X",'LI 3M - LGS'!AL73,0)</f>
        <v>1686.5425402346211</v>
      </c>
      <c r="AM108" s="417">
        <f>IF(AM$4="X",'LI 3M - LGS'!AM73,0)</f>
        <v>1848.2098601600314</v>
      </c>
    </row>
    <row r="109" spans="2:39" x14ac:dyDescent="0.35">
      <c r="B109" s="49" t="s">
        <v>32</v>
      </c>
      <c r="C109" s="403">
        <f>IF(C$4="X",'LI 4M - SPS'!C73,0)</f>
        <v>0</v>
      </c>
      <c r="D109" s="403">
        <f>IF(D$4="X",'LI 4M - SPS'!D73,0)</f>
        <v>0</v>
      </c>
      <c r="E109" s="403">
        <f>IF(E$4="X",'LI 4M - SPS'!E73,0)</f>
        <v>0</v>
      </c>
      <c r="F109" s="403">
        <f>IF(F$4="X",'LI 4M - SPS'!F73,0)</f>
        <v>0</v>
      </c>
      <c r="G109" s="403">
        <f>IF(G$4="X",'LI 4M - SPS'!G73,0)</f>
        <v>0</v>
      </c>
      <c r="H109" s="403">
        <f>IF(H$4="X",'LI 4M - SPS'!H73,0)</f>
        <v>0</v>
      </c>
      <c r="I109" s="403">
        <f>IF(I$4="X",'LI 4M - SPS'!I73,0)</f>
        <v>0</v>
      </c>
      <c r="J109" s="403">
        <f>IF(J$4="X",'LI 4M - SPS'!J73,0)</f>
        <v>0</v>
      </c>
      <c r="K109" s="403">
        <f>IF(K$4="X",'LI 4M - SPS'!K73,0)</f>
        <v>0</v>
      </c>
      <c r="L109" s="403">
        <f>IF(L$4="X",'LI 4M - SPS'!L73,0)</f>
        <v>0</v>
      </c>
      <c r="M109" s="403">
        <f>IF(M$4="X",'LI 4M - SPS'!M73,0)</f>
        <v>0</v>
      </c>
      <c r="N109" s="403">
        <f>IF(N$4="X",'LI 4M - SPS'!N73,0)</f>
        <v>0</v>
      </c>
      <c r="O109" s="403">
        <f>IF(O$4="X",'LI 4M - SPS'!O73,0)</f>
        <v>0</v>
      </c>
      <c r="P109" s="403">
        <f>IF(P$4="X",'LI 4M - SPS'!P73,0)</f>
        <v>0</v>
      </c>
      <c r="Q109" s="403">
        <f>IF(Q$4="X",'LI 4M - SPS'!Q73,0)</f>
        <v>0</v>
      </c>
      <c r="R109" s="403">
        <f>IF(R$4="X",'LI 4M - SPS'!R73,0)</f>
        <v>0</v>
      </c>
      <c r="S109" s="403">
        <f>IF(S$4="X",'LI 4M - SPS'!S73,0)</f>
        <v>0</v>
      </c>
      <c r="T109" s="403">
        <f>IF(T$4="X",'LI 4M - SPS'!T73,0)</f>
        <v>0</v>
      </c>
      <c r="U109" s="417">
        <f>IF(U$4="X",'LI 4M - SPS'!U73,0)</f>
        <v>0</v>
      </c>
      <c r="V109" s="417">
        <f>IF(V$4="X",'LI 4M - SPS'!V73,0)</f>
        <v>0</v>
      </c>
      <c r="W109" s="417">
        <f>IF(W$4="X",'LI 4M - SPS'!W73,0)</f>
        <v>0</v>
      </c>
      <c r="X109" s="417">
        <f>IF(X$4="X",'LI 4M - SPS'!X73,0)</f>
        <v>0</v>
      </c>
      <c r="Y109" s="417">
        <f>IF(Y$4="X",'LI 4M - SPS'!Y73,0)</f>
        <v>0</v>
      </c>
      <c r="Z109" s="417">
        <f>IF(Z$4="X",'LI 4M - SPS'!Z73,0)</f>
        <v>0</v>
      </c>
      <c r="AA109" s="417">
        <f>IF(AA$4="X",'LI 4M - SPS'!AA73,0)</f>
        <v>0</v>
      </c>
      <c r="AB109" s="417">
        <f>IF(AB$4="X",'LI 4M - SPS'!AB73,0)</f>
        <v>0</v>
      </c>
      <c r="AC109" s="417">
        <f>IF(AC$4="X",'LI 4M - SPS'!AC73,0)</f>
        <v>0</v>
      </c>
      <c r="AD109" s="417">
        <f>IF(AD$4="X",'LI 4M - SPS'!AD73,0)</f>
        <v>0</v>
      </c>
      <c r="AE109" s="417">
        <f>IF(AE$4="X",'LI 4M - SPS'!AE73,0)</f>
        <v>0</v>
      </c>
      <c r="AF109" s="417">
        <f>IF(AF$4="X",'LI 4M - SPS'!AF73,0)</f>
        <v>0</v>
      </c>
      <c r="AG109" s="417">
        <f>IF(AG$4="X",'LI 4M - SPS'!AG73,0)</f>
        <v>0</v>
      </c>
      <c r="AH109" s="417">
        <f>IF(AH$4="X",'LI 4M - SPS'!AH73,0)</f>
        <v>0</v>
      </c>
      <c r="AI109" s="417">
        <f>IF(AI$4="X",'LI 4M - SPS'!AI73,0)</f>
        <v>0</v>
      </c>
      <c r="AJ109" s="417">
        <f>IF(AJ$4="X",'LI 4M - SPS'!AJ73,0)</f>
        <v>0</v>
      </c>
      <c r="AK109" s="417">
        <f>IF(AK$4="X",'LI 4M - SPS'!AK73,0)</f>
        <v>0</v>
      </c>
      <c r="AL109" s="417">
        <f>IF(AL$4="X",'LI 4M - SPS'!AL73,0)</f>
        <v>0</v>
      </c>
      <c r="AM109" s="417">
        <f>IF(AM$4="X",'LI 4M - SPS'!AM73,0)</f>
        <v>0</v>
      </c>
    </row>
    <row r="110" spans="2:39" ht="15" thickBot="1" x14ac:dyDescent="0.4">
      <c r="B110" s="29" t="s">
        <v>33</v>
      </c>
      <c r="C110" s="404">
        <f>IF(C$4="X",'LI 11M - LPS'!C73,0)</f>
        <v>0</v>
      </c>
      <c r="D110" s="404">
        <f>IF(D$4="X",'LI 11M - LPS'!D73,0)</f>
        <v>0</v>
      </c>
      <c r="E110" s="404">
        <f>IF(E$4="X",'LI 11M - LPS'!E73,0)</f>
        <v>0</v>
      </c>
      <c r="F110" s="404">
        <f>IF(F$4="X",'LI 11M - LPS'!F73,0)</f>
        <v>0</v>
      </c>
      <c r="G110" s="404">
        <f>IF(G$4="X",'LI 11M - LPS'!G73,0)</f>
        <v>0</v>
      </c>
      <c r="H110" s="404">
        <f>IF(H$4="X",'LI 11M - LPS'!H73,0)</f>
        <v>0</v>
      </c>
      <c r="I110" s="404">
        <f>IF(I$4="X",'LI 11M - LPS'!I73,0)</f>
        <v>0</v>
      </c>
      <c r="J110" s="404">
        <f>IF(J$4="X",'LI 11M - LPS'!J73,0)</f>
        <v>0</v>
      </c>
      <c r="K110" s="404">
        <f>IF(K$4="X",'LI 11M - LPS'!K73,0)</f>
        <v>0</v>
      </c>
      <c r="L110" s="404">
        <f>IF(L$4="X",'LI 11M - LPS'!L73,0)</f>
        <v>0</v>
      </c>
      <c r="M110" s="404">
        <f>IF(M$4="X",'LI 11M - LPS'!M73,0)</f>
        <v>0</v>
      </c>
      <c r="N110" s="404">
        <f>IF(N$4="X",'LI 11M - LPS'!N73,0)</f>
        <v>0</v>
      </c>
      <c r="O110" s="404">
        <f>IF(O$4="X",'LI 11M - LPS'!O73,0)</f>
        <v>0</v>
      </c>
      <c r="P110" s="404">
        <f>IF(P$4="X",'LI 11M - LPS'!P73,0)</f>
        <v>0</v>
      </c>
      <c r="Q110" s="404">
        <f>IF(Q$4="X",'LI 11M - LPS'!Q73,0)</f>
        <v>0</v>
      </c>
      <c r="R110" s="404">
        <f>IF(R$4="X",'LI 11M - LPS'!R73,0)</f>
        <v>0</v>
      </c>
      <c r="S110" s="404">
        <f>IF(S$4="X",'LI 11M - LPS'!S73,0)</f>
        <v>0</v>
      </c>
      <c r="T110" s="404">
        <f>IF(T$4="X",'LI 11M - LPS'!T73,0)</f>
        <v>0</v>
      </c>
      <c r="U110" s="420">
        <f>IF(U$4="X",'LI 11M - LPS'!U73,0)</f>
        <v>0</v>
      </c>
      <c r="V110" s="420">
        <f>IF(V$4="X",'LI 11M - LPS'!V73,0)</f>
        <v>0</v>
      </c>
      <c r="W110" s="420">
        <f>IF(W$4="X",'LI 11M - LPS'!W73,0)</f>
        <v>0</v>
      </c>
      <c r="X110" s="420">
        <f>IF(X$4="X",'LI 11M - LPS'!X73,0)</f>
        <v>0</v>
      </c>
      <c r="Y110" s="420">
        <f>IF(Y$4="X",'LI 11M - LPS'!Y73,0)</f>
        <v>0</v>
      </c>
      <c r="Z110" s="420">
        <f>IF(Z$4="X",'LI 11M - LPS'!Z73,0)</f>
        <v>0</v>
      </c>
      <c r="AA110" s="420">
        <f>IF(AA$4="X",'LI 11M - LPS'!AA73,0)</f>
        <v>0</v>
      </c>
      <c r="AB110" s="420">
        <f>IF(AB$4="X",'LI 11M - LPS'!AB73,0)</f>
        <v>0</v>
      </c>
      <c r="AC110" s="420">
        <f>IF(AC$4="X",'LI 11M - LPS'!AC73,0)</f>
        <v>0</v>
      </c>
      <c r="AD110" s="420">
        <f>IF(AD$4="X",'LI 11M - LPS'!AD73,0)</f>
        <v>0</v>
      </c>
      <c r="AE110" s="420">
        <f>IF(AE$4="X",'LI 11M - LPS'!AE73,0)</f>
        <v>0</v>
      </c>
      <c r="AF110" s="420">
        <f>IF(AF$4="X",'LI 11M - LPS'!AF73,0)</f>
        <v>0</v>
      </c>
      <c r="AG110" s="420">
        <f>IF(AG$4="X",'LI 11M - LPS'!AG73,0)</f>
        <v>0</v>
      </c>
      <c r="AH110" s="420">
        <f>IF(AH$4="X",'LI 11M - LPS'!AH73,0)</f>
        <v>0</v>
      </c>
      <c r="AI110" s="420">
        <f>IF(AI$4="X",'LI 11M - LPS'!AI73,0)</f>
        <v>0</v>
      </c>
      <c r="AJ110" s="420">
        <f>IF(AJ$4="X",'LI 11M - LPS'!AJ73,0)</f>
        <v>0</v>
      </c>
      <c r="AK110" s="420">
        <f>IF(AK$4="X",'LI 11M - LPS'!AK73,0)</f>
        <v>0</v>
      </c>
      <c r="AL110" s="420">
        <f>IF(AL$4="X",'LI 11M - LPS'!AL73,0)</f>
        <v>0</v>
      </c>
      <c r="AM110" s="420">
        <f>IF(AM$4="X",'LI 11M - LPS'!AM73,0)</f>
        <v>0</v>
      </c>
    </row>
    <row r="111" spans="2:39" s="1" customFormat="1" ht="15" thickBot="1" x14ac:dyDescent="0.4">
      <c r="B111" s="50" t="s">
        <v>34</v>
      </c>
      <c r="C111" s="405">
        <f>SUM(C106:C110)</f>
        <v>0</v>
      </c>
      <c r="D111" s="406">
        <f t="shared" ref="D111:K111" si="107">SUM(D106:D110)</f>
        <v>40.179612299827703</v>
      </c>
      <c r="E111" s="406">
        <f t="shared" si="107"/>
        <v>352.22416184697454</v>
      </c>
      <c r="F111" s="406">
        <f t="shared" si="107"/>
        <v>884.38696417775532</v>
      </c>
      <c r="G111" s="406">
        <f t="shared" si="107"/>
        <v>3372.3646628667475</v>
      </c>
      <c r="H111" s="406">
        <f t="shared" si="107"/>
        <v>17562.806567787462</v>
      </c>
      <c r="I111" s="406">
        <f t="shared" si="107"/>
        <v>40054.487126427339</v>
      </c>
      <c r="J111" s="406">
        <f t="shared" si="107"/>
        <v>52491.000608169445</v>
      </c>
      <c r="K111" s="406">
        <f t="shared" si="107"/>
        <v>51210.802954952276</v>
      </c>
      <c r="L111" s="406">
        <f t="shared" ref="L111:AM111" si="108">SUM(L106:L110)</f>
        <v>30247.665739870397</v>
      </c>
      <c r="M111" s="406">
        <f t="shared" si="108"/>
        <v>36370.063334520644</v>
      </c>
      <c r="N111" s="406">
        <f t="shared" si="108"/>
        <v>61576.814334864604</v>
      </c>
      <c r="O111" s="406">
        <f t="shared" si="108"/>
        <v>74206.24220437395</v>
      </c>
      <c r="P111" s="406">
        <f t="shared" si="108"/>
        <v>61840.246709061648</v>
      </c>
      <c r="Q111" s="406">
        <f t="shared" si="108"/>
        <v>56482.119211436257</v>
      </c>
      <c r="R111" s="406">
        <f t="shared" si="108"/>
        <v>45683.708615310345</v>
      </c>
      <c r="S111" s="406">
        <f t="shared" si="108"/>
        <v>54676.813565588709</v>
      </c>
      <c r="T111" s="406">
        <f t="shared" si="108"/>
        <v>147799.57867586715</v>
      </c>
      <c r="U111" s="143">
        <f t="shared" si="108"/>
        <v>17605.947969621644</v>
      </c>
      <c r="V111" s="143">
        <f t="shared" si="108"/>
        <v>15991.723088400522</v>
      </c>
      <c r="W111" s="143">
        <f t="shared" si="108"/>
        <v>11583.362816408491</v>
      </c>
      <c r="X111" s="143">
        <f t="shared" si="108"/>
        <v>5485.249834526373</v>
      </c>
      <c r="Y111" s="542">
        <f t="shared" si="108"/>
        <v>5593.7648707650924</v>
      </c>
      <c r="Z111" s="542">
        <f t="shared" si="108"/>
        <v>6749.8052777106659</v>
      </c>
      <c r="AA111" s="542">
        <f t="shared" si="108"/>
        <v>6907.9136217622199</v>
      </c>
      <c r="AB111" s="542">
        <f t="shared" si="108"/>
        <v>5576.6678783350471</v>
      </c>
      <c r="AC111" s="542">
        <f t="shared" si="108"/>
        <v>5432.6536476844158</v>
      </c>
      <c r="AD111" s="542">
        <f t="shared" si="108"/>
        <v>4881.5115776521707</v>
      </c>
      <c r="AE111" s="542">
        <f t="shared" si="108"/>
        <v>5974.5646011335994</v>
      </c>
      <c r="AF111" s="542">
        <f t="shared" si="108"/>
        <v>13941.606903019205</v>
      </c>
      <c r="AG111" s="542">
        <f t="shared" si="108"/>
        <v>17605.947969621644</v>
      </c>
      <c r="AH111" s="542">
        <f t="shared" si="108"/>
        <v>15991.723088400522</v>
      </c>
      <c r="AI111" s="542">
        <f t="shared" si="108"/>
        <v>11583.362816408491</v>
      </c>
      <c r="AJ111" s="542">
        <f t="shared" si="108"/>
        <v>5485.249834526373</v>
      </c>
      <c r="AK111" s="542">
        <f t="shared" si="108"/>
        <v>5593.7648707650924</v>
      </c>
      <c r="AL111" s="542">
        <f t="shared" si="108"/>
        <v>6749.8052777106659</v>
      </c>
      <c r="AM111" s="542">
        <f t="shared" si="108"/>
        <v>6907.9136217622199</v>
      </c>
    </row>
    <row r="113" spans="1:52" ht="18" customHeight="1" x14ac:dyDescent="0.35">
      <c r="A113" s="571" t="s">
        <v>243</v>
      </c>
      <c r="B113" s="571"/>
      <c r="C113" s="170" t="s">
        <v>179</v>
      </c>
    </row>
    <row r="114" spans="1:52" ht="15" thickBot="1" x14ac:dyDescent="0.4">
      <c r="A114" s="571"/>
      <c r="B114" s="571"/>
      <c r="Q114" s="414"/>
      <c r="R114" s="414"/>
      <c r="S114" s="414"/>
      <c r="T114" s="415" t="s">
        <v>244</v>
      </c>
    </row>
    <row r="115" spans="1:52" ht="15" thickBot="1" x14ac:dyDescent="0.4">
      <c r="B115" s="47" t="s">
        <v>35</v>
      </c>
      <c r="C115" s="44">
        <v>44562</v>
      </c>
      <c r="D115" s="44">
        <v>44593</v>
      </c>
      <c r="E115" s="44">
        <v>44621</v>
      </c>
      <c r="F115" s="44">
        <v>44652</v>
      </c>
      <c r="G115" s="44">
        <v>44682</v>
      </c>
      <c r="H115" s="44">
        <v>44713</v>
      </c>
      <c r="I115" s="44">
        <v>44743</v>
      </c>
      <c r="J115" s="44">
        <v>44774</v>
      </c>
      <c r="K115" s="44">
        <v>44805</v>
      </c>
      <c r="L115" s="44">
        <v>44835</v>
      </c>
      <c r="M115" s="44">
        <v>44866</v>
      </c>
      <c r="N115" s="44">
        <v>44896</v>
      </c>
      <c r="O115" s="44">
        <v>44927</v>
      </c>
      <c r="P115" s="44">
        <v>44958</v>
      </c>
      <c r="Q115" s="44">
        <v>44986</v>
      </c>
      <c r="R115" s="44">
        <v>45017</v>
      </c>
      <c r="S115" s="44">
        <v>45047</v>
      </c>
      <c r="T115" s="44">
        <v>45078</v>
      </c>
      <c r="U115" s="402">
        <v>45108</v>
      </c>
      <c r="V115" s="402">
        <v>45139</v>
      </c>
      <c r="W115" s="402">
        <v>45170</v>
      </c>
      <c r="X115" s="402">
        <v>45200</v>
      </c>
      <c r="Y115" s="402">
        <v>45231</v>
      </c>
      <c r="Z115" s="402">
        <v>45261</v>
      </c>
      <c r="AA115" s="402">
        <v>45292</v>
      </c>
      <c r="AB115" s="402">
        <v>45323</v>
      </c>
      <c r="AC115" s="402">
        <v>45352</v>
      </c>
      <c r="AD115" s="402">
        <v>45383</v>
      </c>
      <c r="AE115" s="402">
        <v>45413</v>
      </c>
      <c r="AF115" s="402">
        <v>45444</v>
      </c>
      <c r="AG115" s="402">
        <v>45474</v>
      </c>
      <c r="AH115" s="402">
        <v>45505</v>
      </c>
      <c r="AI115" s="402">
        <v>45536</v>
      </c>
      <c r="AJ115" s="402">
        <v>45566</v>
      </c>
      <c r="AK115" s="402">
        <v>45597</v>
      </c>
      <c r="AL115" s="402">
        <v>45627</v>
      </c>
      <c r="AM115" s="402">
        <v>45658</v>
      </c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</row>
    <row r="116" spans="1:52" x14ac:dyDescent="0.35">
      <c r="B116" s="48" t="s">
        <v>29</v>
      </c>
      <c r="C116" s="45">
        <f t="shared" ref="C116:AM119" si="109">IF(C$4="X",C124+C132,0)</f>
        <v>632.76454721662094</v>
      </c>
      <c r="D116" s="45">
        <f t="shared" si="109"/>
        <v>5146.5445897044156</v>
      </c>
      <c r="E116" s="45">
        <f t="shared" si="109"/>
        <v>13240.143224419911</v>
      </c>
      <c r="F116" s="45">
        <f t="shared" si="109"/>
        <v>13876.665349514316</v>
      </c>
      <c r="G116" s="45">
        <f t="shared" si="109"/>
        <v>28003.341788613896</v>
      </c>
      <c r="H116" s="45">
        <f t="shared" si="109"/>
        <v>213722.93005340197</v>
      </c>
      <c r="I116" s="45">
        <f t="shared" si="109"/>
        <v>390265.36132334324</v>
      </c>
      <c r="J116" s="45">
        <f t="shared" si="109"/>
        <v>475643.75142085308</v>
      </c>
      <c r="K116" s="45">
        <f t="shared" si="109"/>
        <v>287217.54577402299</v>
      </c>
      <c r="L116" s="45">
        <f t="shared" si="109"/>
        <v>64575.96403515229</v>
      </c>
      <c r="M116" s="45">
        <f t="shared" si="109"/>
        <v>94570.641664394614</v>
      </c>
      <c r="N116" s="45">
        <f t="shared" si="109"/>
        <v>190482.29496488551</v>
      </c>
      <c r="O116" s="45">
        <f t="shared" si="109"/>
        <v>220502.00741025453</v>
      </c>
      <c r="P116" s="45">
        <f t="shared" si="109"/>
        <v>187095.48524279587</v>
      </c>
      <c r="Q116" s="45">
        <f t="shared" si="109"/>
        <v>149954.14171805009</v>
      </c>
      <c r="R116" s="45">
        <f t="shared" si="109"/>
        <v>98761.963191502393</v>
      </c>
      <c r="S116" s="45">
        <f t="shared" si="109"/>
        <v>144543.88770907826</v>
      </c>
      <c r="T116" s="45">
        <f t="shared" si="109"/>
        <v>765753.95288751181</v>
      </c>
      <c r="U116" s="403">
        <f t="shared" si="109"/>
        <v>0</v>
      </c>
      <c r="V116" s="403">
        <f t="shared" si="109"/>
        <v>0</v>
      </c>
      <c r="W116" s="403">
        <f t="shared" si="109"/>
        <v>0</v>
      </c>
      <c r="X116" s="403">
        <f t="shared" si="109"/>
        <v>0</v>
      </c>
      <c r="Y116" s="403">
        <f t="shared" si="109"/>
        <v>0</v>
      </c>
      <c r="Z116" s="403">
        <f t="shared" si="109"/>
        <v>0</v>
      </c>
      <c r="AA116" s="403">
        <f t="shared" si="109"/>
        <v>0</v>
      </c>
      <c r="AB116" s="403">
        <f t="shared" si="109"/>
        <v>0</v>
      </c>
      <c r="AC116" s="403">
        <f t="shared" si="109"/>
        <v>0</v>
      </c>
      <c r="AD116" s="403">
        <f t="shared" si="109"/>
        <v>0</v>
      </c>
      <c r="AE116" s="403">
        <f t="shared" si="109"/>
        <v>0</v>
      </c>
      <c r="AF116" s="403">
        <f t="shared" si="109"/>
        <v>0</v>
      </c>
      <c r="AG116" s="403">
        <f t="shared" si="109"/>
        <v>0</v>
      </c>
      <c r="AH116" s="403">
        <f t="shared" si="109"/>
        <v>0</v>
      </c>
      <c r="AI116" s="403">
        <f t="shared" si="109"/>
        <v>0</v>
      </c>
      <c r="AJ116" s="403">
        <f t="shared" si="109"/>
        <v>0</v>
      </c>
      <c r="AK116" s="403">
        <f t="shared" si="109"/>
        <v>0</v>
      </c>
      <c r="AL116" s="403">
        <f t="shared" si="109"/>
        <v>0</v>
      </c>
      <c r="AM116" s="403">
        <f t="shared" si="109"/>
        <v>0</v>
      </c>
    </row>
    <row r="117" spans="1:52" x14ac:dyDescent="0.35">
      <c r="B117" s="49" t="s">
        <v>30</v>
      </c>
      <c r="C117" s="45">
        <f t="shared" si="109"/>
        <v>0</v>
      </c>
      <c r="D117" s="45">
        <f t="shared" si="109"/>
        <v>1264.6609475398109</v>
      </c>
      <c r="E117" s="45">
        <f t="shared" si="109"/>
        <v>4620.5579743522894</v>
      </c>
      <c r="F117" s="45">
        <f t="shared" si="109"/>
        <v>22329.045747593991</v>
      </c>
      <c r="G117" s="45">
        <f t="shared" si="109"/>
        <v>53582.5512976061</v>
      </c>
      <c r="H117" s="45">
        <f t="shared" si="109"/>
        <v>103327.1389925183</v>
      </c>
      <c r="I117" s="45">
        <f t="shared" si="109"/>
        <v>156121.99625917341</v>
      </c>
      <c r="J117" s="45">
        <f t="shared" si="109"/>
        <v>147118.66645211581</v>
      </c>
      <c r="K117" s="45">
        <f t="shared" si="109"/>
        <v>138653.0538382463</v>
      </c>
      <c r="L117" s="45">
        <f t="shared" si="109"/>
        <v>89563.671957825689</v>
      </c>
      <c r="M117" s="45">
        <f t="shared" si="109"/>
        <v>66531.341049228213</v>
      </c>
      <c r="N117" s="45">
        <f t="shared" si="109"/>
        <v>98289.637681987675</v>
      </c>
      <c r="O117" s="45">
        <f t="shared" si="109"/>
        <v>123681.90260944491</v>
      </c>
      <c r="P117" s="45">
        <f t="shared" si="109"/>
        <v>96934.815469817913</v>
      </c>
      <c r="Q117" s="45">
        <f t="shared" si="109"/>
        <v>105738.85946906937</v>
      </c>
      <c r="R117" s="45">
        <f t="shared" si="109"/>
        <v>112222.83599002946</v>
      </c>
      <c r="S117" s="45">
        <f t="shared" si="109"/>
        <v>150142.86758347589</v>
      </c>
      <c r="T117" s="45">
        <f t="shared" si="109"/>
        <v>202250.37409731021</v>
      </c>
      <c r="U117" s="403">
        <f t="shared" si="109"/>
        <v>0</v>
      </c>
      <c r="V117" s="403">
        <f t="shared" si="109"/>
        <v>0</v>
      </c>
      <c r="W117" s="403">
        <f t="shared" si="109"/>
        <v>0</v>
      </c>
      <c r="X117" s="403">
        <f t="shared" si="109"/>
        <v>0</v>
      </c>
      <c r="Y117" s="403">
        <f t="shared" si="109"/>
        <v>0</v>
      </c>
      <c r="Z117" s="403">
        <f t="shared" si="109"/>
        <v>0</v>
      </c>
      <c r="AA117" s="403">
        <f t="shared" si="109"/>
        <v>0</v>
      </c>
      <c r="AB117" s="403">
        <f t="shared" si="109"/>
        <v>0</v>
      </c>
      <c r="AC117" s="403">
        <f t="shared" si="109"/>
        <v>0</v>
      </c>
      <c r="AD117" s="403">
        <f t="shared" si="109"/>
        <v>0</v>
      </c>
      <c r="AE117" s="403">
        <f t="shared" si="109"/>
        <v>0</v>
      </c>
      <c r="AF117" s="403">
        <f t="shared" si="109"/>
        <v>0</v>
      </c>
      <c r="AG117" s="403">
        <f t="shared" si="109"/>
        <v>0</v>
      </c>
      <c r="AH117" s="403">
        <f t="shared" si="109"/>
        <v>0</v>
      </c>
      <c r="AI117" s="403">
        <f t="shared" si="109"/>
        <v>0</v>
      </c>
      <c r="AJ117" s="403">
        <f t="shared" si="109"/>
        <v>0</v>
      </c>
      <c r="AK117" s="403">
        <f t="shared" si="109"/>
        <v>0</v>
      </c>
      <c r="AL117" s="403">
        <f t="shared" si="109"/>
        <v>0</v>
      </c>
      <c r="AM117" s="403">
        <f t="shared" si="109"/>
        <v>0</v>
      </c>
    </row>
    <row r="118" spans="1:52" x14ac:dyDescent="0.35">
      <c r="B118" s="49" t="s">
        <v>31</v>
      </c>
      <c r="C118" s="45">
        <f t="shared" si="109"/>
        <v>0</v>
      </c>
      <c r="D118" s="45">
        <f t="shared" si="109"/>
        <v>1253.4236033278123</v>
      </c>
      <c r="E118" s="45">
        <f t="shared" si="109"/>
        <v>4307.381130333848</v>
      </c>
      <c r="F118" s="45">
        <f t="shared" si="109"/>
        <v>7500.8975127303847</v>
      </c>
      <c r="G118" s="45">
        <f t="shared" si="109"/>
        <v>17306.836823196092</v>
      </c>
      <c r="H118" s="45">
        <f t="shared" si="109"/>
        <v>70396.436184055216</v>
      </c>
      <c r="I118" s="45">
        <f t="shared" si="109"/>
        <v>113364.46689495658</v>
      </c>
      <c r="J118" s="45">
        <f t="shared" si="109"/>
        <v>110901.58101194564</v>
      </c>
      <c r="K118" s="45">
        <f t="shared" si="109"/>
        <v>113346.80637998589</v>
      </c>
      <c r="L118" s="45">
        <f t="shared" si="109"/>
        <v>85554.349195451097</v>
      </c>
      <c r="M118" s="45">
        <f t="shared" si="109"/>
        <v>107001.34982248093</v>
      </c>
      <c r="N118" s="45">
        <f t="shared" si="109"/>
        <v>182849.51549644253</v>
      </c>
      <c r="O118" s="45">
        <f t="shared" si="109"/>
        <v>248807.10843919616</v>
      </c>
      <c r="P118" s="45">
        <f t="shared" si="109"/>
        <v>203303.28157120803</v>
      </c>
      <c r="Q118" s="45">
        <f t="shared" si="109"/>
        <v>207148.63487962529</v>
      </c>
      <c r="R118" s="45">
        <f t="shared" si="109"/>
        <v>192342.98908048306</v>
      </c>
      <c r="S118" s="45">
        <f t="shared" si="109"/>
        <v>253350.87748781577</v>
      </c>
      <c r="T118" s="45">
        <f t="shared" si="109"/>
        <v>610992.23009512713</v>
      </c>
      <c r="U118" s="403">
        <f t="shared" si="109"/>
        <v>0</v>
      </c>
      <c r="V118" s="403">
        <f t="shared" si="109"/>
        <v>0</v>
      </c>
      <c r="W118" s="403">
        <f t="shared" si="109"/>
        <v>0</v>
      </c>
      <c r="X118" s="403">
        <f t="shared" si="109"/>
        <v>0</v>
      </c>
      <c r="Y118" s="403">
        <f t="shared" si="109"/>
        <v>0</v>
      </c>
      <c r="Z118" s="403">
        <f t="shared" si="109"/>
        <v>0</v>
      </c>
      <c r="AA118" s="403">
        <f t="shared" si="109"/>
        <v>0</v>
      </c>
      <c r="AB118" s="403">
        <f t="shared" si="109"/>
        <v>0</v>
      </c>
      <c r="AC118" s="403">
        <f t="shared" si="109"/>
        <v>0</v>
      </c>
      <c r="AD118" s="403">
        <f t="shared" si="109"/>
        <v>0</v>
      </c>
      <c r="AE118" s="403">
        <f t="shared" si="109"/>
        <v>0</v>
      </c>
      <c r="AF118" s="403">
        <f t="shared" si="109"/>
        <v>0</v>
      </c>
      <c r="AG118" s="403">
        <f t="shared" si="109"/>
        <v>0</v>
      </c>
      <c r="AH118" s="403">
        <f t="shared" si="109"/>
        <v>0</v>
      </c>
      <c r="AI118" s="403">
        <f t="shared" si="109"/>
        <v>0</v>
      </c>
      <c r="AJ118" s="403">
        <f t="shared" si="109"/>
        <v>0</v>
      </c>
      <c r="AK118" s="403">
        <f t="shared" si="109"/>
        <v>0</v>
      </c>
      <c r="AL118" s="403">
        <f t="shared" si="109"/>
        <v>0</v>
      </c>
      <c r="AM118" s="403">
        <f t="shared" si="109"/>
        <v>0</v>
      </c>
    </row>
    <row r="119" spans="1:52" x14ac:dyDescent="0.35">
      <c r="B119" s="49" t="s">
        <v>32</v>
      </c>
      <c r="C119" s="45">
        <f t="shared" si="109"/>
        <v>0</v>
      </c>
      <c r="D119" s="45">
        <f t="shared" si="109"/>
        <v>428.43525576263772</v>
      </c>
      <c r="E119" s="45">
        <f t="shared" si="109"/>
        <v>1107.1249303419211</v>
      </c>
      <c r="F119" s="45">
        <f t="shared" si="109"/>
        <v>2008.5537829003456</v>
      </c>
      <c r="G119" s="45">
        <f t="shared" si="109"/>
        <v>4648.6752978777286</v>
      </c>
      <c r="H119" s="45">
        <f t="shared" si="109"/>
        <v>35559.112407654167</v>
      </c>
      <c r="I119" s="45">
        <f t="shared" si="109"/>
        <v>78281.669993240081</v>
      </c>
      <c r="J119" s="45">
        <f t="shared" si="109"/>
        <v>68519.780340736339</v>
      </c>
      <c r="K119" s="45">
        <f t="shared" si="109"/>
        <v>47785.282417463124</v>
      </c>
      <c r="L119" s="45">
        <f t="shared" si="109"/>
        <v>19473.500373848237</v>
      </c>
      <c r="M119" s="45">
        <f t="shared" si="109"/>
        <v>19357.665552112503</v>
      </c>
      <c r="N119" s="45">
        <f t="shared" si="109"/>
        <v>35731.394306378184</v>
      </c>
      <c r="O119" s="45">
        <f t="shared" si="109"/>
        <v>49166.403930501707</v>
      </c>
      <c r="P119" s="45">
        <f t="shared" si="109"/>
        <v>39696.004869337608</v>
      </c>
      <c r="Q119" s="45">
        <f t="shared" si="109"/>
        <v>43219.079864952888</v>
      </c>
      <c r="R119" s="45">
        <f t="shared" si="109"/>
        <v>46475.689953309811</v>
      </c>
      <c r="S119" s="45">
        <f t="shared" si="109"/>
        <v>71634.611296354706</v>
      </c>
      <c r="T119" s="45">
        <f t="shared" si="109"/>
        <v>210031.71572761942</v>
      </c>
      <c r="U119" s="403">
        <f t="shared" si="109"/>
        <v>0</v>
      </c>
      <c r="V119" s="403">
        <f t="shared" si="109"/>
        <v>0</v>
      </c>
      <c r="W119" s="403">
        <f t="shared" si="109"/>
        <v>0</v>
      </c>
      <c r="X119" s="403">
        <f t="shared" si="109"/>
        <v>0</v>
      </c>
      <c r="Y119" s="403">
        <f t="shared" si="109"/>
        <v>0</v>
      </c>
      <c r="Z119" s="403">
        <f t="shared" si="109"/>
        <v>0</v>
      </c>
      <c r="AA119" s="403">
        <f t="shared" si="109"/>
        <v>0</v>
      </c>
      <c r="AB119" s="403">
        <f t="shared" si="109"/>
        <v>0</v>
      </c>
      <c r="AC119" s="403">
        <f t="shared" si="109"/>
        <v>0</v>
      </c>
      <c r="AD119" s="403">
        <f t="shared" si="109"/>
        <v>0</v>
      </c>
      <c r="AE119" s="403">
        <f t="shared" si="109"/>
        <v>0</v>
      </c>
      <c r="AF119" s="403">
        <f t="shared" si="109"/>
        <v>0</v>
      </c>
      <c r="AG119" s="403">
        <f t="shared" si="109"/>
        <v>0</v>
      </c>
      <c r="AH119" s="403">
        <f t="shared" si="109"/>
        <v>0</v>
      </c>
      <c r="AI119" s="403">
        <f t="shared" si="109"/>
        <v>0</v>
      </c>
      <c r="AJ119" s="403">
        <f t="shared" si="109"/>
        <v>0</v>
      </c>
      <c r="AK119" s="403">
        <f t="shared" si="109"/>
        <v>0</v>
      </c>
      <c r="AL119" s="403">
        <f t="shared" si="109"/>
        <v>0</v>
      </c>
      <c r="AM119" s="403">
        <f t="shared" si="109"/>
        <v>0</v>
      </c>
    </row>
    <row r="120" spans="1:52" ht="15" thickBot="1" x14ac:dyDescent="0.4">
      <c r="B120" s="29" t="s">
        <v>33</v>
      </c>
      <c r="C120" s="141">
        <f t="shared" ref="C120:AM120" si="110">IF(C$4="X",C128+C136,0)</f>
        <v>0</v>
      </c>
      <c r="D120" s="141">
        <f t="shared" si="110"/>
        <v>0</v>
      </c>
      <c r="E120" s="141">
        <f t="shared" si="110"/>
        <v>479.96519120620007</v>
      </c>
      <c r="F120" s="141">
        <f t="shared" si="110"/>
        <v>875.25442025244968</v>
      </c>
      <c r="G120" s="141">
        <f t="shared" si="110"/>
        <v>1198.3132202603811</v>
      </c>
      <c r="H120" s="141">
        <f t="shared" si="110"/>
        <v>4134.0064180171803</v>
      </c>
      <c r="I120" s="141">
        <f t="shared" si="110"/>
        <v>10044.427942984257</v>
      </c>
      <c r="J120" s="141">
        <f t="shared" si="110"/>
        <v>11267.314355855366</v>
      </c>
      <c r="K120" s="141">
        <f t="shared" si="110"/>
        <v>8979.4906639892415</v>
      </c>
      <c r="L120" s="141">
        <f t="shared" si="110"/>
        <v>3491.432657026025</v>
      </c>
      <c r="M120" s="141">
        <f t="shared" si="110"/>
        <v>1578.2987785497912</v>
      </c>
      <c r="N120" s="141">
        <f t="shared" si="110"/>
        <v>2041.8471959555891</v>
      </c>
      <c r="O120" s="141">
        <f t="shared" si="110"/>
        <v>3490.9636806735689</v>
      </c>
      <c r="P120" s="141">
        <f t="shared" si="110"/>
        <v>2907.0013090602497</v>
      </c>
      <c r="Q120" s="141">
        <f t="shared" si="110"/>
        <v>3614.397279063608</v>
      </c>
      <c r="R120" s="141">
        <f t="shared" si="110"/>
        <v>4733.5302933397188</v>
      </c>
      <c r="S120" s="141">
        <f t="shared" si="110"/>
        <v>11370.530724404536</v>
      </c>
      <c r="T120" s="141">
        <f t="shared" si="110"/>
        <v>48991.370825892438</v>
      </c>
      <c r="U120" s="404">
        <f t="shared" si="110"/>
        <v>0</v>
      </c>
      <c r="V120" s="404">
        <f t="shared" si="110"/>
        <v>0</v>
      </c>
      <c r="W120" s="404">
        <f t="shared" si="110"/>
        <v>0</v>
      </c>
      <c r="X120" s="404">
        <f t="shared" si="110"/>
        <v>0</v>
      </c>
      <c r="Y120" s="404">
        <f t="shared" si="110"/>
        <v>0</v>
      </c>
      <c r="Z120" s="404">
        <f t="shared" si="110"/>
        <v>0</v>
      </c>
      <c r="AA120" s="404">
        <f t="shared" si="110"/>
        <v>0</v>
      </c>
      <c r="AB120" s="404">
        <f t="shared" si="110"/>
        <v>0</v>
      </c>
      <c r="AC120" s="404">
        <f t="shared" si="110"/>
        <v>0</v>
      </c>
      <c r="AD120" s="404">
        <f t="shared" si="110"/>
        <v>0</v>
      </c>
      <c r="AE120" s="404">
        <f t="shared" si="110"/>
        <v>0</v>
      </c>
      <c r="AF120" s="404">
        <f t="shared" si="110"/>
        <v>0</v>
      </c>
      <c r="AG120" s="404">
        <f t="shared" si="110"/>
        <v>0</v>
      </c>
      <c r="AH120" s="404">
        <f t="shared" si="110"/>
        <v>0</v>
      </c>
      <c r="AI120" s="404">
        <f t="shared" si="110"/>
        <v>0</v>
      </c>
      <c r="AJ120" s="404">
        <f t="shared" si="110"/>
        <v>0</v>
      </c>
      <c r="AK120" s="404">
        <f t="shared" si="110"/>
        <v>0</v>
      </c>
      <c r="AL120" s="404">
        <f t="shared" si="110"/>
        <v>0</v>
      </c>
      <c r="AM120" s="404">
        <f t="shared" si="110"/>
        <v>0</v>
      </c>
      <c r="AN120" s="308" t="s">
        <v>196</v>
      </c>
    </row>
    <row r="121" spans="1:52" s="1" customFormat="1" ht="15" thickBot="1" x14ac:dyDescent="0.4">
      <c r="B121" s="50" t="s">
        <v>34</v>
      </c>
      <c r="C121" s="395">
        <f t="shared" ref="C121:K121" si="111">SUM(C116:C120)</f>
        <v>632.76454721662094</v>
      </c>
      <c r="D121" s="396">
        <f t="shared" si="111"/>
        <v>8093.0643963346765</v>
      </c>
      <c r="E121" s="396">
        <f t="shared" si="111"/>
        <v>23755.172450654169</v>
      </c>
      <c r="F121" s="396">
        <f t="shared" si="111"/>
        <v>46590.416812991491</v>
      </c>
      <c r="G121" s="396">
        <f t="shared" si="111"/>
        <v>104739.71842755418</v>
      </c>
      <c r="H121" s="396">
        <f t="shared" si="111"/>
        <v>427139.62405564688</v>
      </c>
      <c r="I121" s="396">
        <f t="shared" si="111"/>
        <v>748077.92241369747</v>
      </c>
      <c r="J121" s="396">
        <f t="shared" si="111"/>
        <v>813451.09358150617</v>
      </c>
      <c r="K121" s="396">
        <f t="shared" si="111"/>
        <v>595982.17907370755</v>
      </c>
      <c r="L121" s="396">
        <f t="shared" ref="L121:AM121" si="112">SUM(L116:L120)</f>
        <v>262658.91821930336</v>
      </c>
      <c r="M121" s="396">
        <f t="shared" si="112"/>
        <v>289039.29686676606</v>
      </c>
      <c r="N121" s="396">
        <f t="shared" si="112"/>
        <v>509394.68964564952</v>
      </c>
      <c r="O121" s="396">
        <f t="shared" si="112"/>
        <v>645648.3860700709</v>
      </c>
      <c r="P121" s="396">
        <f t="shared" si="112"/>
        <v>529936.58846221969</v>
      </c>
      <c r="Q121" s="396">
        <f t="shared" si="112"/>
        <v>509675.11321076122</v>
      </c>
      <c r="R121" s="396">
        <f t="shared" si="112"/>
        <v>454537.0085086645</v>
      </c>
      <c r="S121" s="396">
        <f t="shared" si="112"/>
        <v>631042.77480112913</v>
      </c>
      <c r="T121" s="396">
        <f t="shared" si="112"/>
        <v>1838019.6436334611</v>
      </c>
      <c r="U121" s="406">
        <f t="shared" si="112"/>
        <v>0</v>
      </c>
      <c r="V121" s="406">
        <f t="shared" si="112"/>
        <v>0</v>
      </c>
      <c r="W121" s="406">
        <f t="shared" si="112"/>
        <v>0</v>
      </c>
      <c r="X121" s="406">
        <f t="shared" si="112"/>
        <v>0</v>
      </c>
      <c r="Y121" s="406">
        <f t="shared" si="112"/>
        <v>0</v>
      </c>
      <c r="Z121" s="406">
        <f t="shared" si="112"/>
        <v>0</v>
      </c>
      <c r="AA121" s="406">
        <f t="shared" si="112"/>
        <v>0</v>
      </c>
      <c r="AB121" s="406">
        <f t="shared" si="112"/>
        <v>0</v>
      </c>
      <c r="AC121" s="406">
        <f t="shared" si="112"/>
        <v>0</v>
      </c>
      <c r="AD121" s="406">
        <f t="shared" si="112"/>
        <v>0</v>
      </c>
      <c r="AE121" s="406">
        <f t="shared" si="112"/>
        <v>0</v>
      </c>
      <c r="AF121" s="406">
        <f t="shared" si="112"/>
        <v>0</v>
      </c>
      <c r="AG121" s="406">
        <f t="shared" si="112"/>
        <v>0</v>
      </c>
      <c r="AH121" s="406">
        <f t="shared" si="112"/>
        <v>0</v>
      </c>
      <c r="AI121" s="406">
        <f t="shared" si="112"/>
        <v>0</v>
      </c>
      <c r="AJ121" s="406">
        <f t="shared" si="112"/>
        <v>0</v>
      </c>
      <c r="AK121" s="406">
        <f t="shared" si="112"/>
        <v>0</v>
      </c>
      <c r="AL121" s="406">
        <f t="shared" si="112"/>
        <v>0</v>
      </c>
      <c r="AM121" s="406">
        <f t="shared" si="112"/>
        <v>0</v>
      </c>
      <c r="AN121" s="310">
        <f>SUM(C121:AM121)</f>
        <v>8438414.375177335</v>
      </c>
    </row>
    <row r="122" spans="1:52" ht="15" thickBot="1" x14ac:dyDescent="0.4">
      <c r="S122" s="473" t="s">
        <v>261</v>
      </c>
      <c r="T122" s="474">
        <f>SUM(C121:T121)</f>
        <v>8438414.375177335</v>
      </c>
      <c r="U122" s="407"/>
      <c r="V122" s="407"/>
      <c r="W122" s="407"/>
      <c r="X122" s="407"/>
      <c r="Y122" s="407"/>
      <c r="Z122" s="407"/>
      <c r="AA122" s="407"/>
      <c r="AB122" s="407"/>
      <c r="AC122" s="407"/>
      <c r="AD122" s="407"/>
      <c r="AE122" s="407"/>
      <c r="AF122" s="407"/>
      <c r="AG122" s="407"/>
      <c r="AH122" s="407"/>
      <c r="AI122" s="407"/>
      <c r="AJ122" s="407"/>
      <c r="AK122" s="407"/>
      <c r="AL122" s="407"/>
      <c r="AM122" s="407"/>
    </row>
    <row r="123" spans="1:52" ht="15" thickBot="1" x14ac:dyDescent="0.4">
      <c r="B123" s="47" t="s">
        <v>159</v>
      </c>
      <c r="C123" s="44">
        <v>44562</v>
      </c>
      <c r="D123" s="44">
        <v>44593</v>
      </c>
      <c r="E123" s="44">
        <v>44621</v>
      </c>
      <c r="F123" s="44">
        <v>44652</v>
      </c>
      <c r="G123" s="44">
        <v>44682</v>
      </c>
      <c r="H123" s="44">
        <v>44713</v>
      </c>
      <c r="I123" s="44">
        <v>44743</v>
      </c>
      <c r="J123" s="44">
        <v>44774</v>
      </c>
      <c r="K123" s="44">
        <v>44805</v>
      </c>
      <c r="L123" s="44">
        <v>44835</v>
      </c>
      <c r="M123" s="44">
        <v>44866</v>
      </c>
      <c r="N123" s="44">
        <v>44896</v>
      </c>
      <c r="O123" s="44">
        <v>44927</v>
      </c>
      <c r="P123" s="44">
        <v>44958</v>
      </c>
      <c r="Q123" s="44">
        <v>44986</v>
      </c>
      <c r="R123" s="44">
        <v>45017</v>
      </c>
      <c r="S123" s="44">
        <v>45047</v>
      </c>
      <c r="T123" s="44">
        <v>45078</v>
      </c>
      <c r="U123" s="402">
        <v>45108</v>
      </c>
      <c r="V123" s="402">
        <v>45139</v>
      </c>
      <c r="W123" s="402">
        <v>45170</v>
      </c>
      <c r="X123" s="402">
        <v>45200</v>
      </c>
      <c r="Y123" s="402">
        <v>45231</v>
      </c>
      <c r="Z123" s="402">
        <v>45261</v>
      </c>
      <c r="AA123" s="402">
        <v>45292</v>
      </c>
      <c r="AB123" s="402">
        <v>45323</v>
      </c>
      <c r="AC123" s="402">
        <v>45352</v>
      </c>
      <c r="AD123" s="402">
        <v>45383</v>
      </c>
      <c r="AE123" s="402">
        <v>45413</v>
      </c>
      <c r="AF123" s="402">
        <v>45444</v>
      </c>
      <c r="AG123" s="402">
        <v>45474</v>
      </c>
      <c r="AH123" s="402">
        <v>45505</v>
      </c>
      <c r="AI123" s="402">
        <v>45536</v>
      </c>
      <c r="AJ123" s="402">
        <v>45566</v>
      </c>
      <c r="AK123" s="402">
        <v>45597</v>
      </c>
      <c r="AL123" s="402">
        <v>45627</v>
      </c>
      <c r="AM123" s="402">
        <v>45658</v>
      </c>
    </row>
    <row r="124" spans="1:52" x14ac:dyDescent="0.35">
      <c r="B124" s="48" t="s">
        <v>29</v>
      </c>
      <c r="C124" s="397">
        <v>632.76454721662094</v>
      </c>
      <c r="D124" s="397">
        <v>5104.7776942615183</v>
      </c>
      <c r="E124" s="397">
        <v>12836.29045103446</v>
      </c>
      <c r="F124" s="397">
        <v>13180.926040867966</v>
      </c>
      <c r="G124" s="397">
        <v>26327.326916371989</v>
      </c>
      <c r="H124" s="397">
        <v>201316.89435124316</v>
      </c>
      <c r="I124" s="397">
        <v>360177.35455211764</v>
      </c>
      <c r="J124" s="397">
        <v>434165.1067648342</v>
      </c>
      <c r="K124" s="397">
        <v>253029.26288916747</v>
      </c>
      <c r="L124" s="397">
        <v>50224.795587123335</v>
      </c>
      <c r="M124" s="397">
        <v>71604.181799711005</v>
      </c>
      <c r="N124" s="397">
        <v>143116.27859380987</v>
      </c>
      <c r="O124" s="397">
        <v>162735.89319736566</v>
      </c>
      <c r="P124" s="397">
        <v>137697.67698466391</v>
      </c>
      <c r="Q124" s="397">
        <v>108019.13522050041</v>
      </c>
      <c r="R124" s="397">
        <v>69766.941049047527</v>
      </c>
      <c r="S124" s="397">
        <v>112681.8417481864</v>
      </c>
      <c r="T124" s="397">
        <v>641699.57021190471</v>
      </c>
      <c r="U124" s="408">
        <v>0</v>
      </c>
      <c r="V124" s="408">
        <v>0</v>
      </c>
      <c r="W124" s="408">
        <v>0</v>
      </c>
      <c r="X124" s="408">
        <v>0</v>
      </c>
      <c r="Y124" s="408">
        <v>0</v>
      </c>
      <c r="Z124" s="408">
        <v>0</v>
      </c>
      <c r="AA124" s="408">
        <v>0</v>
      </c>
      <c r="AB124" s="408">
        <v>0</v>
      </c>
      <c r="AC124" s="408">
        <v>0</v>
      </c>
      <c r="AD124" s="408">
        <v>0</v>
      </c>
      <c r="AE124" s="408">
        <v>0</v>
      </c>
      <c r="AF124" s="408">
        <v>0</v>
      </c>
      <c r="AG124" s="408">
        <v>0</v>
      </c>
      <c r="AH124" s="408">
        <v>0</v>
      </c>
      <c r="AI124" s="408">
        <v>0</v>
      </c>
      <c r="AJ124" s="408">
        <v>0</v>
      </c>
      <c r="AK124" s="408">
        <v>0</v>
      </c>
      <c r="AL124" s="408">
        <v>0</v>
      </c>
      <c r="AM124" s="408">
        <v>0</v>
      </c>
    </row>
    <row r="125" spans="1:52" x14ac:dyDescent="0.35">
      <c r="B125" s="49" t="s">
        <v>30</v>
      </c>
      <c r="C125" s="398">
        <v>0</v>
      </c>
      <c r="D125" s="398">
        <v>1264.6609475398109</v>
      </c>
      <c r="E125" s="398">
        <v>4620.5579743522894</v>
      </c>
      <c r="F125" s="398">
        <v>22050.669959301813</v>
      </c>
      <c r="G125" s="398">
        <v>51774.302341921153</v>
      </c>
      <c r="H125" s="398">
        <v>96916.338536994444</v>
      </c>
      <c r="I125" s="398">
        <v>143373.19141968625</v>
      </c>
      <c r="J125" s="398">
        <v>135158.47823116905</v>
      </c>
      <c r="K125" s="398">
        <v>122424.08322031086</v>
      </c>
      <c r="L125" s="398">
        <v>74385.810047338658</v>
      </c>
      <c r="M125" s="398">
        <v>52918.176986971834</v>
      </c>
      <c r="N125" s="398">
        <v>82678.948511466748</v>
      </c>
      <c r="O125" s="398">
        <v>106447.28037300553</v>
      </c>
      <c r="P125" s="398">
        <v>83522.042596207015</v>
      </c>
      <c r="Q125" s="398">
        <v>91002.31785311093</v>
      </c>
      <c r="R125" s="398">
        <v>96380.72798964</v>
      </c>
      <c r="S125" s="398">
        <v>129164.12886891334</v>
      </c>
      <c r="T125" s="398">
        <v>177173.29983626679</v>
      </c>
      <c r="U125" s="403">
        <v>0</v>
      </c>
      <c r="V125" s="403">
        <v>0</v>
      </c>
      <c r="W125" s="403">
        <v>0</v>
      </c>
      <c r="X125" s="403">
        <v>0</v>
      </c>
      <c r="Y125" s="403">
        <v>0</v>
      </c>
      <c r="Z125" s="403">
        <v>0</v>
      </c>
      <c r="AA125" s="403">
        <v>0</v>
      </c>
      <c r="AB125" s="403">
        <v>0</v>
      </c>
      <c r="AC125" s="403">
        <v>0</v>
      </c>
      <c r="AD125" s="403">
        <v>0</v>
      </c>
      <c r="AE125" s="403">
        <v>0</v>
      </c>
      <c r="AF125" s="403">
        <v>0</v>
      </c>
      <c r="AG125" s="403">
        <v>0</v>
      </c>
      <c r="AH125" s="403">
        <v>0</v>
      </c>
      <c r="AI125" s="403">
        <v>0</v>
      </c>
      <c r="AJ125" s="403">
        <v>0</v>
      </c>
      <c r="AK125" s="403">
        <v>0</v>
      </c>
      <c r="AL125" s="403">
        <v>0</v>
      </c>
      <c r="AM125" s="403">
        <v>0</v>
      </c>
    </row>
    <row r="126" spans="1:52" x14ac:dyDescent="0.35">
      <c r="B126" s="49" t="s">
        <v>31</v>
      </c>
      <c r="C126" s="398">
        <v>0</v>
      </c>
      <c r="D126" s="398">
        <v>1253.4236033278123</v>
      </c>
      <c r="E126" s="398">
        <v>4307.381130333848</v>
      </c>
      <c r="F126" s="398">
        <v>7500.8975127303847</v>
      </c>
      <c r="G126" s="398">
        <v>17306.836823196092</v>
      </c>
      <c r="H126" s="398">
        <v>70162.734788610949</v>
      </c>
      <c r="I126" s="398">
        <v>112364.23115519332</v>
      </c>
      <c r="J126" s="398">
        <v>109209.79075054239</v>
      </c>
      <c r="K126" s="398">
        <v>110788.96720539987</v>
      </c>
      <c r="L126" s="398">
        <v>83646.945170538573</v>
      </c>
      <c r="M126" s="398">
        <v>105181.97887051966</v>
      </c>
      <c r="N126" s="398">
        <v>179900.74133300487</v>
      </c>
      <c r="O126" s="398">
        <v>244728.72091979001</v>
      </c>
      <c r="P126" s="398">
        <v>200135.34106622494</v>
      </c>
      <c r="Q126" s="398">
        <v>203665.97223585992</v>
      </c>
      <c r="R126" s="398">
        <v>188763.45355778222</v>
      </c>
      <c r="S126" s="398">
        <v>248747.05484756498</v>
      </c>
      <c r="T126" s="398">
        <v>604092.46388766437</v>
      </c>
      <c r="U126" s="403">
        <v>0</v>
      </c>
      <c r="V126" s="403">
        <v>0</v>
      </c>
      <c r="W126" s="403">
        <v>0</v>
      </c>
      <c r="X126" s="403">
        <v>0</v>
      </c>
      <c r="Y126" s="403">
        <v>0</v>
      </c>
      <c r="Z126" s="403">
        <v>0</v>
      </c>
      <c r="AA126" s="403">
        <v>0</v>
      </c>
      <c r="AB126" s="403">
        <v>0</v>
      </c>
      <c r="AC126" s="403">
        <v>0</v>
      </c>
      <c r="AD126" s="403">
        <v>0</v>
      </c>
      <c r="AE126" s="403">
        <v>0</v>
      </c>
      <c r="AF126" s="403">
        <v>0</v>
      </c>
      <c r="AG126" s="403">
        <v>0</v>
      </c>
      <c r="AH126" s="403">
        <v>0</v>
      </c>
      <c r="AI126" s="403">
        <v>0</v>
      </c>
      <c r="AJ126" s="403">
        <v>0</v>
      </c>
      <c r="AK126" s="403">
        <v>0</v>
      </c>
      <c r="AL126" s="403">
        <v>0</v>
      </c>
      <c r="AM126" s="403">
        <v>0</v>
      </c>
    </row>
    <row r="127" spans="1:52" x14ac:dyDescent="0.35">
      <c r="B127" s="49" t="s">
        <v>32</v>
      </c>
      <c r="C127" s="398">
        <v>0</v>
      </c>
      <c r="D127" s="398">
        <v>428.43525576263772</v>
      </c>
      <c r="E127" s="398">
        <v>1107.1249303419211</v>
      </c>
      <c r="F127" s="398">
        <v>2008.5537829003456</v>
      </c>
      <c r="G127" s="398">
        <v>4648.6752978777286</v>
      </c>
      <c r="H127" s="398">
        <v>35559.112407654167</v>
      </c>
      <c r="I127" s="398">
        <v>78281.669993240081</v>
      </c>
      <c r="J127" s="398">
        <v>68519.780340736339</v>
      </c>
      <c r="K127" s="398">
        <v>47785.282417463124</v>
      </c>
      <c r="L127" s="398">
        <v>19473.500373848237</v>
      </c>
      <c r="M127" s="398">
        <v>19357.665552112503</v>
      </c>
      <c r="N127" s="398">
        <v>35731.394306378184</v>
      </c>
      <c r="O127" s="398">
        <v>49166.403930501707</v>
      </c>
      <c r="P127" s="398">
        <v>39696.004869337608</v>
      </c>
      <c r="Q127" s="398">
        <v>43219.079864952888</v>
      </c>
      <c r="R127" s="398">
        <v>46475.689953309811</v>
      </c>
      <c r="S127" s="398">
        <v>71634.611296354706</v>
      </c>
      <c r="T127" s="398">
        <v>210031.71572761942</v>
      </c>
      <c r="U127" s="403">
        <v>0</v>
      </c>
      <c r="V127" s="403">
        <v>0</v>
      </c>
      <c r="W127" s="403">
        <v>0</v>
      </c>
      <c r="X127" s="403">
        <v>0</v>
      </c>
      <c r="Y127" s="403">
        <v>0</v>
      </c>
      <c r="Z127" s="403">
        <v>0</v>
      </c>
      <c r="AA127" s="403">
        <v>0</v>
      </c>
      <c r="AB127" s="403">
        <v>0</v>
      </c>
      <c r="AC127" s="403">
        <v>0</v>
      </c>
      <c r="AD127" s="403">
        <v>0</v>
      </c>
      <c r="AE127" s="403">
        <v>0</v>
      </c>
      <c r="AF127" s="403">
        <v>0</v>
      </c>
      <c r="AG127" s="403">
        <v>0</v>
      </c>
      <c r="AH127" s="403">
        <v>0</v>
      </c>
      <c r="AI127" s="403">
        <v>0</v>
      </c>
      <c r="AJ127" s="403">
        <v>0</v>
      </c>
      <c r="AK127" s="403">
        <v>0</v>
      </c>
      <c r="AL127" s="403">
        <v>0</v>
      </c>
      <c r="AM127" s="403">
        <v>0</v>
      </c>
    </row>
    <row r="128" spans="1:52" ht="15" thickBot="1" x14ac:dyDescent="0.4">
      <c r="B128" s="29" t="s">
        <v>33</v>
      </c>
      <c r="C128" s="399">
        <v>0</v>
      </c>
      <c r="D128" s="399">
        <v>0</v>
      </c>
      <c r="E128" s="399">
        <v>479.96519120620007</v>
      </c>
      <c r="F128" s="399">
        <v>875.25442025244968</v>
      </c>
      <c r="G128" s="399">
        <v>1198.3132202603811</v>
      </c>
      <c r="H128" s="399">
        <v>4134.0064180171803</v>
      </c>
      <c r="I128" s="399">
        <v>10044.427942984257</v>
      </c>
      <c r="J128" s="399">
        <v>11267.314355855366</v>
      </c>
      <c r="K128" s="399">
        <v>8979.4906639892415</v>
      </c>
      <c r="L128" s="399">
        <v>3491.432657026025</v>
      </c>
      <c r="M128" s="399">
        <v>1578.2987785497912</v>
      </c>
      <c r="N128" s="399">
        <v>2041.8471959555891</v>
      </c>
      <c r="O128" s="399">
        <v>3490.9636806735689</v>
      </c>
      <c r="P128" s="399">
        <v>2907.0013090602497</v>
      </c>
      <c r="Q128" s="399">
        <v>3614.397279063608</v>
      </c>
      <c r="R128" s="399">
        <v>4733.5302933397188</v>
      </c>
      <c r="S128" s="399">
        <v>11370.530724404536</v>
      </c>
      <c r="T128" s="399">
        <v>48991.370825892438</v>
      </c>
      <c r="U128" s="409">
        <v>0</v>
      </c>
      <c r="V128" s="409">
        <v>0</v>
      </c>
      <c r="W128" s="409">
        <v>0</v>
      </c>
      <c r="X128" s="409">
        <v>0</v>
      </c>
      <c r="Y128" s="409">
        <v>0</v>
      </c>
      <c r="Z128" s="409">
        <v>0</v>
      </c>
      <c r="AA128" s="409">
        <v>0</v>
      </c>
      <c r="AB128" s="409">
        <v>0</v>
      </c>
      <c r="AC128" s="409">
        <v>0</v>
      </c>
      <c r="AD128" s="409">
        <v>0</v>
      </c>
      <c r="AE128" s="409">
        <v>0</v>
      </c>
      <c r="AF128" s="409">
        <v>0</v>
      </c>
      <c r="AG128" s="409">
        <v>0</v>
      </c>
      <c r="AH128" s="409">
        <v>0</v>
      </c>
      <c r="AI128" s="409">
        <v>0</v>
      </c>
      <c r="AJ128" s="409">
        <v>0</v>
      </c>
      <c r="AK128" s="409">
        <v>0</v>
      </c>
      <c r="AL128" s="409">
        <v>0</v>
      </c>
      <c r="AM128" s="409">
        <v>0</v>
      </c>
    </row>
    <row r="129" spans="2:39" s="1" customFormat="1" ht="15" thickBot="1" x14ac:dyDescent="0.4">
      <c r="B129" s="50" t="s">
        <v>34</v>
      </c>
      <c r="C129" s="51">
        <f>SUM(C124:C128)</f>
        <v>632.76454721662094</v>
      </c>
      <c r="D129" s="42">
        <f t="shared" ref="D129:AM129" si="113">SUM(D124:D128)</f>
        <v>8051.2975008917792</v>
      </c>
      <c r="E129" s="42">
        <f t="shared" si="113"/>
        <v>23351.319677268719</v>
      </c>
      <c r="F129" s="42">
        <f t="shared" si="113"/>
        <v>45616.301716052963</v>
      </c>
      <c r="G129" s="42">
        <f t="shared" si="113"/>
        <v>101255.45459962732</v>
      </c>
      <c r="H129" s="42">
        <f t="shared" si="113"/>
        <v>408089.0865025199</v>
      </c>
      <c r="I129" s="42">
        <f t="shared" si="113"/>
        <v>704240.87506322155</v>
      </c>
      <c r="J129" s="42">
        <f t="shared" si="113"/>
        <v>758320.47044313734</v>
      </c>
      <c r="K129" s="42">
        <f t="shared" si="113"/>
        <v>543007.0863963305</v>
      </c>
      <c r="L129" s="42">
        <f t="shared" si="113"/>
        <v>231222.48383587485</v>
      </c>
      <c r="M129" s="42">
        <f t="shared" si="113"/>
        <v>250640.3019878648</v>
      </c>
      <c r="N129" s="42">
        <f t="shared" si="113"/>
        <v>443469.20994061523</v>
      </c>
      <c r="O129" s="42">
        <f t="shared" si="113"/>
        <v>566569.2621013365</v>
      </c>
      <c r="P129" s="42">
        <f t="shared" si="113"/>
        <v>463958.06682549376</v>
      </c>
      <c r="Q129" s="42">
        <f t="shared" si="113"/>
        <v>449520.90245348774</v>
      </c>
      <c r="R129" s="42">
        <f t="shared" si="113"/>
        <v>406120.34284311935</v>
      </c>
      <c r="S129" s="42">
        <f t="shared" si="113"/>
        <v>573598.16748542385</v>
      </c>
      <c r="T129" s="42">
        <f t="shared" si="113"/>
        <v>1681988.4204893478</v>
      </c>
      <c r="U129" s="411">
        <f t="shared" si="113"/>
        <v>0</v>
      </c>
      <c r="V129" s="411">
        <f t="shared" si="113"/>
        <v>0</v>
      </c>
      <c r="W129" s="411">
        <f t="shared" si="113"/>
        <v>0</v>
      </c>
      <c r="X129" s="411">
        <f t="shared" si="113"/>
        <v>0</v>
      </c>
      <c r="Y129" s="411">
        <f t="shared" si="113"/>
        <v>0</v>
      </c>
      <c r="Z129" s="411">
        <f t="shared" si="113"/>
        <v>0</v>
      </c>
      <c r="AA129" s="411">
        <f t="shared" si="113"/>
        <v>0</v>
      </c>
      <c r="AB129" s="411">
        <f t="shared" si="113"/>
        <v>0</v>
      </c>
      <c r="AC129" s="411">
        <f t="shared" si="113"/>
        <v>0</v>
      </c>
      <c r="AD129" s="411">
        <f t="shared" si="113"/>
        <v>0</v>
      </c>
      <c r="AE129" s="411">
        <f t="shared" si="113"/>
        <v>0</v>
      </c>
      <c r="AF129" s="411">
        <f t="shared" si="113"/>
        <v>0</v>
      </c>
      <c r="AG129" s="411">
        <f t="shared" si="113"/>
        <v>0</v>
      </c>
      <c r="AH129" s="411">
        <f t="shared" si="113"/>
        <v>0</v>
      </c>
      <c r="AI129" s="411">
        <f t="shared" si="113"/>
        <v>0</v>
      </c>
      <c r="AJ129" s="411">
        <f t="shared" si="113"/>
        <v>0</v>
      </c>
      <c r="AK129" s="411">
        <f t="shared" si="113"/>
        <v>0</v>
      </c>
      <c r="AL129" s="411">
        <f t="shared" si="113"/>
        <v>0</v>
      </c>
      <c r="AM129" s="411">
        <f t="shared" si="113"/>
        <v>0</v>
      </c>
    </row>
    <row r="130" spans="2:39" ht="15" thickBot="1" x14ac:dyDescent="0.4">
      <c r="U130" s="407"/>
      <c r="V130" s="407"/>
      <c r="W130" s="407"/>
      <c r="X130" s="407"/>
      <c r="Y130" s="407"/>
      <c r="Z130" s="407"/>
      <c r="AA130" s="407"/>
      <c r="AB130" s="407"/>
      <c r="AC130" s="407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</row>
    <row r="131" spans="2:39" ht="15" thickBot="1" x14ac:dyDescent="0.4">
      <c r="B131" s="53" t="s">
        <v>158</v>
      </c>
      <c r="C131" s="52">
        <v>44562</v>
      </c>
      <c r="D131" s="52">
        <v>44593</v>
      </c>
      <c r="E131" s="52">
        <v>44621</v>
      </c>
      <c r="F131" s="52">
        <v>44652</v>
      </c>
      <c r="G131" s="52">
        <v>44682</v>
      </c>
      <c r="H131" s="52">
        <v>44713</v>
      </c>
      <c r="I131" s="52">
        <v>44743</v>
      </c>
      <c r="J131" s="52">
        <v>44774</v>
      </c>
      <c r="K131" s="52">
        <v>44805</v>
      </c>
      <c r="L131" s="52">
        <v>44835</v>
      </c>
      <c r="M131" s="52">
        <v>44866</v>
      </c>
      <c r="N131" s="52">
        <v>44896</v>
      </c>
      <c r="O131" s="52">
        <v>44927</v>
      </c>
      <c r="P131" s="52">
        <v>44958</v>
      </c>
      <c r="Q131" s="52">
        <v>44986</v>
      </c>
      <c r="R131" s="52">
        <v>45017</v>
      </c>
      <c r="S131" s="52">
        <v>45047</v>
      </c>
      <c r="T131" s="52">
        <v>45078</v>
      </c>
      <c r="U131" s="412">
        <v>45108</v>
      </c>
      <c r="V131" s="412">
        <v>45139</v>
      </c>
      <c r="W131" s="412">
        <v>45170</v>
      </c>
      <c r="X131" s="412">
        <v>45200</v>
      </c>
      <c r="Y131" s="412">
        <v>45231</v>
      </c>
      <c r="Z131" s="412">
        <v>45261</v>
      </c>
      <c r="AA131" s="412">
        <v>45292</v>
      </c>
      <c r="AB131" s="412">
        <v>45323</v>
      </c>
      <c r="AC131" s="412">
        <v>45352</v>
      </c>
      <c r="AD131" s="412">
        <v>45383</v>
      </c>
      <c r="AE131" s="412">
        <v>45413</v>
      </c>
      <c r="AF131" s="412">
        <v>45444</v>
      </c>
      <c r="AG131" s="412">
        <v>45474</v>
      </c>
      <c r="AH131" s="412">
        <v>45505</v>
      </c>
      <c r="AI131" s="412">
        <v>45536</v>
      </c>
      <c r="AJ131" s="412">
        <v>45566</v>
      </c>
      <c r="AK131" s="412">
        <v>45597</v>
      </c>
      <c r="AL131" s="412">
        <v>45627</v>
      </c>
      <c r="AM131" s="412">
        <v>45658</v>
      </c>
    </row>
    <row r="132" spans="2:39" x14ac:dyDescent="0.35">
      <c r="B132" s="54" t="s">
        <v>29</v>
      </c>
      <c r="C132" s="400">
        <v>0</v>
      </c>
      <c r="D132" s="400">
        <v>41.766895442897294</v>
      </c>
      <c r="E132" s="400">
        <v>403.85277338545109</v>
      </c>
      <c r="F132" s="400">
        <v>695.73930864635065</v>
      </c>
      <c r="G132" s="400">
        <v>1676.0148722419069</v>
      </c>
      <c r="H132" s="400">
        <v>12406.035702158801</v>
      </c>
      <c r="I132" s="400">
        <v>30088.006771225617</v>
      </c>
      <c r="J132" s="400">
        <v>41478.644656018878</v>
      </c>
      <c r="K132" s="400">
        <v>34188.2828848555</v>
      </c>
      <c r="L132" s="400">
        <v>14351.168448028955</v>
      </c>
      <c r="M132" s="400">
        <v>22966.459864683613</v>
      </c>
      <c r="N132" s="400">
        <v>47366.016371075653</v>
      </c>
      <c r="O132" s="400">
        <v>57766.114212888882</v>
      </c>
      <c r="P132" s="400">
        <v>49397.808258131961</v>
      </c>
      <c r="Q132" s="400">
        <v>41935.006497549672</v>
      </c>
      <c r="R132" s="400">
        <v>28995.022142454862</v>
      </c>
      <c r="S132" s="400">
        <v>31862.045960891857</v>
      </c>
      <c r="T132" s="400">
        <v>124054.38267560708</v>
      </c>
      <c r="U132" s="413">
        <v>0</v>
      </c>
      <c r="V132" s="413">
        <v>0</v>
      </c>
      <c r="W132" s="413">
        <v>0</v>
      </c>
      <c r="X132" s="413">
        <v>0</v>
      </c>
      <c r="Y132" s="413">
        <v>0</v>
      </c>
      <c r="Z132" s="413">
        <v>0</v>
      </c>
      <c r="AA132" s="413">
        <v>0</v>
      </c>
      <c r="AB132" s="413">
        <v>0</v>
      </c>
      <c r="AC132" s="413">
        <v>0</v>
      </c>
      <c r="AD132" s="413">
        <v>0</v>
      </c>
      <c r="AE132" s="413">
        <v>0</v>
      </c>
      <c r="AF132" s="413">
        <v>0</v>
      </c>
      <c r="AG132" s="413">
        <v>0</v>
      </c>
      <c r="AH132" s="413">
        <v>0</v>
      </c>
      <c r="AI132" s="413">
        <v>0</v>
      </c>
      <c r="AJ132" s="413">
        <v>0</v>
      </c>
      <c r="AK132" s="413">
        <v>0</v>
      </c>
      <c r="AL132" s="413">
        <v>0</v>
      </c>
      <c r="AM132" s="413">
        <v>0</v>
      </c>
    </row>
    <row r="133" spans="2:39" x14ac:dyDescent="0.35">
      <c r="B133" s="49" t="s">
        <v>30</v>
      </c>
      <c r="C133" s="398">
        <v>0</v>
      </c>
      <c r="D133" s="398">
        <v>0</v>
      </c>
      <c r="E133" s="398">
        <v>0</v>
      </c>
      <c r="F133" s="398">
        <v>278.37578829217654</v>
      </c>
      <c r="G133" s="398">
        <v>1808.2489556849453</v>
      </c>
      <c r="H133" s="398">
        <v>6410.8004555238604</v>
      </c>
      <c r="I133" s="398">
        <v>12748.804839487164</v>
      </c>
      <c r="J133" s="398">
        <v>11960.188220946762</v>
      </c>
      <c r="K133" s="398">
        <v>16228.970617935451</v>
      </c>
      <c r="L133" s="398">
        <v>15177.861910487032</v>
      </c>
      <c r="M133" s="398">
        <v>13613.164062256385</v>
      </c>
      <c r="N133" s="398">
        <v>15610.689170520931</v>
      </c>
      <c r="O133" s="398">
        <v>17234.622236439373</v>
      </c>
      <c r="P133" s="398">
        <v>13412.772873610904</v>
      </c>
      <c r="Q133" s="398">
        <v>14736.541615958438</v>
      </c>
      <c r="R133" s="398">
        <v>15842.108000389464</v>
      </c>
      <c r="S133" s="398">
        <v>20978.738714562558</v>
      </c>
      <c r="T133" s="398">
        <v>25077.074261043432</v>
      </c>
      <c r="U133" s="403">
        <v>0</v>
      </c>
      <c r="V133" s="403">
        <v>0</v>
      </c>
      <c r="W133" s="403">
        <v>0</v>
      </c>
      <c r="X133" s="403">
        <v>0</v>
      </c>
      <c r="Y133" s="403">
        <v>0</v>
      </c>
      <c r="Z133" s="403">
        <v>0</v>
      </c>
      <c r="AA133" s="403">
        <v>0</v>
      </c>
      <c r="AB133" s="403">
        <v>0</v>
      </c>
      <c r="AC133" s="403">
        <v>0</v>
      </c>
      <c r="AD133" s="403">
        <v>0</v>
      </c>
      <c r="AE133" s="403">
        <v>0</v>
      </c>
      <c r="AF133" s="403">
        <v>0</v>
      </c>
      <c r="AG133" s="403">
        <v>0</v>
      </c>
      <c r="AH133" s="403">
        <v>0</v>
      </c>
      <c r="AI133" s="403">
        <v>0</v>
      </c>
      <c r="AJ133" s="403">
        <v>0</v>
      </c>
      <c r="AK133" s="403">
        <v>0</v>
      </c>
      <c r="AL133" s="403">
        <v>0</v>
      </c>
      <c r="AM133" s="403">
        <v>0</v>
      </c>
    </row>
    <row r="134" spans="2:39" x14ac:dyDescent="0.35">
      <c r="B134" s="49" t="s">
        <v>31</v>
      </c>
      <c r="C134" s="398">
        <v>0</v>
      </c>
      <c r="D134" s="398">
        <v>0</v>
      </c>
      <c r="E134" s="398">
        <v>0</v>
      </c>
      <c r="F134" s="398">
        <v>0</v>
      </c>
      <c r="G134" s="398">
        <v>0</v>
      </c>
      <c r="H134" s="398">
        <v>233.70139544425987</v>
      </c>
      <c r="I134" s="398">
        <v>1000.2357397632599</v>
      </c>
      <c r="J134" s="398">
        <v>1691.7902614032428</v>
      </c>
      <c r="K134" s="398">
        <v>2557.8391745860272</v>
      </c>
      <c r="L134" s="398">
        <v>1907.4040249125244</v>
      </c>
      <c r="M134" s="398">
        <v>1819.3709519612785</v>
      </c>
      <c r="N134" s="398">
        <v>2948.7741634376548</v>
      </c>
      <c r="O134" s="398">
        <v>4078.3875194061652</v>
      </c>
      <c r="P134" s="398">
        <v>3167.9405049830998</v>
      </c>
      <c r="Q134" s="398">
        <v>3482.6626437653608</v>
      </c>
      <c r="R134" s="398">
        <v>3579.5355227008376</v>
      </c>
      <c r="S134" s="398">
        <v>4603.8226402507726</v>
      </c>
      <c r="T134" s="398">
        <v>6899.7662074628006</v>
      </c>
      <c r="U134" s="403">
        <v>0</v>
      </c>
      <c r="V134" s="403">
        <v>0</v>
      </c>
      <c r="W134" s="403">
        <v>0</v>
      </c>
      <c r="X134" s="403">
        <v>0</v>
      </c>
      <c r="Y134" s="403">
        <v>0</v>
      </c>
      <c r="Z134" s="403">
        <v>0</v>
      </c>
      <c r="AA134" s="403">
        <v>0</v>
      </c>
      <c r="AB134" s="403">
        <v>0</v>
      </c>
      <c r="AC134" s="403">
        <v>0</v>
      </c>
      <c r="AD134" s="403">
        <v>0</v>
      </c>
      <c r="AE134" s="403">
        <v>0</v>
      </c>
      <c r="AF134" s="403">
        <v>0</v>
      </c>
      <c r="AG134" s="403">
        <v>0</v>
      </c>
      <c r="AH134" s="403">
        <v>0</v>
      </c>
      <c r="AI134" s="403">
        <v>0</v>
      </c>
      <c r="AJ134" s="403">
        <v>0</v>
      </c>
      <c r="AK134" s="403">
        <v>0</v>
      </c>
      <c r="AL134" s="403">
        <v>0</v>
      </c>
      <c r="AM134" s="403">
        <v>0</v>
      </c>
    </row>
    <row r="135" spans="2:39" x14ac:dyDescent="0.35">
      <c r="B135" s="49" t="s">
        <v>32</v>
      </c>
      <c r="C135" s="398">
        <v>0</v>
      </c>
      <c r="D135" s="398">
        <v>0</v>
      </c>
      <c r="E135" s="398">
        <v>0</v>
      </c>
      <c r="F135" s="398">
        <v>0</v>
      </c>
      <c r="G135" s="398">
        <v>0</v>
      </c>
      <c r="H135" s="398">
        <v>0</v>
      </c>
      <c r="I135" s="398">
        <v>0</v>
      </c>
      <c r="J135" s="398">
        <v>0</v>
      </c>
      <c r="K135" s="398">
        <v>0</v>
      </c>
      <c r="L135" s="398">
        <v>0</v>
      </c>
      <c r="M135" s="398">
        <v>0</v>
      </c>
      <c r="N135" s="398">
        <v>0</v>
      </c>
      <c r="O135" s="398">
        <v>0</v>
      </c>
      <c r="P135" s="398">
        <v>0</v>
      </c>
      <c r="Q135" s="398">
        <v>0</v>
      </c>
      <c r="R135" s="398">
        <v>0</v>
      </c>
      <c r="S135" s="398">
        <v>0</v>
      </c>
      <c r="T135" s="398">
        <v>0</v>
      </c>
      <c r="U135" s="403">
        <v>0</v>
      </c>
      <c r="V135" s="403">
        <v>0</v>
      </c>
      <c r="W135" s="403">
        <v>0</v>
      </c>
      <c r="X135" s="403">
        <v>0</v>
      </c>
      <c r="Y135" s="403">
        <v>0</v>
      </c>
      <c r="Z135" s="403">
        <v>0</v>
      </c>
      <c r="AA135" s="403">
        <v>0</v>
      </c>
      <c r="AB135" s="403">
        <v>0</v>
      </c>
      <c r="AC135" s="403">
        <v>0</v>
      </c>
      <c r="AD135" s="403">
        <v>0</v>
      </c>
      <c r="AE135" s="403">
        <v>0</v>
      </c>
      <c r="AF135" s="403">
        <v>0</v>
      </c>
      <c r="AG135" s="403">
        <v>0</v>
      </c>
      <c r="AH135" s="403">
        <v>0</v>
      </c>
      <c r="AI135" s="403">
        <v>0</v>
      </c>
      <c r="AJ135" s="403">
        <v>0</v>
      </c>
      <c r="AK135" s="403">
        <v>0</v>
      </c>
      <c r="AL135" s="403">
        <v>0</v>
      </c>
      <c r="AM135" s="403">
        <v>0</v>
      </c>
    </row>
    <row r="136" spans="2:39" ht="15" thickBot="1" x14ac:dyDescent="0.4">
      <c r="B136" s="29" t="s">
        <v>33</v>
      </c>
      <c r="C136" s="401">
        <v>0</v>
      </c>
      <c r="D136" s="401">
        <v>0</v>
      </c>
      <c r="E136" s="401">
        <v>0</v>
      </c>
      <c r="F136" s="401">
        <v>0</v>
      </c>
      <c r="G136" s="401">
        <v>0</v>
      </c>
      <c r="H136" s="401">
        <v>0</v>
      </c>
      <c r="I136" s="401">
        <v>0</v>
      </c>
      <c r="J136" s="401">
        <v>0</v>
      </c>
      <c r="K136" s="401">
        <v>0</v>
      </c>
      <c r="L136" s="401">
        <v>0</v>
      </c>
      <c r="M136" s="401">
        <v>0</v>
      </c>
      <c r="N136" s="401">
        <v>0</v>
      </c>
      <c r="O136" s="401">
        <v>0</v>
      </c>
      <c r="P136" s="401">
        <v>0</v>
      </c>
      <c r="Q136" s="401">
        <v>0</v>
      </c>
      <c r="R136" s="401">
        <v>0</v>
      </c>
      <c r="S136" s="401">
        <v>0</v>
      </c>
      <c r="T136" s="401">
        <v>0</v>
      </c>
      <c r="U136" s="404">
        <v>0</v>
      </c>
      <c r="V136" s="404">
        <v>0</v>
      </c>
      <c r="W136" s="404">
        <v>0</v>
      </c>
      <c r="X136" s="404">
        <v>0</v>
      </c>
      <c r="Y136" s="404">
        <v>0</v>
      </c>
      <c r="Z136" s="404">
        <v>0</v>
      </c>
      <c r="AA136" s="404">
        <v>0</v>
      </c>
      <c r="AB136" s="404">
        <v>0</v>
      </c>
      <c r="AC136" s="404">
        <v>0</v>
      </c>
      <c r="AD136" s="404">
        <v>0</v>
      </c>
      <c r="AE136" s="404">
        <v>0</v>
      </c>
      <c r="AF136" s="404">
        <v>0</v>
      </c>
      <c r="AG136" s="404">
        <v>0</v>
      </c>
      <c r="AH136" s="404">
        <v>0</v>
      </c>
      <c r="AI136" s="404">
        <v>0</v>
      </c>
      <c r="AJ136" s="404">
        <v>0</v>
      </c>
      <c r="AK136" s="404">
        <v>0</v>
      </c>
      <c r="AL136" s="404">
        <v>0</v>
      </c>
      <c r="AM136" s="404">
        <v>0</v>
      </c>
    </row>
    <row r="137" spans="2:39" s="1" customFormat="1" ht="15" thickBot="1" x14ac:dyDescent="0.4">
      <c r="B137" s="50" t="s">
        <v>34</v>
      </c>
      <c r="C137" s="142">
        <f>SUM(C132:C136)</f>
        <v>0</v>
      </c>
      <c r="D137" s="143">
        <f t="shared" ref="D137:AM137" si="114">SUM(D132:D136)</f>
        <v>41.766895442897294</v>
      </c>
      <c r="E137" s="143">
        <f t="shared" si="114"/>
        <v>403.85277338545109</v>
      </c>
      <c r="F137" s="143">
        <f t="shared" si="114"/>
        <v>974.11509693852713</v>
      </c>
      <c r="G137" s="143">
        <f t="shared" si="114"/>
        <v>3484.2638279268522</v>
      </c>
      <c r="H137" s="143">
        <f t="shared" si="114"/>
        <v>19050.53755312692</v>
      </c>
      <c r="I137" s="143">
        <f t="shared" si="114"/>
        <v>43837.047350476038</v>
      </c>
      <c r="J137" s="143">
        <f t="shared" si="114"/>
        <v>55130.623138368879</v>
      </c>
      <c r="K137" s="143">
        <f t="shared" si="114"/>
        <v>52975.092677376975</v>
      </c>
      <c r="L137" s="143">
        <f t="shared" si="114"/>
        <v>31436.43438342851</v>
      </c>
      <c r="M137" s="143">
        <f t="shared" si="114"/>
        <v>38398.994878901271</v>
      </c>
      <c r="N137" s="143">
        <f t="shared" si="114"/>
        <v>65925.479705034246</v>
      </c>
      <c r="O137" s="143">
        <f t="shared" si="114"/>
        <v>79079.12396873442</v>
      </c>
      <c r="P137" s="143">
        <f t="shared" si="114"/>
        <v>65978.521636725971</v>
      </c>
      <c r="Q137" s="143">
        <f t="shared" si="114"/>
        <v>60154.210757273468</v>
      </c>
      <c r="R137" s="143">
        <f t="shared" si="114"/>
        <v>48416.665665545166</v>
      </c>
      <c r="S137" s="143">
        <f t="shared" si="114"/>
        <v>57444.607315705187</v>
      </c>
      <c r="T137" s="143">
        <f t="shared" si="114"/>
        <v>156031.22314411329</v>
      </c>
      <c r="U137" s="406">
        <f t="shared" si="114"/>
        <v>0</v>
      </c>
      <c r="V137" s="406">
        <f t="shared" si="114"/>
        <v>0</v>
      </c>
      <c r="W137" s="406">
        <f t="shared" si="114"/>
        <v>0</v>
      </c>
      <c r="X137" s="406">
        <f t="shared" si="114"/>
        <v>0</v>
      </c>
      <c r="Y137" s="406">
        <f t="shared" si="114"/>
        <v>0</v>
      </c>
      <c r="Z137" s="406">
        <f t="shared" si="114"/>
        <v>0</v>
      </c>
      <c r="AA137" s="406">
        <f t="shared" si="114"/>
        <v>0</v>
      </c>
      <c r="AB137" s="406">
        <f t="shared" si="114"/>
        <v>0</v>
      </c>
      <c r="AC137" s="406">
        <f t="shared" si="114"/>
        <v>0</v>
      </c>
      <c r="AD137" s="406">
        <f t="shared" si="114"/>
        <v>0</v>
      </c>
      <c r="AE137" s="406">
        <f t="shared" si="114"/>
        <v>0</v>
      </c>
      <c r="AF137" s="406">
        <f t="shared" si="114"/>
        <v>0</v>
      </c>
      <c r="AG137" s="406">
        <f t="shared" si="114"/>
        <v>0</v>
      </c>
      <c r="AH137" s="406">
        <f t="shared" si="114"/>
        <v>0</v>
      </c>
      <c r="AI137" s="406">
        <f t="shared" si="114"/>
        <v>0</v>
      </c>
      <c r="AJ137" s="406">
        <f t="shared" si="114"/>
        <v>0</v>
      </c>
      <c r="AK137" s="406">
        <f t="shared" si="114"/>
        <v>0</v>
      </c>
      <c r="AL137" s="406">
        <f t="shared" si="114"/>
        <v>0</v>
      </c>
      <c r="AM137" s="406">
        <f t="shared" si="114"/>
        <v>0</v>
      </c>
    </row>
  </sheetData>
  <mergeCells count="10">
    <mergeCell ref="A113:B114"/>
    <mergeCell ref="A59:B60"/>
    <mergeCell ref="A87:B88"/>
    <mergeCell ref="A3:B4"/>
    <mergeCell ref="A34:B36"/>
    <mergeCell ref="A45:A48"/>
    <mergeCell ref="A49:A52"/>
    <mergeCell ref="A53:A56"/>
    <mergeCell ref="A37:A40"/>
    <mergeCell ref="A41:A44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9" tint="0.79998168889431442"/>
  </sheetPr>
  <dimension ref="A1:CH187"/>
  <sheetViews>
    <sheetView zoomScale="80" zoomScaleNormal="80" workbookViewId="0">
      <pane xSplit="2" ySplit="2" topLeftCell="C52" activePane="bottomRight" state="frozen"/>
      <selection pane="topRight" activeCell="C1" sqref="C1"/>
      <selection pane="bottomLeft" activeCell="A3" sqref="A3"/>
      <selection pane="bottomRight" activeCell="I99" sqref="I99"/>
    </sheetView>
  </sheetViews>
  <sheetFormatPr defaultRowHeight="14.5" x14ac:dyDescent="0.35"/>
  <cols>
    <col min="1" max="1" width="12.08984375" style="69" customWidth="1"/>
    <col min="2" max="2" width="28" bestFit="1" customWidth="1"/>
    <col min="3" max="4" width="11.54296875" bestFit="1" customWidth="1"/>
    <col min="5" max="5" width="12.54296875" customWidth="1"/>
    <col min="6" max="6" width="11.54296875" bestFit="1" customWidth="1"/>
    <col min="7" max="7" width="13.54296875" bestFit="1" customWidth="1"/>
    <col min="8" max="8" width="11.54296875" bestFit="1" customWidth="1"/>
    <col min="9" max="11" width="12.453125" customWidth="1"/>
    <col min="12" max="14" width="11.54296875" bestFit="1" customWidth="1"/>
    <col min="15" max="15" width="15.08984375" style="1" bestFit="1" customWidth="1"/>
    <col min="16" max="16" width="14.54296875" customWidth="1"/>
  </cols>
  <sheetData>
    <row r="1" spans="1:86" ht="30.5" x14ac:dyDescent="0.5">
      <c r="A1" s="191" t="s">
        <v>179</v>
      </c>
      <c r="C1" s="582" t="s">
        <v>151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4"/>
      <c r="O1" s="87"/>
      <c r="P1" s="193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</row>
    <row r="2" spans="1:86" ht="4.5" customHeight="1" thickBot="1" x14ac:dyDescent="1.4">
      <c r="C2" s="84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1:86" ht="21.75" customHeight="1" thickBot="1" x14ac:dyDescent="0.4">
      <c r="B3" s="184" t="s">
        <v>36</v>
      </c>
      <c r="C3" s="185">
        <v>44562</v>
      </c>
      <c r="D3" s="185">
        <v>44593</v>
      </c>
      <c r="E3" s="185">
        <v>44621</v>
      </c>
      <c r="F3" s="185">
        <v>44652</v>
      </c>
      <c r="G3" s="185">
        <v>44682</v>
      </c>
      <c r="H3" s="185">
        <v>44713</v>
      </c>
      <c r="I3" s="185">
        <v>44743</v>
      </c>
      <c r="J3" s="185">
        <v>44774</v>
      </c>
      <c r="K3" s="185">
        <v>44805</v>
      </c>
      <c r="L3" s="185">
        <v>44835</v>
      </c>
      <c r="M3" s="185">
        <v>44866</v>
      </c>
      <c r="N3" s="185" t="s">
        <v>227</v>
      </c>
      <c r="O3" s="186" t="s">
        <v>34</v>
      </c>
    </row>
    <row r="4" spans="1:86" ht="15" customHeight="1" x14ac:dyDescent="0.35">
      <c r="A4" s="585" t="s">
        <v>49</v>
      </c>
      <c r="B4" s="11" t="s">
        <v>0</v>
      </c>
      <c r="C4" s="71">
        <v>0</v>
      </c>
      <c r="D4" s="71">
        <v>0</v>
      </c>
      <c r="E4" s="71">
        <v>0</v>
      </c>
      <c r="F4" s="71">
        <v>0</v>
      </c>
      <c r="G4" s="71">
        <v>0</v>
      </c>
      <c r="H4" s="71">
        <v>0</v>
      </c>
      <c r="I4" s="71">
        <v>0</v>
      </c>
      <c r="J4" s="71">
        <v>0</v>
      </c>
      <c r="K4" s="71">
        <v>0</v>
      </c>
      <c r="L4" s="388">
        <v>0</v>
      </c>
      <c r="M4" s="388">
        <v>0</v>
      </c>
      <c r="N4" s="388">
        <v>0</v>
      </c>
      <c r="O4" s="70">
        <f t="shared" ref="O4:O15" si="0">SUM(C4:N4)</f>
        <v>0</v>
      </c>
      <c r="P4" s="193"/>
    </row>
    <row r="5" spans="1:86" x14ac:dyDescent="0.35">
      <c r="A5" s="586"/>
      <c r="B5" s="12" t="s">
        <v>1</v>
      </c>
      <c r="C5" s="3">
        <v>85301.78744048049</v>
      </c>
      <c r="D5" s="3">
        <v>373462.57765713648</v>
      </c>
      <c r="E5" s="3">
        <v>566671.69043690269</v>
      </c>
      <c r="F5" s="3">
        <v>277527.86198664265</v>
      </c>
      <c r="G5" s="3">
        <v>164066.07503347949</v>
      </c>
      <c r="H5" s="3">
        <v>108226.03524601119</v>
      </c>
      <c r="I5" s="3">
        <v>212130.40584341489</v>
      </c>
      <c r="J5" s="3">
        <v>228855.04599362804</v>
      </c>
      <c r="K5" s="3">
        <v>192192.7426063442</v>
      </c>
      <c r="L5" s="96">
        <v>148283.01044441963</v>
      </c>
      <c r="M5" s="96">
        <v>73821.6382838805</v>
      </c>
      <c r="N5" s="96">
        <v>651760.98676104343</v>
      </c>
      <c r="O5" s="70">
        <f t="shared" si="0"/>
        <v>3082299.8577333833</v>
      </c>
    </row>
    <row r="6" spans="1:86" x14ac:dyDescent="0.35">
      <c r="A6" s="586"/>
      <c r="B6" s="11" t="s">
        <v>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96">
        <v>0</v>
      </c>
      <c r="M6" s="96">
        <v>0</v>
      </c>
      <c r="N6" s="96">
        <v>0</v>
      </c>
      <c r="O6" s="70">
        <f t="shared" si="0"/>
        <v>0</v>
      </c>
    </row>
    <row r="7" spans="1:86" x14ac:dyDescent="0.35">
      <c r="A7" s="586"/>
      <c r="B7" s="11" t="s">
        <v>9</v>
      </c>
      <c r="C7" s="3">
        <v>124131.08075508937</v>
      </c>
      <c r="D7" s="3">
        <v>543462.39013117435</v>
      </c>
      <c r="E7" s="3">
        <v>824620.10992796917</v>
      </c>
      <c r="F7" s="3">
        <v>403858.28312183148</v>
      </c>
      <c r="G7" s="3">
        <v>238748.79723897969</v>
      </c>
      <c r="H7" s="3">
        <v>157490.42404579822</v>
      </c>
      <c r="I7" s="3">
        <v>308691.96616298042</v>
      </c>
      <c r="J7" s="3">
        <v>333029.64681201265</v>
      </c>
      <c r="K7" s="3">
        <v>279678.6974821972</v>
      </c>
      <c r="L7" s="96">
        <v>215781.29639058275</v>
      </c>
      <c r="M7" s="96">
        <v>107425.17783775194</v>
      </c>
      <c r="N7" s="96">
        <v>948441.97204408457</v>
      </c>
      <c r="O7" s="70">
        <f t="shared" si="0"/>
        <v>4485359.841950452</v>
      </c>
    </row>
    <row r="8" spans="1:86" x14ac:dyDescent="0.35">
      <c r="A8" s="586"/>
      <c r="B8" s="12" t="s">
        <v>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96">
        <v>0</v>
      </c>
      <c r="M8" s="96">
        <v>0</v>
      </c>
      <c r="N8" s="96">
        <v>0</v>
      </c>
      <c r="O8" s="70">
        <f t="shared" si="0"/>
        <v>0</v>
      </c>
    </row>
    <row r="9" spans="1:86" x14ac:dyDescent="0.35">
      <c r="A9" s="586"/>
      <c r="B9" s="11" t="s">
        <v>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96">
        <v>0</v>
      </c>
      <c r="M9" s="96">
        <v>0</v>
      </c>
      <c r="N9" s="96">
        <v>0</v>
      </c>
      <c r="O9" s="70">
        <f t="shared" si="0"/>
        <v>0</v>
      </c>
    </row>
    <row r="10" spans="1:86" x14ac:dyDescent="0.35">
      <c r="A10" s="586"/>
      <c r="B10" s="11" t="s">
        <v>5</v>
      </c>
      <c r="C10" s="3">
        <v>0</v>
      </c>
      <c r="D10" s="3">
        <v>3294.7129020690923</v>
      </c>
      <c r="E10" s="3">
        <v>14206.905452728273</v>
      </c>
      <c r="F10" s="3">
        <v>15830.102424621584</v>
      </c>
      <c r="G10" s="3">
        <v>13622.038742065432</v>
      </c>
      <c r="H10" s="3">
        <v>10770.5129737854</v>
      </c>
      <c r="I10" s="3">
        <v>20698.161777496338</v>
      </c>
      <c r="J10" s="3">
        <v>18366.566921234131</v>
      </c>
      <c r="K10" s="3">
        <v>2736.7394485473633</v>
      </c>
      <c r="L10" s="96">
        <v>5469.5429039001465</v>
      </c>
      <c r="M10" s="96">
        <v>2062.448112487793</v>
      </c>
      <c r="N10" s="96">
        <v>8441.3225479125977</v>
      </c>
      <c r="O10" s="70">
        <f t="shared" si="0"/>
        <v>115499.05420684814</v>
      </c>
    </row>
    <row r="11" spans="1:86" x14ac:dyDescent="0.35">
      <c r="A11" s="586"/>
      <c r="B11" s="11" t="s">
        <v>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96">
        <v>0</v>
      </c>
      <c r="M11" s="96">
        <v>0</v>
      </c>
      <c r="N11" s="96">
        <v>0</v>
      </c>
      <c r="O11" s="70">
        <f t="shared" si="0"/>
        <v>0</v>
      </c>
    </row>
    <row r="12" spans="1:86" x14ac:dyDescent="0.35">
      <c r="A12" s="586"/>
      <c r="B12" s="11" t="s">
        <v>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96">
        <v>0</v>
      </c>
      <c r="M12" s="96">
        <v>0</v>
      </c>
      <c r="N12" s="96">
        <v>0</v>
      </c>
      <c r="O12" s="70">
        <f t="shared" si="0"/>
        <v>0</v>
      </c>
    </row>
    <row r="13" spans="1:86" x14ac:dyDescent="0.35">
      <c r="A13" s="586"/>
      <c r="B13" s="11" t="s">
        <v>8</v>
      </c>
      <c r="C13" s="3">
        <v>0</v>
      </c>
      <c r="D13" s="3">
        <v>31865.9072265625</v>
      </c>
      <c r="E13" s="3">
        <v>31865.9072265625</v>
      </c>
      <c r="F13" s="3">
        <v>27313.634765625</v>
      </c>
      <c r="G13" s="3">
        <v>29589.77099609375</v>
      </c>
      <c r="H13" s="3">
        <v>36418.1796875</v>
      </c>
      <c r="I13" s="3">
        <v>40970.4521484375</v>
      </c>
      <c r="J13" s="3">
        <v>27313.634765625</v>
      </c>
      <c r="K13" s="3">
        <v>15932.95361328125</v>
      </c>
      <c r="L13" s="96">
        <v>13656.8173828125</v>
      </c>
      <c r="M13" s="96">
        <v>18209.08984375</v>
      </c>
      <c r="N13" s="96">
        <v>93321.58544921875</v>
      </c>
      <c r="O13" s="70">
        <f t="shared" si="0"/>
        <v>366457.93310546875</v>
      </c>
    </row>
    <row r="14" spans="1:86" ht="15" thickBot="1" x14ac:dyDescent="0.4">
      <c r="A14" s="587"/>
      <c r="B14" s="187" t="s">
        <v>42</v>
      </c>
      <c r="C14" s="389">
        <v>0</v>
      </c>
      <c r="D14" s="389">
        <v>0</v>
      </c>
      <c r="E14" s="389">
        <v>0</v>
      </c>
      <c r="F14" s="389">
        <v>0</v>
      </c>
      <c r="G14" s="389">
        <v>0</v>
      </c>
      <c r="H14" s="389">
        <v>0</v>
      </c>
      <c r="I14" s="389">
        <v>0</v>
      </c>
      <c r="J14" s="389">
        <v>0</v>
      </c>
      <c r="K14" s="389">
        <v>0</v>
      </c>
      <c r="L14" s="390">
        <v>0</v>
      </c>
      <c r="M14" s="390">
        <v>0</v>
      </c>
      <c r="N14" s="390">
        <v>0</v>
      </c>
      <c r="O14" s="70">
        <f t="shared" si="0"/>
        <v>0</v>
      </c>
    </row>
    <row r="15" spans="1:86" ht="21.5" thickBot="1" x14ac:dyDescent="0.55000000000000004">
      <c r="A15" s="72"/>
      <c r="B15" s="188" t="s">
        <v>43</v>
      </c>
      <c r="C15" s="189">
        <f t="shared" ref="C15:N15" si="1">SUM(C4:C14)</f>
        <v>209432.86819556984</v>
      </c>
      <c r="D15" s="189">
        <f t="shared" si="1"/>
        <v>952085.58791694243</v>
      </c>
      <c r="E15" s="189">
        <f t="shared" si="1"/>
        <v>1437364.6130441627</v>
      </c>
      <c r="F15" s="189">
        <f t="shared" si="1"/>
        <v>724529.88229872077</v>
      </c>
      <c r="G15" s="189">
        <f t="shared" si="1"/>
        <v>446026.68201061839</v>
      </c>
      <c r="H15" s="189">
        <f t="shared" si="1"/>
        <v>312905.15195309481</v>
      </c>
      <c r="I15" s="189">
        <f t="shared" si="1"/>
        <v>582490.9859323292</v>
      </c>
      <c r="J15" s="189">
        <f t="shared" si="1"/>
        <v>607564.89449249976</v>
      </c>
      <c r="K15" s="189">
        <f t="shared" si="1"/>
        <v>490541.13315036998</v>
      </c>
      <c r="L15" s="190">
        <f t="shared" si="1"/>
        <v>383190.66712171503</v>
      </c>
      <c r="M15" s="190">
        <f t="shared" si="1"/>
        <v>201518.35407787023</v>
      </c>
      <c r="N15" s="382">
        <f t="shared" si="1"/>
        <v>1701965.8668022593</v>
      </c>
      <c r="O15" s="73">
        <f t="shared" si="0"/>
        <v>8049616.6869961517</v>
      </c>
    </row>
    <row r="16" spans="1:86" ht="21.5" thickBot="1" x14ac:dyDescent="0.55000000000000004">
      <c r="A16" s="72"/>
      <c r="F16" s="71">
        <v>0</v>
      </c>
    </row>
    <row r="17" spans="1:16" ht="21.5" thickBot="1" x14ac:dyDescent="0.55000000000000004">
      <c r="A17" s="72"/>
      <c r="B17" s="184" t="s">
        <v>36</v>
      </c>
      <c r="C17" s="185">
        <f>C$3</f>
        <v>44562</v>
      </c>
      <c r="D17" s="185">
        <f t="shared" ref="D17:N17" si="2">D$3</f>
        <v>44593</v>
      </c>
      <c r="E17" s="185">
        <f t="shared" si="2"/>
        <v>44621</v>
      </c>
      <c r="F17" s="185">
        <f t="shared" si="2"/>
        <v>44652</v>
      </c>
      <c r="G17" s="185">
        <f t="shared" si="2"/>
        <v>44682</v>
      </c>
      <c r="H17" s="185">
        <f t="shared" si="2"/>
        <v>44713</v>
      </c>
      <c r="I17" s="185">
        <f t="shared" si="2"/>
        <v>44743</v>
      </c>
      <c r="J17" s="185">
        <f t="shared" si="2"/>
        <v>44774</v>
      </c>
      <c r="K17" s="185">
        <f t="shared" si="2"/>
        <v>44805</v>
      </c>
      <c r="L17" s="185">
        <f t="shared" si="2"/>
        <v>44835</v>
      </c>
      <c r="M17" s="185">
        <f t="shared" si="2"/>
        <v>44866</v>
      </c>
      <c r="N17" s="185" t="str">
        <f t="shared" si="2"/>
        <v>Dec-22 +</v>
      </c>
      <c r="O17" s="186" t="s">
        <v>34</v>
      </c>
    </row>
    <row r="18" spans="1:16" x14ac:dyDescent="0.35">
      <c r="A18" s="585" t="s">
        <v>48</v>
      </c>
      <c r="B18" s="11" t="s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388">
        <v>0</v>
      </c>
      <c r="M18" s="388">
        <v>0</v>
      </c>
      <c r="N18" s="388">
        <v>0</v>
      </c>
      <c r="O18" s="70">
        <f t="shared" ref="O18:O29" si="3">SUM(C18:N18)</f>
        <v>0</v>
      </c>
      <c r="P18" s="193"/>
    </row>
    <row r="19" spans="1:16" x14ac:dyDescent="0.35">
      <c r="A19" s="586"/>
      <c r="B19" s="12" t="s">
        <v>1</v>
      </c>
      <c r="C19" s="3">
        <v>0</v>
      </c>
      <c r="D19" s="3">
        <v>644423.64559936535</v>
      </c>
      <c r="E19" s="3">
        <v>1213166.7920041031</v>
      </c>
      <c r="F19" s="3">
        <v>1308497.0706797945</v>
      </c>
      <c r="G19" s="3">
        <v>1666560.0159224118</v>
      </c>
      <c r="H19" s="3">
        <v>2252242.1083466504</v>
      </c>
      <c r="I19" s="3">
        <v>2515434.2675479436</v>
      </c>
      <c r="J19" s="3">
        <v>2562509.5840185634</v>
      </c>
      <c r="K19" s="3">
        <v>2139524.6638370133</v>
      </c>
      <c r="L19" s="96">
        <v>1386262.7609207733</v>
      </c>
      <c r="M19" s="96">
        <v>1263158.2177908449</v>
      </c>
      <c r="N19" s="96">
        <v>3859434.6121631069</v>
      </c>
      <c r="O19" s="70">
        <f t="shared" si="3"/>
        <v>20811213.738830574</v>
      </c>
    </row>
    <row r="20" spans="1:16" ht="14.4" customHeight="1" x14ac:dyDescent="0.35">
      <c r="A20" s="586"/>
      <c r="B20" s="11" t="s">
        <v>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96">
        <v>0</v>
      </c>
      <c r="M20" s="96">
        <v>0</v>
      </c>
      <c r="N20" s="96">
        <v>0</v>
      </c>
      <c r="O20" s="70">
        <f t="shared" si="3"/>
        <v>0</v>
      </c>
    </row>
    <row r="21" spans="1:16" x14ac:dyDescent="0.35">
      <c r="A21" s="586"/>
      <c r="B21" s="11" t="s">
        <v>9</v>
      </c>
      <c r="C21" s="3">
        <v>0</v>
      </c>
      <c r="D21" s="3">
        <v>235474.84048461914</v>
      </c>
      <c r="E21" s="3">
        <v>587072.67149395053</v>
      </c>
      <c r="F21" s="3">
        <v>717913.33026360825</v>
      </c>
      <c r="G21" s="3">
        <v>714213.90639278735</v>
      </c>
      <c r="H21" s="3">
        <v>928141.25300446851</v>
      </c>
      <c r="I21" s="3">
        <v>1155649.1252712116</v>
      </c>
      <c r="J21" s="3">
        <v>1031572.3547156256</v>
      </c>
      <c r="K21" s="3">
        <v>879961.78286238818</v>
      </c>
      <c r="L21" s="96">
        <v>605001.71839325654</v>
      </c>
      <c r="M21" s="96">
        <v>566391.42774231301</v>
      </c>
      <c r="N21" s="96">
        <v>2435643.2625859152</v>
      </c>
      <c r="O21" s="70">
        <f t="shared" si="3"/>
        <v>9857035.673210144</v>
      </c>
    </row>
    <row r="22" spans="1:16" x14ac:dyDescent="0.35">
      <c r="A22" s="586"/>
      <c r="B22" s="12" t="s">
        <v>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96">
        <v>0</v>
      </c>
      <c r="M22" s="96">
        <v>0</v>
      </c>
      <c r="N22" s="96">
        <v>0</v>
      </c>
      <c r="O22" s="70">
        <f t="shared" si="3"/>
        <v>0</v>
      </c>
    </row>
    <row r="23" spans="1:16" x14ac:dyDescent="0.35">
      <c r="A23" s="586"/>
      <c r="B23" s="11" t="s">
        <v>4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96">
        <v>0</v>
      </c>
      <c r="M23" s="96">
        <v>0</v>
      </c>
      <c r="N23" s="96">
        <v>0</v>
      </c>
      <c r="O23" s="70">
        <f t="shared" si="3"/>
        <v>0</v>
      </c>
    </row>
    <row r="24" spans="1:16" x14ac:dyDescent="0.35">
      <c r="A24" s="586"/>
      <c r="B24" s="11" t="s">
        <v>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96">
        <v>0</v>
      </c>
      <c r="M24" s="96">
        <v>0</v>
      </c>
      <c r="N24" s="96">
        <v>0</v>
      </c>
      <c r="O24" s="70">
        <f t="shared" si="3"/>
        <v>0</v>
      </c>
    </row>
    <row r="25" spans="1:16" x14ac:dyDescent="0.35">
      <c r="A25" s="586"/>
      <c r="B25" s="11" t="s">
        <v>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96">
        <v>0</v>
      </c>
      <c r="M25" s="96">
        <v>0</v>
      </c>
      <c r="N25" s="96">
        <v>0</v>
      </c>
      <c r="O25" s="70">
        <f t="shared" si="3"/>
        <v>0</v>
      </c>
    </row>
    <row r="26" spans="1:16" x14ac:dyDescent="0.35">
      <c r="A26" s="586"/>
      <c r="B26" s="11" t="s">
        <v>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96">
        <v>0</v>
      </c>
      <c r="M26" s="96">
        <v>0</v>
      </c>
      <c r="N26" s="96">
        <v>0</v>
      </c>
      <c r="O26" s="70">
        <f t="shared" si="3"/>
        <v>0</v>
      </c>
    </row>
    <row r="27" spans="1:16" x14ac:dyDescent="0.35">
      <c r="A27" s="586"/>
      <c r="B27" s="11" t="s">
        <v>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96">
        <v>0</v>
      </c>
      <c r="M27" s="96">
        <v>0</v>
      </c>
      <c r="N27" s="96">
        <v>0</v>
      </c>
      <c r="O27" s="70">
        <f t="shared" si="3"/>
        <v>0</v>
      </c>
    </row>
    <row r="28" spans="1:16" ht="15" thickBot="1" x14ac:dyDescent="0.4">
      <c r="A28" s="587"/>
      <c r="B28" s="187" t="s">
        <v>42</v>
      </c>
      <c r="C28" s="389">
        <v>0</v>
      </c>
      <c r="D28" s="389">
        <v>0</v>
      </c>
      <c r="E28" s="389">
        <v>0</v>
      </c>
      <c r="F28" s="389">
        <v>0</v>
      </c>
      <c r="G28" s="389">
        <v>0</v>
      </c>
      <c r="H28" s="389">
        <v>0</v>
      </c>
      <c r="I28" s="389">
        <v>0</v>
      </c>
      <c r="J28" s="389">
        <v>0</v>
      </c>
      <c r="K28" s="389">
        <v>0</v>
      </c>
      <c r="L28" s="390">
        <v>0</v>
      </c>
      <c r="M28" s="390">
        <v>0</v>
      </c>
      <c r="N28" s="390">
        <v>0</v>
      </c>
      <c r="O28" s="70">
        <f t="shared" si="3"/>
        <v>0</v>
      </c>
    </row>
    <row r="29" spans="1:16" ht="21.5" thickBot="1" x14ac:dyDescent="0.55000000000000004">
      <c r="A29" s="72"/>
      <c r="B29" s="188" t="s">
        <v>43</v>
      </c>
      <c r="C29" s="189">
        <f t="shared" ref="C29:N29" si="4">SUM(C18:C28)</f>
        <v>0</v>
      </c>
      <c r="D29" s="189">
        <f t="shared" si="4"/>
        <v>879898.48608398449</v>
      </c>
      <c r="E29" s="189">
        <f t="shared" si="4"/>
        <v>1800239.4634980536</v>
      </c>
      <c r="F29" s="189">
        <f t="shared" si="4"/>
        <v>2026410.4009434027</v>
      </c>
      <c r="G29" s="189">
        <f t="shared" si="4"/>
        <v>2380773.9223151989</v>
      </c>
      <c r="H29" s="189">
        <f t="shared" si="4"/>
        <v>3180383.3613511189</v>
      </c>
      <c r="I29" s="189">
        <f t="shared" si="4"/>
        <v>3671083.392819155</v>
      </c>
      <c r="J29" s="189">
        <f t="shared" si="4"/>
        <v>3594081.9387341891</v>
      </c>
      <c r="K29" s="189">
        <f t="shared" si="4"/>
        <v>3019486.4466994014</v>
      </c>
      <c r="L29" s="190">
        <f t="shared" si="4"/>
        <v>1991264.4793140297</v>
      </c>
      <c r="M29" s="190">
        <f t="shared" si="4"/>
        <v>1829549.645533158</v>
      </c>
      <c r="N29" s="382">
        <f t="shared" si="4"/>
        <v>6295077.8747490216</v>
      </c>
      <c r="O29" s="73">
        <f t="shared" si="3"/>
        <v>30668249.41204071</v>
      </c>
    </row>
    <row r="30" spans="1:16" ht="21.5" thickBot="1" x14ac:dyDescent="0.55000000000000004">
      <c r="A30" s="72"/>
      <c r="F30" s="71">
        <v>0</v>
      </c>
    </row>
    <row r="31" spans="1:16" ht="21.5" thickBot="1" x14ac:dyDescent="0.55000000000000004">
      <c r="A31" s="72"/>
      <c r="B31" s="184" t="s">
        <v>36</v>
      </c>
      <c r="C31" s="185">
        <f>C$3</f>
        <v>44562</v>
      </c>
      <c r="D31" s="185">
        <f t="shared" ref="D31:N31" si="5">D$3</f>
        <v>44593</v>
      </c>
      <c r="E31" s="185">
        <f t="shared" si="5"/>
        <v>44621</v>
      </c>
      <c r="F31" s="185">
        <f t="shared" si="5"/>
        <v>44652</v>
      </c>
      <c r="G31" s="185">
        <f t="shared" si="5"/>
        <v>44682</v>
      </c>
      <c r="H31" s="185">
        <f t="shared" si="5"/>
        <v>44713</v>
      </c>
      <c r="I31" s="185">
        <f t="shared" si="5"/>
        <v>44743</v>
      </c>
      <c r="J31" s="185">
        <f t="shared" si="5"/>
        <v>44774</v>
      </c>
      <c r="K31" s="185">
        <f t="shared" si="5"/>
        <v>44805</v>
      </c>
      <c r="L31" s="185">
        <f t="shared" si="5"/>
        <v>44835</v>
      </c>
      <c r="M31" s="185">
        <f t="shared" si="5"/>
        <v>44866</v>
      </c>
      <c r="N31" s="185" t="str">
        <f t="shared" si="5"/>
        <v>Dec-22 +</v>
      </c>
      <c r="O31" s="186" t="s">
        <v>34</v>
      </c>
    </row>
    <row r="32" spans="1:16" ht="14.4" customHeight="1" x14ac:dyDescent="0.35">
      <c r="A32" s="588" t="s">
        <v>228</v>
      </c>
      <c r="B32" s="11" t="s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95">
        <v>0</v>
      </c>
      <c r="O32" s="70">
        <f t="shared" ref="O32:O43" si="6">SUM(C32:N32)</f>
        <v>0</v>
      </c>
      <c r="P32" s="193"/>
    </row>
    <row r="33" spans="1:16" x14ac:dyDescent="0.35">
      <c r="A33" s="589"/>
      <c r="B33" s="12" t="s">
        <v>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95">
        <v>0</v>
      </c>
      <c r="O33" s="70">
        <f t="shared" si="6"/>
        <v>0</v>
      </c>
    </row>
    <row r="34" spans="1:16" x14ac:dyDescent="0.35">
      <c r="A34" s="589"/>
      <c r="B34" s="11" t="s">
        <v>2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95">
        <v>0</v>
      </c>
      <c r="O34" s="70">
        <f t="shared" si="6"/>
        <v>0</v>
      </c>
    </row>
    <row r="35" spans="1:16" x14ac:dyDescent="0.35">
      <c r="A35" s="589"/>
      <c r="B35" s="11" t="s">
        <v>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95">
        <v>0</v>
      </c>
      <c r="O35" s="70">
        <f t="shared" si="6"/>
        <v>0</v>
      </c>
    </row>
    <row r="36" spans="1:16" x14ac:dyDescent="0.35">
      <c r="A36" s="589"/>
      <c r="B36" s="12" t="s">
        <v>3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95">
        <v>0</v>
      </c>
      <c r="O36" s="70">
        <f t="shared" si="6"/>
        <v>0</v>
      </c>
    </row>
    <row r="37" spans="1:16" x14ac:dyDescent="0.35">
      <c r="A37" s="589"/>
      <c r="B37" s="11" t="s">
        <v>4</v>
      </c>
      <c r="C37" s="3">
        <v>0</v>
      </c>
      <c r="D37" s="3">
        <v>24140.92041381836</v>
      </c>
      <c r="E37" s="3">
        <v>44902.199613037112</v>
      </c>
      <c r="F37" s="3">
        <v>90.725126953124999</v>
      </c>
      <c r="G37" s="3">
        <v>443318.41741699207</v>
      </c>
      <c r="H37" s="3">
        <v>123167.43024047851</v>
      </c>
      <c r="I37" s="3">
        <v>378216.43418457033</v>
      </c>
      <c r="J37" s="3">
        <v>150420.02414855955</v>
      </c>
      <c r="K37" s="3">
        <v>113687.77489318849</v>
      </c>
      <c r="L37" s="3">
        <v>84908.399627075196</v>
      </c>
      <c r="M37" s="3">
        <v>150612.82135192869</v>
      </c>
      <c r="N37" s="95">
        <v>911181.50474975561</v>
      </c>
      <c r="O37" s="70">
        <f t="shared" si="6"/>
        <v>2424646.651766357</v>
      </c>
    </row>
    <row r="38" spans="1:16" x14ac:dyDescent="0.35">
      <c r="A38" s="589"/>
      <c r="B38" s="11" t="s">
        <v>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95">
        <v>0</v>
      </c>
      <c r="O38" s="70">
        <f t="shared" si="6"/>
        <v>0</v>
      </c>
    </row>
    <row r="39" spans="1:16" x14ac:dyDescent="0.35">
      <c r="A39" s="589"/>
      <c r="B39" s="11" t="s">
        <v>6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95">
        <v>0</v>
      </c>
      <c r="O39" s="70">
        <f t="shared" si="6"/>
        <v>0</v>
      </c>
    </row>
    <row r="40" spans="1:16" x14ac:dyDescent="0.35">
      <c r="A40" s="589"/>
      <c r="B40" s="11" t="s">
        <v>7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95">
        <v>0</v>
      </c>
      <c r="O40" s="70">
        <f t="shared" si="6"/>
        <v>0</v>
      </c>
    </row>
    <row r="41" spans="1:16" x14ac:dyDescent="0.35">
      <c r="A41" s="589"/>
      <c r="B41" s="11" t="s">
        <v>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95">
        <v>0</v>
      </c>
      <c r="O41" s="70">
        <f t="shared" si="6"/>
        <v>0</v>
      </c>
    </row>
    <row r="42" spans="1:16" ht="15" thickBot="1" x14ac:dyDescent="0.4">
      <c r="A42" s="590"/>
      <c r="B42" s="187" t="s">
        <v>42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95">
        <v>0</v>
      </c>
      <c r="O42" s="70">
        <f t="shared" si="6"/>
        <v>0</v>
      </c>
    </row>
    <row r="43" spans="1:16" ht="21.5" thickBot="1" x14ac:dyDescent="0.55000000000000004">
      <c r="A43" s="72"/>
      <c r="B43" s="188" t="s">
        <v>43</v>
      </c>
      <c r="C43" s="189">
        <f t="shared" ref="C43:N43" si="7">SUM(C32:C42)</f>
        <v>0</v>
      </c>
      <c r="D43" s="189">
        <f t="shared" si="7"/>
        <v>24140.92041381836</v>
      </c>
      <c r="E43" s="189">
        <f t="shared" si="7"/>
        <v>44902.199613037112</v>
      </c>
      <c r="F43" s="189">
        <f t="shared" si="7"/>
        <v>90.725126953124999</v>
      </c>
      <c r="G43" s="189">
        <f t="shared" si="7"/>
        <v>443318.41741699207</v>
      </c>
      <c r="H43" s="189">
        <f t="shared" si="7"/>
        <v>123167.43024047851</v>
      </c>
      <c r="I43" s="189">
        <f t="shared" si="7"/>
        <v>378216.43418457033</v>
      </c>
      <c r="J43" s="189">
        <f t="shared" si="7"/>
        <v>150420.02414855955</v>
      </c>
      <c r="K43" s="189">
        <f t="shared" si="7"/>
        <v>113687.77489318849</v>
      </c>
      <c r="L43" s="190">
        <f t="shared" si="7"/>
        <v>84908.399627075196</v>
      </c>
      <c r="M43" s="190">
        <f t="shared" si="7"/>
        <v>150612.82135192869</v>
      </c>
      <c r="N43" s="382">
        <f t="shared" si="7"/>
        <v>911181.50474975561</v>
      </c>
      <c r="O43" s="73">
        <f t="shared" si="6"/>
        <v>2424646.651766357</v>
      </c>
    </row>
    <row r="44" spans="1:16" ht="21.5" thickBot="1" x14ac:dyDescent="0.55000000000000004">
      <c r="A44" s="72"/>
      <c r="F44" s="71">
        <v>0</v>
      </c>
    </row>
    <row r="45" spans="1:16" ht="21.5" thickBot="1" x14ac:dyDescent="0.55000000000000004">
      <c r="A45" s="72"/>
      <c r="B45" s="184" t="s">
        <v>36</v>
      </c>
      <c r="C45" s="185">
        <f>C$3</f>
        <v>44562</v>
      </c>
      <c r="D45" s="185">
        <f t="shared" ref="D45:N45" si="8">D$3</f>
        <v>44593</v>
      </c>
      <c r="E45" s="185">
        <f t="shared" si="8"/>
        <v>44621</v>
      </c>
      <c r="F45" s="185">
        <f t="shared" si="8"/>
        <v>44652</v>
      </c>
      <c r="G45" s="185">
        <f t="shared" si="8"/>
        <v>44682</v>
      </c>
      <c r="H45" s="185">
        <f t="shared" si="8"/>
        <v>44713</v>
      </c>
      <c r="I45" s="185">
        <f t="shared" si="8"/>
        <v>44743</v>
      </c>
      <c r="J45" s="185">
        <f t="shared" si="8"/>
        <v>44774</v>
      </c>
      <c r="K45" s="185">
        <f t="shared" si="8"/>
        <v>44805</v>
      </c>
      <c r="L45" s="185">
        <f t="shared" si="8"/>
        <v>44835</v>
      </c>
      <c r="M45" s="185">
        <f t="shared" si="8"/>
        <v>44866</v>
      </c>
      <c r="N45" s="185" t="str">
        <f t="shared" si="8"/>
        <v>Dec-22 +</v>
      </c>
      <c r="O45" s="186" t="s">
        <v>34</v>
      </c>
    </row>
    <row r="46" spans="1:16" x14ac:dyDescent="0.35">
      <c r="A46" s="588" t="s">
        <v>47</v>
      </c>
      <c r="B46" s="11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22635.709289550781</v>
      </c>
      <c r="J46" s="3">
        <v>0</v>
      </c>
      <c r="K46" s="3">
        <v>0</v>
      </c>
      <c r="L46" s="3">
        <v>0</v>
      </c>
      <c r="M46" s="3">
        <v>3160.7801513671875</v>
      </c>
      <c r="N46" s="95">
        <v>0</v>
      </c>
      <c r="O46" s="70">
        <f t="shared" ref="O46:O57" si="9">SUM(C46:N46)</f>
        <v>25796.489440917969</v>
      </c>
      <c r="P46" s="193"/>
    </row>
    <row r="47" spans="1:16" x14ac:dyDescent="0.35">
      <c r="A47" s="589"/>
      <c r="B47" s="12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124737.41427230835</v>
      </c>
      <c r="I47" s="3">
        <v>227423.00326156616</v>
      </c>
      <c r="J47" s="3">
        <v>208083.7114028931</v>
      </c>
      <c r="K47" s="3">
        <v>148036.68809509277</v>
      </c>
      <c r="L47" s="3">
        <v>53998.609970092773</v>
      </c>
      <c r="M47" s="3">
        <v>65726.712635040283</v>
      </c>
      <c r="N47" s="95">
        <v>132595.4612121582</v>
      </c>
      <c r="O47" s="70">
        <f t="shared" si="9"/>
        <v>960601.60084915161</v>
      </c>
    </row>
    <row r="48" spans="1:16" x14ac:dyDescent="0.35">
      <c r="A48" s="589"/>
      <c r="B48" s="11" t="s">
        <v>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95">
        <v>0</v>
      </c>
      <c r="O48" s="70">
        <f t="shared" si="9"/>
        <v>0</v>
      </c>
    </row>
    <row r="49" spans="1:16" x14ac:dyDescent="0.35">
      <c r="A49" s="589"/>
      <c r="B49" s="11" t="s">
        <v>9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109873.0657119751</v>
      </c>
      <c r="I49" s="3">
        <v>44085.045387268066</v>
      </c>
      <c r="J49" s="3">
        <v>65331.506332397461</v>
      </c>
      <c r="K49" s="3">
        <v>72662.937164306641</v>
      </c>
      <c r="L49" s="3">
        <v>8777.7680969238281</v>
      </c>
      <c r="M49" s="3">
        <v>73048.121757507324</v>
      </c>
      <c r="N49" s="95">
        <v>90862.180480957031</v>
      </c>
      <c r="O49" s="70">
        <f t="shared" si="9"/>
        <v>464640.62493133545</v>
      </c>
    </row>
    <row r="50" spans="1:16" x14ac:dyDescent="0.35">
      <c r="A50" s="589"/>
      <c r="B50" s="12" t="s">
        <v>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679478.67097553448</v>
      </c>
      <c r="I50" s="3">
        <v>130588.50875724466</v>
      </c>
      <c r="J50" s="3">
        <v>369303.39908242284</v>
      </c>
      <c r="K50" s="3">
        <v>873541.93119231996</v>
      </c>
      <c r="L50" s="3">
        <v>656243.1044617974</v>
      </c>
      <c r="M50" s="3">
        <v>839867.11613812356</v>
      </c>
      <c r="N50" s="95">
        <v>3137660.6436601346</v>
      </c>
      <c r="O50" s="70">
        <f t="shared" si="9"/>
        <v>6686683.3742675781</v>
      </c>
    </row>
    <row r="51" spans="1:16" x14ac:dyDescent="0.35">
      <c r="A51" s="589"/>
      <c r="B51" s="11" t="s">
        <v>4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38509.164699554451</v>
      </c>
      <c r="I51" s="3">
        <v>7251.1262640953073</v>
      </c>
      <c r="J51" s="3">
        <v>52643.364167928703</v>
      </c>
      <c r="K51" s="3">
        <v>8445.2601730823517</v>
      </c>
      <c r="L51" s="3">
        <v>6209.7436287403116</v>
      </c>
      <c r="M51" s="3">
        <v>22553.640956878666</v>
      </c>
      <c r="N51" s="95">
        <v>9713.7135901451111</v>
      </c>
      <c r="O51" s="70">
        <f t="shared" si="9"/>
        <v>145326.01348042491</v>
      </c>
    </row>
    <row r="52" spans="1:16" x14ac:dyDescent="0.35">
      <c r="A52" s="589"/>
      <c r="B52" s="11" t="s">
        <v>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615.59997558593761</v>
      </c>
      <c r="I52" s="3">
        <v>0</v>
      </c>
      <c r="J52" s="3">
        <v>54172.797851562507</v>
      </c>
      <c r="K52" s="3">
        <v>35858.698577880867</v>
      </c>
      <c r="L52" s="3">
        <v>0</v>
      </c>
      <c r="M52" s="3">
        <v>30933.898773193367</v>
      </c>
      <c r="N52" s="95">
        <v>0</v>
      </c>
      <c r="O52" s="70">
        <f t="shared" si="9"/>
        <v>121580.99517822269</v>
      </c>
    </row>
    <row r="53" spans="1:16" x14ac:dyDescent="0.35">
      <c r="A53" s="589"/>
      <c r="B53" s="11" t="s">
        <v>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95">
        <v>0</v>
      </c>
      <c r="O53" s="70">
        <f t="shared" si="9"/>
        <v>0</v>
      </c>
    </row>
    <row r="54" spans="1:16" x14ac:dyDescent="0.35">
      <c r="A54" s="589"/>
      <c r="B54" s="11" t="s">
        <v>7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95">
        <v>0</v>
      </c>
      <c r="O54" s="70">
        <f t="shared" si="9"/>
        <v>0</v>
      </c>
    </row>
    <row r="55" spans="1:16" x14ac:dyDescent="0.35">
      <c r="A55" s="589"/>
      <c r="B55" s="11" t="s">
        <v>8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140530.32810974121</v>
      </c>
      <c r="I55" s="3">
        <v>0</v>
      </c>
      <c r="J55" s="3">
        <v>5636.1025619506836</v>
      </c>
      <c r="K55" s="3">
        <v>3220.6300354003906</v>
      </c>
      <c r="L55" s="3">
        <v>5000.9485054016113</v>
      </c>
      <c r="M55" s="3">
        <v>46462.82498550415</v>
      </c>
      <c r="N55" s="95">
        <v>22648.142383575439</v>
      </c>
      <c r="O55" s="70">
        <f t="shared" si="9"/>
        <v>223498.97658157349</v>
      </c>
    </row>
    <row r="56" spans="1:16" ht="15" thickBot="1" x14ac:dyDescent="0.4">
      <c r="A56" s="590"/>
      <c r="B56" s="187" t="s">
        <v>42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95">
        <v>0</v>
      </c>
      <c r="O56" s="70">
        <f t="shared" si="9"/>
        <v>0</v>
      </c>
    </row>
    <row r="57" spans="1:16" ht="21.5" thickBot="1" x14ac:dyDescent="0.55000000000000004">
      <c r="A57" s="72"/>
      <c r="B57" s="188" t="s">
        <v>43</v>
      </c>
      <c r="C57" s="189">
        <f t="shared" ref="C57:N57" si="10">SUM(C46:C56)</f>
        <v>0</v>
      </c>
      <c r="D57" s="189">
        <f t="shared" si="10"/>
        <v>0</v>
      </c>
      <c r="E57" s="189">
        <f t="shared" si="10"/>
        <v>0</v>
      </c>
      <c r="F57" s="189">
        <f t="shared" si="10"/>
        <v>0</v>
      </c>
      <c r="G57" s="189">
        <f t="shared" si="10"/>
        <v>0</v>
      </c>
      <c r="H57" s="189">
        <f t="shared" si="10"/>
        <v>1093744.2437446995</v>
      </c>
      <c r="I57" s="189">
        <f t="shared" si="10"/>
        <v>431983.392959725</v>
      </c>
      <c r="J57" s="189">
        <f t="shared" si="10"/>
        <v>755170.88139915525</v>
      </c>
      <c r="K57" s="189">
        <f t="shared" si="10"/>
        <v>1141766.1452380829</v>
      </c>
      <c r="L57" s="190">
        <f t="shared" si="10"/>
        <v>730230.17466295592</v>
      </c>
      <c r="M57" s="190">
        <f t="shared" si="10"/>
        <v>1081753.0953976144</v>
      </c>
      <c r="N57" s="382">
        <f t="shared" si="10"/>
        <v>3393480.1413269704</v>
      </c>
      <c r="O57" s="73">
        <f t="shared" si="9"/>
        <v>8628128.0747292042</v>
      </c>
    </row>
    <row r="58" spans="1:16" ht="21.5" thickBot="1" x14ac:dyDescent="0.55000000000000004">
      <c r="A58" s="72"/>
      <c r="F58" s="71">
        <v>0</v>
      </c>
    </row>
    <row r="59" spans="1:16" ht="21.5" thickBot="1" x14ac:dyDescent="0.55000000000000004">
      <c r="A59" s="72"/>
      <c r="B59" s="184" t="s">
        <v>36</v>
      </c>
      <c r="C59" s="185">
        <f>C$3</f>
        <v>44562</v>
      </c>
      <c r="D59" s="185">
        <f t="shared" ref="D59:N59" si="11">D$3</f>
        <v>44593</v>
      </c>
      <c r="E59" s="185">
        <f t="shared" si="11"/>
        <v>44621</v>
      </c>
      <c r="F59" s="185">
        <f t="shared" si="11"/>
        <v>44652</v>
      </c>
      <c r="G59" s="185">
        <f t="shared" si="11"/>
        <v>44682</v>
      </c>
      <c r="H59" s="185">
        <f t="shared" si="11"/>
        <v>44713</v>
      </c>
      <c r="I59" s="185">
        <f t="shared" si="11"/>
        <v>44743</v>
      </c>
      <c r="J59" s="185">
        <f t="shared" si="11"/>
        <v>44774</v>
      </c>
      <c r="K59" s="185">
        <f t="shared" si="11"/>
        <v>44805</v>
      </c>
      <c r="L59" s="185">
        <f t="shared" si="11"/>
        <v>44835</v>
      </c>
      <c r="M59" s="185">
        <f t="shared" si="11"/>
        <v>44866</v>
      </c>
      <c r="N59" s="185" t="str">
        <f t="shared" si="11"/>
        <v>Dec-22 +</v>
      </c>
      <c r="O59" s="186" t="s">
        <v>34</v>
      </c>
    </row>
    <row r="60" spans="1:16" x14ac:dyDescent="0.35">
      <c r="A60" s="585" t="s">
        <v>46</v>
      </c>
      <c r="B60" s="11" t="s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95">
        <v>0</v>
      </c>
      <c r="O60" s="70">
        <f t="shared" ref="O60:O71" si="12">SUM(C60:N60)</f>
        <v>0</v>
      </c>
      <c r="P60" s="193"/>
    </row>
    <row r="61" spans="1:16" x14ac:dyDescent="0.35">
      <c r="A61" s="586"/>
      <c r="B61" s="12" t="s">
        <v>1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22302.099723178901</v>
      </c>
      <c r="K61" s="3">
        <v>0</v>
      </c>
      <c r="L61" s="3">
        <v>0</v>
      </c>
      <c r="M61" s="3">
        <v>423451.13837966905</v>
      </c>
      <c r="N61" s="95">
        <v>222051.36270052713</v>
      </c>
      <c r="O61" s="70">
        <f t="shared" si="12"/>
        <v>667804.60080337501</v>
      </c>
    </row>
    <row r="62" spans="1:16" x14ac:dyDescent="0.35">
      <c r="A62" s="586"/>
      <c r="B62" s="11" t="s">
        <v>2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95">
        <v>0</v>
      </c>
      <c r="O62" s="70">
        <f t="shared" si="12"/>
        <v>0</v>
      </c>
    </row>
    <row r="63" spans="1:16" x14ac:dyDescent="0.35">
      <c r="A63" s="586"/>
      <c r="B63" s="11" t="s">
        <v>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76099.140489181969</v>
      </c>
      <c r="K63" s="3">
        <v>0</v>
      </c>
      <c r="L63" s="3">
        <v>0</v>
      </c>
      <c r="M63" s="3">
        <v>182578.65956268311</v>
      </c>
      <c r="N63" s="95">
        <v>295054.09015137248</v>
      </c>
      <c r="O63" s="70">
        <f t="shared" si="12"/>
        <v>553731.89020323753</v>
      </c>
    </row>
    <row r="64" spans="1:16" x14ac:dyDescent="0.35">
      <c r="A64" s="586"/>
      <c r="B64" s="12" t="s">
        <v>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40167.290100097656</v>
      </c>
      <c r="I64" s="3">
        <v>0</v>
      </c>
      <c r="J64" s="3">
        <v>1437.933544921875</v>
      </c>
      <c r="K64" s="3">
        <v>0</v>
      </c>
      <c r="L64" s="3">
        <v>0</v>
      </c>
      <c r="M64" s="3">
        <v>118556.90031738281</v>
      </c>
      <c r="N64" s="95">
        <v>0</v>
      </c>
      <c r="O64" s="70">
        <f t="shared" si="12"/>
        <v>160162.12396240234</v>
      </c>
    </row>
    <row r="65" spans="1:16" x14ac:dyDescent="0.35">
      <c r="A65" s="586"/>
      <c r="B65" s="11" t="s">
        <v>4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2020.8121490478518</v>
      </c>
      <c r="K65" s="3">
        <v>0</v>
      </c>
      <c r="L65" s="3">
        <v>0</v>
      </c>
      <c r="M65" s="3">
        <v>1206.9798431396484</v>
      </c>
      <c r="N65" s="95">
        <v>0</v>
      </c>
      <c r="O65" s="70">
        <f t="shared" si="12"/>
        <v>3227.7919921875</v>
      </c>
    </row>
    <row r="66" spans="1:16" x14ac:dyDescent="0.35">
      <c r="A66" s="586"/>
      <c r="B66" s="11" t="s">
        <v>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95">
        <v>0</v>
      </c>
      <c r="O66" s="70">
        <f t="shared" si="12"/>
        <v>0</v>
      </c>
    </row>
    <row r="67" spans="1:16" x14ac:dyDescent="0.35">
      <c r="A67" s="586"/>
      <c r="B67" s="11" t="s">
        <v>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95">
        <v>0</v>
      </c>
      <c r="O67" s="70">
        <f t="shared" si="12"/>
        <v>0</v>
      </c>
    </row>
    <row r="68" spans="1:16" x14ac:dyDescent="0.35">
      <c r="A68" s="586"/>
      <c r="B68" s="11" t="s">
        <v>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95">
        <v>0</v>
      </c>
      <c r="O68" s="70">
        <f t="shared" si="12"/>
        <v>0</v>
      </c>
    </row>
    <row r="69" spans="1:16" x14ac:dyDescent="0.35">
      <c r="A69" s="586"/>
      <c r="B69" s="11" t="s">
        <v>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227613.623046875</v>
      </c>
      <c r="N69" s="95">
        <v>0</v>
      </c>
      <c r="O69" s="70">
        <f t="shared" si="12"/>
        <v>227613.623046875</v>
      </c>
    </row>
    <row r="70" spans="1:16" ht="15" thickBot="1" x14ac:dyDescent="0.4">
      <c r="A70" s="587"/>
      <c r="B70" s="187" t="s">
        <v>42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95">
        <v>0</v>
      </c>
      <c r="O70" s="70">
        <f t="shared" si="12"/>
        <v>0</v>
      </c>
    </row>
    <row r="71" spans="1:16" ht="21.5" thickBot="1" x14ac:dyDescent="0.55000000000000004">
      <c r="A71" s="72"/>
      <c r="B71" s="188" t="s">
        <v>43</v>
      </c>
      <c r="C71" s="189">
        <f t="shared" ref="C71:N71" si="13">SUM(C60:C70)</f>
        <v>0</v>
      </c>
      <c r="D71" s="189">
        <f t="shared" si="13"/>
        <v>0</v>
      </c>
      <c r="E71" s="189">
        <f t="shared" si="13"/>
        <v>0</v>
      </c>
      <c r="F71" s="189">
        <f t="shared" si="13"/>
        <v>0</v>
      </c>
      <c r="G71" s="189">
        <f t="shared" si="13"/>
        <v>0</v>
      </c>
      <c r="H71" s="189">
        <f t="shared" si="13"/>
        <v>40167.290100097656</v>
      </c>
      <c r="I71" s="189">
        <f t="shared" si="13"/>
        <v>0</v>
      </c>
      <c r="J71" s="189">
        <f t="shared" si="13"/>
        <v>101859.98590633059</v>
      </c>
      <c r="K71" s="189">
        <f t="shared" si="13"/>
        <v>0</v>
      </c>
      <c r="L71" s="190">
        <f t="shared" si="13"/>
        <v>0</v>
      </c>
      <c r="M71" s="190">
        <f t="shared" si="13"/>
        <v>953407.30114974955</v>
      </c>
      <c r="N71" s="382">
        <f t="shared" si="13"/>
        <v>517105.45285189961</v>
      </c>
      <c r="O71" s="73">
        <f t="shared" si="12"/>
        <v>1612540.0300080774</v>
      </c>
    </row>
    <row r="72" spans="1:16" ht="21.5" thickBot="1" x14ac:dyDescent="0.55000000000000004">
      <c r="A72" s="72"/>
      <c r="F72" s="71">
        <v>0</v>
      </c>
    </row>
    <row r="73" spans="1:16" ht="21.5" thickBot="1" x14ac:dyDescent="0.55000000000000004">
      <c r="A73" s="72"/>
      <c r="B73" s="184" t="s">
        <v>36</v>
      </c>
      <c r="C73" s="185">
        <f>C$3</f>
        <v>44562</v>
      </c>
      <c r="D73" s="185">
        <f t="shared" ref="D73:N73" si="14">D$3</f>
        <v>44593</v>
      </c>
      <c r="E73" s="185">
        <f t="shared" si="14"/>
        <v>44621</v>
      </c>
      <c r="F73" s="185">
        <f t="shared" si="14"/>
        <v>44652</v>
      </c>
      <c r="G73" s="185">
        <f t="shared" si="14"/>
        <v>44682</v>
      </c>
      <c r="H73" s="185">
        <f t="shared" si="14"/>
        <v>44713</v>
      </c>
      <c r="I73" s="185">
        <f t="shared" si="14"/>
        <v>44743</v>
      </c>
      <c r="J73" s="185">
        <f t="shared" si="14"/>
        <v>44774</v>
      </c>
      <c r="K73" s="185">
        <f t="shared" si="14"/>
        <v>44805</v>
      </c>
      <c r="L73" s="185">
        <f t="shared" si="14"/>
        <v>44835</v>
      </c>
      <c r="M73" s="185">
        <f t="shared" si="14"/>
        <v>44866</v>
      </c>
      <c r="N73" s="185" t="str">
        <f t="shared" si="14"/>
        <v>Dec-22 +</v>
      </c>
      <c r="O73" s="186" t="s">
        <v>34</v>
      </c>
    </row>
    <row r="74" spans="1:16" ht="15" customHeight="1" x14ac:dyDescent="0.35">
      <c r="A74" s="585" t="s">
        <v>171</v>
      </c>
      <c r="B74" s="11" t="s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95">
        <v>0</v>
      </c>
      <c r="O74" s="70">
        <f t="shared" ref="O74:O85" si="15">SUM(C74:N74)</f>
        <v>0</v>
      </c>
      <c r="P74" s="193"/>
    </row>
    <row r="75" spans="1:16" x14ac:dyDescent="0.35">
      <c r="A75" s="586"/>
      <c r="B75" s="12" t="s">
        <v>1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95"/>
      <c r="O75" s="70">
        <f t="shared" si="15"/>
        <v>0</v>
      </c>
    </row>
    <row r="76" spans="1:16" x14ac:dyDescent="0.35">
      <c r="A76" s="586"/>
      <c r="B76" s="11" t="s">
        <v>2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95">
        <v>0</v>
      </c>
      <c r="O76" s="70">
        <f t="shared" si="15"/>
        <v>0</v>
      </c>
    </row>
    <row r="77" spans="1:16" x14ac:dyDescent="0.35">
      <c r="A77" s="586"/>
      <c r="B77" s="11" t="s">
        <v>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95">
        <v>0</v>
      </c>
      <c r="O77" s="70">
        <f t="shared" si="15"/>
        <v>0</v>
      </c>
    </row>
    <row r="78" spans="1:16" x14ac:dyDescent="0.35">
      <c r="A78" s="586"/>
      <c r="B78" s="12" t="s">
        <v>3</v>
      </c>
      <c r="C78" s="3">
        <v>328891.27625266364</v>
      </c>
      <c r="D78" s="3">
        <v>18792.138488274242</v>
      </c>
      <c r="E78" s="3">
        <v>9576.7628834474508</v>
      </c>
      <c r="F78" s="3">
        <v>18340.404389998417</v>
      </c>
      <c r="G78" s="3">
        <v>7498.7860313786641</v>
      </c>
      <c r="H78" s="3">
        <v>8402.2542279303107</v>
      </c>
      <c r="I78" s="3">
        <v>22857.74537275665</v>
      </c>
      <c r="J78" s="3">
        <v>11293.352456895578</v>
      </c>
      <c r="K78" s="3">
        <v>9847.8033424129444</v>
      </c>
      <c r="L78" s="3">
        <v>12829.248391033376</v>
      </c>
      <c r="M78" s="3">
        <v>6685.6646544821824</v>
      </c>
      <c r="N78" s="95">
        <v>6504.9710151718527</v>
      </c>
      <c r="O78" s="70">
        <f t="shared" si="15"/>
        <v>461520.40750644531</v>
      </c>
    </row>
    <row r="79" spans="1:16" x14ac:dyDescent="0.35">
      <c r="A79" s="586"/>
      <c r="B79" s="11" t="s">
        <v>4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95">
        <v>0</v>
      </c>
      <c r="O79" s="70">
        <f t="shared" si="15"/>
        <v>0</v>
      </c>
    </row>
    <row r="80" spans="1:16" x14ac:dyDescent="0.35">
      <c r="A80" s="586"/>
      <c r="B80" s="11" t="s">
        <v>5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95">
        <v>0</v>
      </c>
      <c r="O80" s="70">
        <f t="shared" si="15"/>
        <v>0</v>
      </c>
    </row>
    <row r="81" spans="1:16" x14ac:dyDescent="0.35">
      <c r="A81" s="586"/>
      <c r="B81" s="11" t="s">
        <v>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95">
        <v>0</v>
      </c>
      <c r="O81" s="70">
        <f t="shared" si="15"/>
        <v>0</v>
      </c>
    </row>
    <row r="82" spans="1:16" x14ac:dyDescent="0.35">
      <c r="A82" s="586"/>
      <c r="B82" s="11" t="s">
        <v>7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95">
        <v>0</v>
      </c>
      <c r="O82" s="70">
        <f t="shared" si="15"/>
        <v>0</v>
      </c>
    </row>
    <row r="83" spans="1:16" x14ac:dyDescent="0.35">
      <c r="A83" s="586"/>
      <c r="B83" s="11" t="s">
        <v>8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95">
        <v>0</v>
      </c>
      <c r="O83" s="70">
        <f t="shared" si="15"/>
        <v>0</v>
      </c>
    </row>
    <row r="84" spans="1:16" ht="15" thickBot="1" x14ac:dyDescent="0.4">
      <c r="A84" s="587"/>
      <c r="B84" s="187" t="s">
        <v>42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95">
        <v>0</v>
      </c>
      <c r="O84" s="70">
        <f t="shared" si="15"/>
        <v>0</v>
      </c>
    </row>
    <row r="85" spans="1:16" ht="21.5" thickBot="1" x14ac:dyDescent="0.55000000000000004">
      <c r="A85" s="72"/>
      <c r="B85" s="188" t="s">
        <v>43</v>
      </c>
      <c r="C85" s="189">
        <f t="shared" ref="C85:N85" si="16">SUM(C74:C84)</f>
        <v>328891.27625266364</v>
      </c>
      <c r="D85" s="189">
        <f t="shared" si="16"/>
        <v>18792.138488274242</v>
      </c>
      <c r="E85" s="189">
        <f t="shared" si="16"/>
        <v>9576.7628834474508</v>
      </c>
      <c r="F85" s="189">
        <f t="shared" si="16"/>
        <v>18340.404389998417</v>
      </c>
      <c r="G85" s="189">
        <f t="shared" si="16"/>
        <v>7498.7860313786641</v>
      </c>
      <c r="H85" s="189">
        <f t="shared" si="16"/>
        <v>8402.2542279303107</v>
      </c>
      <c r="I85" s="189">
        <f t="shared" si="16"/>
        <v>22857.74537275665</v>
      </c>
      <c r="J85" s="189">
        <f t="shared" si="16"/>
        <v>11293.352456895578</v>
      </c>
      <c r="K85" s="189">
        <f t="shared" si="16"/>
        <v>9847.8033424129444</v>
      </c>
      <c r="L85" s="190">
        <f t="shared" si="16"/>
        <v>12829.248391033376</v>
      </c>
      <c r="M85" s="190">
        <f t="shared" si="16"/>
        <v>6685.6646544821824</v>
      </c>
      <c r="N85" s="382">
        <f t="shared" si="16"/>
        <v>6504.9710151718527</v>
      </c>
      <c r="O85" s="73">
        <f t="shared" si="15"/>
        <v>461520.40750644531</v>
      </c>
    </row>
    <row r="86" spans="1:16" ht="21.5" thickBot="1" x14ac:dyDescent="0.55000000000000004">
      <c r="A86" s="72"/>
      <c r="F86" s="71">
        <v>0</v>
      </c>
    </row>
    <row r="87" spans="1:16" ht="21.5" thickBot="1" x14ac:dyDescent="0.55000000000000004">
      <c r="A87" s="72"/>
      <c r="B87" s="184" t="s">
        <v>36</v>
      </c>
      <c r="C87" s="185">
        <f>C$3</f>
        <v>44562</v>
      </c>
      <c r="D87" s="185">
        <f t="shared" ref="D87:N87" si="17">D$3</f>
        <v>44593</v>
      </c>
      <c r="E87" s="185">
        <f t="shared" si="17"/>
        <v>44621</v>
      </c>
      <c r="F87" s="185">
        <f t="shared" si="17"/>
        <v>44652</v>
      </c>
      <c r="G87" s="185">
        <f t="shared" si="17"/>
        <v>44682</v>
      </c>
      <c r="H87" s="185">
        <f t="shared" si="17"/>
        <v>44713</v>
      </c>
      <c r="I87" s="185">
        <f t="shared" si="17"/>
        <v>44743</v>
      </c>
      <c r="J87" s="185">
        <f t="shared" si="17"/>
        <v>44774</v>
      </c>
      <c r="K87" s="185">
        <f t="shared" si="17"/>
        <v>44805</v>
      </c>
      <c r="L87" s="185">
        <f t="shared" si="17"/>
        <v>44835</v>
      </c>
      <c r="M87" s="185">
        <f t="shared" si="17"/>
        <v>44866</v>
      </c>
      <c r="N87" s="185" t="str">
        <f t="shared" si="17"/>
        <v>Dec-22 +</v>
      </c>
      <c r="O87" s="186" t="s">
        <v>34</v>
      </c>
    </row>
    <row r="88" spans="1:16" x14ac:dyDescent="0.35">
      <c r="A88" s="588" t="s">
        <v>45</v>
      </c>
      <c r="B88" s="11" t="s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95">
        <v>0</v>
      </c>
      <c r="O88" s="70">
        <f t="shared" ref="O88:O99" si="18">SUM(C88:N88)</f>
        <v>0</v>
      </c>
      <c r="P88" s="193"/>
    </row>
    <row r="89" spans="1:16" x14ac:dyDescent="0.35">
      <c r="A89" s="589"/>
      <c r="B89" s="12" t="s">
        <v>1</v>
      </c>
      <c r="C89" s="3">
        <v>0</v>
      </c>
      <c r="D89" s="3">
        <v>0</v>
      </c>
      <c r="E89" s="3">
        <v>44336.088497658973</v>
      </c>
      <c r="F89" s="3">
        <v>38395.616579398469</v>
      </c>
      <c r="G89" s="3">
        <v>27853.015264102778</v>
      </c>
      <c r="H89" s="3">
        <v>39598.211934623047</v>
      </c>
      <c r="I89" s="3">
        <v>31407.721207324779</v>
      </c>
      <c r="J89" s="3">
        <v>35897.614441549034</v>
      </c>
      <c r="K89" s="3">
        <v>77081.574578474829</v>
      </c>
      <c r="L89" s="3">
        <v>73968.110035392776</v>
      </c>
      <c r="M89" s="3">
        <v>4488.486749099884</v>
      </c>
      <c r="N89" s="95">
        <v>2698.4474723500362</v>
      </c>
      <c r="O89" s="70">
        <f t="shared" si="18"/>
        <v>375724.88675997453</v>
      </c>
    </row>
    <row r="90" spans="1:16" x14ac:dyDescent="0.35">
      <c r="A90" s="589"/>
      <c r="B90" s="11" t="s">
        <v>2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95">
        <v>0</v>
      </c>
      <c r="O90" s="70">
        <f t="shared" si="18"/>
        <v>0</v>
      </c>
    </row>
    <row r="91" spans="1:16" x14ac:dyDescent="0.35">
      <c r="A91" s="589"/>
      <c r="B91" s="11" t="s">
        <v>9</v>
      </c>
      <c r="C91" s="3">
        <v>0</v>
      </c>
      <c r="D91" s="3">
        <v>0</v>
      </c>
      <c r="E91" s="3">
        <v>52653.092715634863</v>
      </c>
      <c r="F91" s="3">
        <v>102595.61241680512</v>
      </c>
      <c r="G91" s="3">
        <v>47392.286613498472</v>
      </c>
      <c r="H91" s="3">
        <v>83150.167866143471</v>
      </c>
      <c r="I91" s="3">
        <v>65831.587319754923</v>
      </c>
      <c r="J91" s="3">
        <v>31264.317966162766</v>
      </c>
      <c r="K91" s="3">
        <v>30151.357105802177</v>
      </c>
      <c r="L91" s="3">
        <v>27394.780063733091</v>
      </c>
      <c r="M91" s="3">
        <v>523.55914388384133</v>
      </c>
      <c r="N91" s="95">
        <v>561.39734132121896</v>
      </c>
      <c r="O91" s="70">
        <f t="shared" si="18"/>
        <v>441518.15855273989</v>
      </c>
    </row>
    <row r="92" spans="1:16" x14ac:dyDescent="0.35">
      <c r="A92" s="589"/>
      <c r="B92" s="12" t="s">
        <v>3</v>
      </c>
      <c r="C92" s="3">
        <v>0</v>
      </c>
      <c r="D92" s="3">
        <v>0</v>
      </c>
      <c r="E92" s="3">
        <v>0</v>
      </c>
      <c r="F92" s="3">
        <v>1266.741943359375</v>
      </c>
      <c r="G92" s="3">
        <v>0</v>
      </c>
      <c r="H92" s="3">
        <v>1266.741943359375</v>
      </c>
      <c r="I92" s="3">
        <v>5066.9677734375</v>
      </c>
      <c r="J92" s="3">
        <v>10133.935546875</v>
      </c>
      <c r="K92" s="3">
        <v>35468.7744140625</v>
      </c>
      <c r="L92" s="3">
        <v>32935.29052734375</v>
      </c>
      <c r="M92" s="3">
        <v>3166.8548583984375</v>
      </c>
      <c r="N92" s="95">
        <v>5066.9677734375</v>
      </c>
      <c r="O92" s="70">
        <f t="shared" si="18"/>
        <v>94372.274780273438</v>
      </c>
    </row>
    <row r="93" spans="1:16" x14ac:dyDescent="0.35">
      <c r="A93" s="589"/>
      <c r="B93" s="11" t="s">
        <v>4</v>
      </c>
      <c r="C93" s="3">
        <v>0</v>
      </c>
      <c r="D93" s="3">
        <v>0</v>
      </c>
      <c r="E93" s="3">
        <v>0</v>
      </c>
      <c r="F93" s="3">
        <v>0</v>
      </c>
      <c r="G93" s="3">
        <v>3373.137505531311</v>
      </c>
      <c r="H93" s="3">
        <v>1298.1403443813324</v>
      </c>
      <c r="I93" s="3">
        <v>2449.153680562973</v>
      </c>
      <c r="J93" s="3">
        <v>2548.4490382671356</v>
      </c>
      <c r="K93" s="3">
        <v>2834.8170928955078</v>
      </c>
      <c r="L93" s="3">
        <v>1506.6509177684784</v>
      </c>
      <c r="M93" s="3">
        <v>17.711395263671875</v>
      </c>
      <c r="N93" s="95">
        <v>56.307224273681648</v>
      </c>
      <c r="O93" s="70">
        <f t="shared" si="18"/>
        <v>14084.367198944092</v>
      </c>
    </row>
    <row r="94" spans="1:16" x14ac:dyDescent="0.35">
      <c r="A94" s="589"/>
      <c r="B94" s="11" t="s">
        <v>5</v>
      </c>
      <c r="C94" s="3">
        <v>0</v>
      </c>
      <c r="D94" s="3">
        <v>0</v>
      </c>
      <c r="E94" s="3">
        <v>307.79998779296881</v>
      </c>
      <c r="F94" s="3">
        <v>0</v>
      </c>
      <c r="G94" s="3">
        <v>0</v>
      </c>
      <c r="H94" s="3">
        <v>3539.6998596191411</v>
      </c>
      <c r="I94" s="3">
        <v>4463.0998229980478</v>
      </c>
      <c r="J94" s="3">
        <v>2000.6999206542973</v>
      </c>
      <c r="K94" s="3">
        <v>5232.5997924804697</v>
      </c>
      <c r="L94" s="3">
        <v>1538.999938964844</v>
      </c>
      <c r="M94" s="3">
        <v>0</v>
      </c>
      <c r="N94" s="95">
        <v>0</v>
      </c>
      <c r="O94" s="70">
        <f t="shared" si="18"/>
        <v>17082.899322509769</v>
      </c>
    </row>
    <row r="95" spans="1:16" x14ac:dyDescent="0.35">
      <c r="A95" s="589"/>
      <c r="B95" s="11" t="s">
        <v>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95">
        <v>0</v>
      </c>
      <c r="O95" s="70">
        <f t="shared" si="18"/>
        <v>0</v>
      </c>
    </row>
    <row r="96" spans="1:16" x14ac:dyDescent="0.35">
      <c r="A96" s="589"/>
      <c r="B96" s="11" t="s">
        <v>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333.66295725617778</v>
      </c>
      <c r="I96" s="3">
        <v>4041.4678905526375</v>
      </c>
      <c r="J96" s="3">
        <v>4375.1308478088149</v>
      </c>
      <c r="K96" s="3">
        <v>0</v>
      </c>
      <c r="L96" s="3">
        <v>2592.304514067227</v>
      </c>
      <c r="M96" s="3">
        <v>11790.740714401734</v>
      </c>
      <c r="N96" s="95">
        <v>6229.033314457045</v>
      </c>
      <c r="O96" s="70">
        <f t="shared" si="18"/>
        <v>29362.340238543635</v>
      </c>
    </row>
    <row r="97" spans="1:16" x14ac:dyDescent="0.35">
      <c r="A97" s="589"/>
      <c r="B97" s="11" t="s">
        <v>8</v>
      </c>
      <c r="C97" s="3">
        <v>0</v>
      </c>
      <c r="D97" s="3">
        <v>0</v>
      </c>
      <c r="E97" s="3">
        <v>3295.9812469482417</v>
      </c>
      <c r="F97" s="3">
        <v>1196.9848937988279</v>
      </c>
      <c r="G97" s="3">
        <v>0</v>
      </c>
      <c r="H97" s="3">
        <v>364.2325706481933</v>
      </c>
      <c r="I97" s="3">
        <v>1400.7178497314453</v>
      </c>
      <c r="J97" s="3">
        <v>1080.4726028442383</v>
      </c>
      <c r="K97" s="3">
        <v>9.2708053588867188</v>
      </c>
      <c r="L97" s="3">
        <v>702.51397705078114</v>
      </c>
      <c r="M97" s="3">
        <v>0</v>
      </c>
      <c r="N97" s="95">
        <v>0</v>
      </c>
      <c r="O97" s="70">
        <f t="shared" si="18"/>
        <v>8050.1739463806143</v>
      </c>
    </row>
    <row r="98" spans="1:16" ht="15" thickBot="1" x14ac:dyDescent="0.4">
      <c r="A98" s="590"/>
      <c r="B98" s="187" t="s">
        <v>42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95">
        <v>0</v>
      </c>
      <c r="O98" s="70">
        <f t="shared" si="18"/>
        <v>0</v>
      </c>
    </row>
    <row r="99" spans="1:16" ht="21.5" thickBot="1" x14ac:dyDescent="0.55000000000000004">
      <c r="A99" s="72"/>
      <c r="B99" s="188" t="s">
        <v>43</v>
      </c>
      <c r="C99" s="189">
        <f t="shared" ref="C99:N99" si="19">SUM(C88:C98)</f>
        <v>0</v>
      </c>
      <c r="D99" s="189">
        <f t="shared" si="19"/>
        <v>0</v>
      </c>
      <c r="E99" s="189">
        <f t="shared" si="19"/>
        <v>100592.96244803505</v>
      </c>
      <c r="F99" s="189">
        <f t="shared" si="19"/>
        <v>143454.95583336178</v>
      </c>
      <c r="G99" s="189">
        <f t="shared" si="19"/>
        <v>78618.439383132558</v>
      </c>
      <c r="H99" s="189">
        <f t="shared" si="19"/>
        <v>129550.85747603074</v>
      </c>
      <c r="I99" s="189">
        <f t="shared" si="19"/>
        <v>114660.71554436231</v>
      </c>
      <c r="J99" s="189">
        <f t="shared" si="19"/>
        <v>87300.620364161296</v>
      </c>
      <c r="K99" s="189">
        <f t="shared" si="19"/>
        <v>150778.39378907438</v>
      </c>
      <c r="L99" s="190">
        <f t="shared" si="19"/>
        <v>140638.64997432093</v>
      </c>
      <c r="M99" s="190">
        <f t="shared" si="19"/>
        <v>19987.35286104757</v>
      </c>
      <c r="N99" s="382">
        <f t="shared" si="19"/>
        <v>14612.153125839481</v>
      </c>
      <c r="O99" s="73">
        <f t="shared" si="18"/>
        <v>980195.10079936602</v>
      </c>
    </row>
    <row r="100" spans="1:16" ht="21.5" thickBot="1" x14ac:dyDescent="0.55000000000000004">
      <c r="A100" s="72"/>
      <c r="F100" s="71">
        <v>0</v>
      </c>
    </row>
    <row r="101" spans="1:16" ht="21.5" thickBot="1" x14ac:dyDescent="0.55000000000000004">
      <c r="A101" s="72"/>
      <c r="B101" s="184" t="s">
        <v>36</v>
      </c>
      <c r="C101" s="185">
        <f>C$3</f>
        <v>44562</v>
      </c>
      <c r="D101" s="185">
        <f t="shared" ref="D101:N101" si="20">D$3</f>
        <v>44593</v>
      </c>
      <c r="E101" s="185">
        <f t="shared" si="20"/>
        <v>44621</v>
      </c>
      <c r="F101" s="185">
        <f t="shared" si="20"/>
        <v>44652</v>
      </c>
      <c r="G101" s="185">
        <f t="shared" si="20"/>
        <v>44682</v>
      </c>
      <c r="H101" s="185">
        <f t="shared" si="20"/>
        <v>44713</v>
      </c>
      <c r="I101" s="185">
        <f t="shared" si="20"/>
        <v>44743</v>
      </c>
      <c r="J101" s="185">
        <f t="shared" si="20"/>
        <v>44774</v>
      </c>
      <c r="K101" s="185">
        <f t="shared" si="20"/>
        <v>44805</v>
      </c>
      <c r="L101" s="185">
        <f t="shared" si="20"/>
        <v>44835</v>
      </c>
      <c r="M101" s="185">
        <f t="shared" si="20"/>
        <v>44866</v>
      </c>
      <c r="N101" s="185" t="str">
        <f t="shared" si="20"/>
        <v>Dec-22 +</v>
      </c>
      <c r="O101" s="186" t="s">
        <v>34</v>
      </c>
    </row>
    <row r="102" spans="1:16" ht="15" customHeight="1" x14ac:dyDescent="0.35">
      <c r="A102" s="585" t="s">
        <v>224</v>
      </c>
      <c r="B102" s="11" t="s">
        <v>0</v>
      </c>
      <c r="C102" s="3">
        <v>0</v>
      </c>
      <c r="D102" s="3">
        <v>0</v>
      </c>
      <c r="E102" s="3">
        <v>3431.9047388770864</v>
      </c>
      <c r="F102" s="3">
        <v>21857.833328887864</v>
      </c>
      <c r="G102" s="3">
        <v>2461.5416857045152</v>
      </c>
      <c r="H102" s="3">
        <v>5893.4464245816016</v>
      </c>
      <c r="I102" s="3">
        <v>5893.4464245816016</v>
      </c>
      <c r="J102" s="3">
        <v>3952.7203182364597</v>
      </c>
      <c r="K102" s="3">
        <v>14994.02385113369</v>
      </c>
      <c r="L102" s="3">
        <v>11562.119112256605</v>
      </c>
      <c r="M102" s="3">
        <v>9846.1667428180608</v>
      </c>
      <c r="N102" s="95">
        <v>14248.43453486772</v>
      </c>
      <c r="O102" s="70">
        <f t="shared" ref="O102:O113" si="21">SUM(C102:N102)</f>
        <v>94141.637161945211</v>
      </c>
      <c r="P102" s="193"/>
    </row>
    <row r="103" spans="1:16" x14ac:dyDescent="0.35">
      <c r="A103" s="586"/>
      <c r="B103" s="12" t="s">
        <v>1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95">
        <v>0</v>
      </c>
      <c r="O103" s="70">
        <f t="shared" si="21"/>
        <v>0</v>
      </c>
    </row>
    <row r="104" spans="1:16" x14ac:dyDescent="0.35">
      <c r="A104" s="586"/>
      <c r="B104" s="11" t="s">
        <v>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95">
        <v>0</v>
      </c>
      <c r="O104" s="70">
        <f t="shared" si="21"/>
        <v>0</v>
      </c>
    </row>
    <row r="105" spans="1:16" x14ac:dyDescent="0.35">
      <c r="A105" s="586"/>
      <c r="B105" s="11" t="s">
        <v>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95">
        <v>0</v>
      </c>
      <c r="O105" s="70">
        <f t="shared" si="21"/>
        <v>0</v>
      </c>
    </row>
    <row r="106" spans="1:16" x14ac:dyDescent="0.35">
      <c r="A106" s="586"/>
      <c r="B106" s="12" t="s">
        <v>3</v>
      </c>
      <c r="C106" s="3">
        <v>26227.363883127604</v>
      </c>
      <c r="D106" s="3">
        <v>0</v>
      </c>
      <c r="E106" s="3">
        <v>45867.034413088091</v>
      </c>
      <c r="F106" s="3">
        <v>125278.43690303722</v>
      </c>
      <c r="G106" s="3">
        <v>36037.473506612696</v>
      </c>
      <c r="H106" s="3">
        <v>44204.964126586994</v>
      </c>
      <c r="I106" s="3">
        <v>34374.286248178432</v>
      </c>
      <c r="J106" s="3">
        <v>31922.317328273741</v>
      </c>
      <c r="K106" s="3">
        <v>86850.699241290276</v>
      </c>
      <c r="L106" s="3">
        <v>50772.089224830634</v>
      </c>
      <c r="M106" s="3">
        <v>51561.987858234228</v>
      </c>
      <c r="N106" s="95">
        <v>111373.73935613668</v>
      </c>
      <c r="O106" s="70">
        <f t="shared" si="21"/>
        <v>644470.3920893966</v>
      </c>
    </row>
    <row r="107" spans="1:16" x14ac:dyDescent="0.35">
      <c r="A107" s="586"/>
      <c r="B107" s="11" t="s">
        <v>4</v>
      </c>
      <c r="C107" s="3">
        <v>3093.776127017094</v>
      </c>
      <c r="D107" s="3">
        <v>2202.6809255078983</v>
      </c>
      <c r="E107" s="3">
        <v>3135.4245651424321</v>
      </c>
      <c r="F107" s="3">
        <v>10561.066765741532</v>
      </c>
      <c r="G107" s="3">
        <v>6083.5445177039892</v>
      </c>
      <c r="H107" s="3">
        <v>8401.5208040818779</v>
      </c>
      <c r="I107" s="3">
        <v>10276.506891546107</v>
      </c>
      <c r="J107" s="3">
        <v>10005.829830059127</v>
      </c>
      <c r="K107" s="3">
        <v>15123.296843097225</v>
      </c>
      <c r="L107" s="3">
        <v>9747.7002008685486</v>
      </c>
      <c r="M107" s="3">
        <v>7986.6740938622652</v>
      </c>
      <c r="N107" s="95">
        <v>9171.9791230729115</v>
      </c>
      <c r="O107" s="70">
        <f t="shared" si="21"/>
        <v>95790.000687701016</v>
      </c>
    </row>
    <row r="108" spans="1:16" x14ac:dyDescent="0.35">
      <c r="A108" s="586"/>
      <c r="B108" s="11" t="s">
        <v>5</v>
      </c>
      <c r="C108" s="3">
        <v>898.28700000001334</v>
      </c>
      <c r="D108" s="3">
        <v>621.89100000000929</v>
      </c>
      <c r="E108" s="3">
        <v>898.28700000001334</v>
      </c>
      <c r="F108" s="3">
        <v>2810.0260000000417</v>
      </c>
      <c r="G108" s="3">
        <v>1474.1120000000219</v>
      </c>
      <c r="H108" s="3">
        <v>2671.8280000000395</v>
      </c>
      <c r="I108" s="3">
        <v>3247.6530000000485</v>
      </c>
      <c r="J108" s="3">
        <v>3408.8840000000505</v>
      </c>
      <c r="K108" s="3">
        <v>3109.4550000000463</v>
      </c>
      <c r="L108" s="3">
        <v>2464.5310000000368</v>
      </c>
      <c r="M108" s="3">
        <v>1796.5740000000267</v>
      </c>
      <c r="N108" s="95">
        <v>2533.6300000000379</v>
      </c>
      <c r="O108" s="70">
        <f t="shared" si="21"/>
        <v>25935.158000000385</v>
      </c>
    </row>
    <row r="109" spans="1:16" x14ac:dyDescent="0.35">
      <c r="A109" s="586"/>
      <c r="B109" s="11" t="s">
        <v>6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95">
        <v>0</v>
      </c>
      <c r="O109" s="70">
        <f t="shared" si="21"/>
        <v>0</v>
      </c>
    </row>
    <row r="110" spans="1:16" x14ac:dyDescent="0.35">
      <c r="A110" s="586"/>
      <c r="B110" s="11" t="s">
        <v>7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95">
        <v>0</v>
      </c>
      <c r="O110" s="70">
        <f t="shared" si="21"/>
        <v>0</v>
      </c>
    </row>
    <row r="111" spans="1:16" x14ac:dyDescent="0.35">
      <c r="A111" s="586"/>
      <c r="B111" s="11" t="s">
        <v>8</v>
      </c>
      <c r="C111" s="3">
        <v>2080.4741429729738</v>
      </c>
      <c r="D111" s="3">
        <v>1341.0387100234198</v>
      </c>
      <c r="E111" s="3">
        <v>2025.710289826739</v>
      </c>
      <c r="F111" s="3">
        <v>6262.9958247167879</v>
      </c>
      <c r="G111" s="3">
        <v>2173.2509444980651</v>
      </c>
      <c r="H111" s="3">
        <v>3525.2283565227644</v>
      </c>
      <c r="I111" s="3">
        <v>3339.6180790182789</v>
      </c>
      <c r="J111" s="3">
        <v>5692.3933231246665</v>
      </c>
      <c r="K111" s="3">
        <v>3738.2074487751261</v>
      </c>
      <c r="L111" s="3">
        <v>2931.6067350557173</v>
      </c>
      <c r="M111" s="3">
        <v>2009.6135002688995</v>
      </c>
      <c r="N111" s="95">
        <v>3070.7294808905353</v>
      </c>
      <c r="O111" s="70">
        <f t="shared" si="21"/>
        <v>38190.866835693974</v>
      </c>
    </row>
    <row r="112" spans="1:16" ht="15" thickBot="1" x14ac:dyDescent="0.4">
      <c r="A112" s="587"/>
      <c r="B112" s="187" t="s">
        <v>42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95">
        <v>0</v>
      </c>
      <c r="O112" s="70">
        <f t="shared" si="21"/>
        <v>0</v>
      </c>
    </row>
    <row r="113" spans="1:16" ht="21.5" thickBot="1" x14ac:dyDescent="0.55000000000000004">
      <c r="A113" s="72"/>
      <c r="B113" s="188" t="s">
        <v>43</v>
      </c>
      <c r="C113" s="189">
        <f t="shared" ref="C113:N113" si="22">SUM(C102:C112)</f>
        <v>32299.901153117687</v>
      </c>
      <c r="D113" s="189">
        <f t="shared" si="22"/>
        <v>4165.6106355313277</v>
      </c>
      <c r="E113" s="189">
        <f t="shared" si="22"/>
        <v>55358.361006934363</v>
      </c>
      <c r="F113" s="189">
        <f t="shared" si="22"/>
        <v>166770.35882238342</v>
      </c>
      <c r="G113" s="189">
        <f t="shared" si="22"/>
        <v>48229.922654519287</v>
      </c>
      <c r="H113" s="189">
        <f t="shared" si="22"/>
        <v>64696.987711773269</v>
      </c>
      <c r="I113" s="189">
        <f t="shared" si="22"/>
        <v>57131.510643324465</v>
      </c>
      <c r="J113" s="189">
        <f t="shared" si="22"/>
        <v>54982.144799694041</v>
      </c>
      <c r="K113" s="189">
        <f t="shared" si="22"/>
        <v>123815.68238429636</v>
      </c>
      <c r="L113" s="190">
        <f t="shared" si="22"/>
        <v>77478.04627301154</v>
      </c>
      <c r="M113" s="190">
        <f t="shared" si="22"/>
        <v>73201.016195183474</v>
      </c>
      <c r="N113" s="382">
        <f t="shared" si="22"/>
        <v>140398.51249496787</v>
      </c>
      <c r="O113" s="73">
        <f t="shared" si="21"/>
        <v>898528.05477473722</v>
      </c>
    </row>
    <row r="114" spans="1:16" ht="21.5" thickBot="1" x14ac:dyDescent="0.55000000000000004">
      <c r="A114" s="72"/>
    </row>
    <row r="115" spans="1:16" ht="21.5" thickBot="1" x14ac:dyDescent="0.55000000000000004">
      <c r="A115" s="72"/>
      <c r="B115" s="184" t="s">
        <v>36</v>
      </c>
      <c r="C115" s="185">
        <f>C$3</f>
        <v>44562</v>
      </c>
      <c r="D115" s="185">
        <f t="shared" ref="D115:N115" si="23">D$3</f>
        <v>44593</v>
      </c>
      <c r="E115" s="185">
        <f t="shared" si="23"/>
        <v>44621</v>
      </c>
      <c r="F115" s="185">
        <f t="shared" si="23"/>
        <v>44652</v>
      </c>
      <c r="G115" s="185">
        <f t="shared" si="23"/>
        <v>44682</v>
      </c>
      <c r="H115" s="185">
        <f t="shared" si="23"/>
        <v>44713</v>
      </c>
      <c r="I115" s="185">
        <f t="shared" si="23"/>
        <v>44743</v>
      </c>
      <c r="J115" s="185">
        <f t="shared" si="23"/>
        <v>44774</v>
      </c>
      <c r="K115" s="185">
        <f t="shared" si="23"/>
        <v>44805</v>
      </c>
      <c r="L115" s="185">
        <f t="shared" si="23"/>
        <v>44835</v>
      </c>
      <c r="M115" s="185">
        <f t="shared" si="23"/>
        <v>44866</v>
      </c>
      <c r="N115" s="185" t="str">
        <f t="shared" si="23"/>
        <v>Dec-22 +</v>
      </c>
      <c r="O115" s="186" t="s">
        <v>34</v>
      </c>
    </row>
    <row r="116" spans="1:16" ht="15" customHeight="1" x14ac:dyDescent="0.35">
      <c r="A116" s="588" t="s">
        <v>237</v>
      </c>
      <c r="B116" s="11" t="s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95">
        <v>0</v>
      </c>
      <c r="O116" s="70">
        <f t="shared" ref="O116:O127" si="24">SUM(C116:N116)</f>
        <v>0</v>
      </c>
      <c r="P116" s="193"/>
    </row>
    <row r="117" spans="1:16" x14ac:dyDescent="0.35">
      <c r="A117" s="589"/>
      <c r="B117" s="12" t="s">
        <v>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67536.557006835938</v>
      </c>
      <c r="J117" s="3">
        <v>0</v>
      </c>
      <c r="K117" s="3">
        <v>0</v>
      </c>
      <c r="L117" s="3">
        <v>0</v>
      </c>
      <c r="M117" s="3">
        <v>0</v>
      </c>
      <c r="N117" s="95">
        <v>0</v>
      </c>
      <c r="O117" s="70">
        <f t="shared" si="24"/>
        <v>67536.557006835938</v>
      </c>
    </row>
    <row r="118" spans="1:16" x14ac:dyDescent="0.35">
      <c r="A118" s="589"/>
      <c r="B118" s="11" t="s">
        <v>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95">
        <v>0</v>
      </c>
      <c r="O118" s="70">
        <f t="shared" si="24"/>
        <v>0</v>
      </c>
    </row>
    <row r="119" spans="1:16" x14ac:dyDescent="0.35">
      <c r="A119" s="589"/>
      <c r="B119" s="11" t="s">
        <v>9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95">
        <v>0</v>
      </c>
      <c r="O119" s="70">
        <f t="shared" si="24"/>
        <v>0</v>
      </c>
    </row>
    <row r="120" spans="1:16" x14ac:dyDescent="0.35">
      <c r="A120" s="589"/>
      <c r="B120" s="12" t="s">
        <v>3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95">
        <v>0</v>
      </c>
      <c r="O120" s="70">
        <f t="shared" si="24"/>
        <v>0</v>
      </c>
    </row>
    <row r="121" spans="1:16" x14ac:dyDescent="0.35">
      <c r="A121" s="589"/>
      <c r="B121" s="11" t="s">
        <v>4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8602.8699874877948</v>
      </c>
      <c r="K121" s="3">
        <v>0</v>
      </c>
      <c r="L121" s="3">
        <v>0</v>
      </c>
      <c r="M121" s="3">
        <v>0</v>
      </c>
      <c r="N121" s="95">
        <v>0</v>
      </c>
      <c r="O121" s="70">
        <f t="shared" si="24"/>
        <v>8602.8699874877948</v>
      </c>
    </row>
    <row r="122" spans="1:16" x14ac:dyDescent="0.35">
      <c r="A122" s="589"/>
      <c r="B122" s="11" t="s">
        <v>5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95">
        <v>0</v>
      </c>
      <c r="O122" s="70">
        <f t="shared" si="24"/>
        <v>0</v>
      </c>
    </row>
    <row r="123" spans="1:16" x14ac:dyDescent="0.35">
      <c r="A123" s="589"/>
      <c r="B123" s="11" t="s">
        <v>6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95">
        <v>0</v>
      </c>
      <c r="O123" s="70">
        <f t="shared" si="24"/>
        <v>0</v>
      </c>
    </row>
    <row r="124" spans="1:16" x14ac:dyDescent="0.35">
      <c r="A124" s="589"/>
      <c r="B124" s="11" t="s">
        <v>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95">
        <v>0</v>
      </c>
      <c r="O124" s="70">
        <f t="shared" si="24"/>
        <v>0</v>
      </c>
    </row>
    <row r="125" spans="1:16" x14ac:dyDescent="0.35">
      <c r="A125" s="589"/>
      <c r="B125" s="11" t="s">
        <v>8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95">
        <v>0</v>
      </c>
      <c r="O125" s="70">
        <f t="shared" si="24"/>
        <v>0</v>
      </c>
    </row>
    <row r="126" spans="1:16" ht="15" thickBot="1" x14ac:dyDescent="0.4">
      <c r="A126" s="590"/>
      <c r="B126" s="187" t="s">
        <v>42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95">
        <v>0</v>
      </c>
      <c r="O126" s="70">
        <f t="shared" si="24"/>
        <v>0</v>
      </c>
    </row>
    <row r="127" spans="1:16" ht="21.5" thickBot="1" x14ac:dyDescent="0.55000000000000004">
      <c r="A127" s="72"/>
      <c r="B127" s="188" t="s">
        <v>43</v>
      </c>
      <c r="C127" s="189">
        <f t="shared" ref="C127:N127" si="25">SUM(C116:C126)</f>
        <v>0</v>
      </c>
      <c r="D127" s="189">
        <f t="shared" si="25"/>
        <v>0</v>
      </c>
      <c r="E127" s="189">
        <f t="shared" si="25"/>
        <v>0</v>
      </c>
      <c r="F127" s="189">
        <f t="shared" si="25"/>
        <v>0</v>
      </c>
      <c r="G127" s="189">
        <f t="shared" si="25"/>
        <v>0</v>
      </c>
      <c r="H127" s="189">
        <f t="shared" si="25"/>
        <v>0</v>
      </c>
      <c r="I127" s="189">
        <f t="shared" si="25"/>
        <v>67536.557006835938</v>
      </c>
      <c r="J127" s="189">
        <f t="shared" si="25"/>
        <v>8602.8699874877948</v>
      </c>
      <c r="K127" s="189">
        <f t="shared" si="25"/>
        <v>0</v>
      </c>
      <c r="L127" s="190">
        <f t="shared" si="25"/>
        <v>0</v>
      </c>
      <c r="M127" s="190">
        <f t="shared" si="25"/>
        <v>0</v>
      </c>
      <c r="N127" s="382">
        <f t="shared" si="25"/>
        <v>0</v>
      </c>
      <c r="O127" s="73">
        <f t="shared" si="24"/>
        <v>76139.42699432373</v>
      </c>
    </row>
    <row r="128" spans="1:16" ht="21.5" thickBot="1" x14ac:dyDescent="0.55000000000000004">
      <c r="A128" s="72"/>
    </row>
    <row r="129" spans="1:16" ht="21.5" thickBot="1" x14ac:dyDescent="0.55000000000000004">
      <c r="A129" s="72"/>
      <c r="B129" s="184" t="s">
        <v>36</v>
      </c>
      <c r="C129" s="185">
        <f>C$3</f>
        <v>44562</v>
      </c>
      <c r="D129" s="185">
        <f t="shared" ref="D129:N129" si="26">D$3</f>
        <v>44593</v>
      </c>
      <c r="E129" s="185">
        <f t="shared" si="26"/>
        <v>44621</v>
      </c>
      <c r="F129" s="185">
        <f t="shared" si="26"/>
        <v>44652</v>
      </c>
      <c r="G129" s="185">
        <f t="shared" si="26"/>
        <v>44682</v>
      </c>
      <c r="H129" s="185">
        <f t="shared" si="26"/>
        <v>44713</v>
      </c>
      <c r="I129" s="185">
        <f t="shared" si="26"/>
        <v>44743</v>
      </c>
      <c r="J129" s="185">
        <f t="shared" si="26"/>
        <v>44774</v>
      </c>
      <c r="K129" s="185">
        <f t="shared" si="26"/>
        <v>44805</v>
      </c>
      <c r="L129" s="185">
        <f t="shared" si="26"/>
        <v>44835</v>
      </c>
      <c r="M129" s="185">
        <f t="shared" si="26"/>
        <v>44866</v>
      </c>
      <c r="N129" s="185" t="str">
        <f t="shared" si="26"/>
        <v>Dec-22 +</v>
      </c>
      <c r="O129" s="186" t="s">
        <v>34</v>
      </c>
    </row>
    <row r="130" spans="1:16" ht="15" customHeight="1" x14ac:dyDescent="0.35">
      <c r="A130" s="593" t="s">
        <v>240</v>
      </c>
      <c r="B130" s="11" t="s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95">
        <v>0</v>
      </c>
      <c r="O130" s="70">
        <f t="shared" ref="O130:O141" si="27">SUM(C130:N130)</f>
        <v>0</v>
      </c>
      <c r="P130" s="193"/>
    </row>
    <row r="131" spans="1:16" x14ac:dyDescent="0.35">
      <c r="A131" s="594"/>
      <c r="B131" s="12" t="s">
        <v>1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95"/>
      <c r="O131" s="70">
        <f t="shared" si="27"/>
        <v>0</v>
      </c>
    </row>
    <row r="132" spans="1:16" x14ac:dyDescent="0.35">
      <c r="A132" s="594"/>
      <c r="B132" s="11" t="s">
        <v>2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95">
        <v>0</v>
      </c>
      <c r="O132" s="70">
        <f t="shared" si="27"/>
        <v>0</v>
      </c>
    </row>
    <row r="133" spans="1:16" x14ac:dyDescent="0.35">
      <c r="A133" s="594"/>
      <c r="B133" s="11" t="s">
        <v>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95">
        <v>0</v>
      </c>
      <c r="O133" s="70">
        <f t="shared" si="27"/>
        <v>0</v>
      </c>
    </row>
    <row r="134" spans="1:16" x14ac:dyDescent="0.35">
      <c r="A134" s="594"/>
      <c r="B134" s="12" t="s">
        <v>3</v>
      </c>
      <c r="C134" s="3">
        <v>0</v>
      </c>
      <c r="D134" s="3">
        <v>0</v>
      </c>
      <c r="E134" s="3">
        <v>0</v>
      </c>
      <c r="F134" s="3">
        <v>0</v>
      </c>
      <c r="G134" s="3">
        <v>-42721.18499912024</v>
      </c>
      <c r="H134" s="3">
        <v>21464.361610502401</v>
      </c>
      <c r="I134" s="3">
        <v>17034.162122487978</v>
      </c>
      <c r="J134" s="3">
        <v>21783.904709991119</v>
      </c>
      <c r="K134" s="3">
        <v>30554.975812948182</v>
      </c>
      <c r="L134" s="3">
        <v>0</v>
      </c>
      <c r="M134" s="3">
        <v>0</v>
      </c>
      <c r="N134" s="95">
        <v>0</v>
      </c>
      <c r="O134" s="70">
        <f t="shared" si="27"/>
        <v>48116.21925680944</v>
      </c>
    </row>
    <row r="135" spans="1:16" x14ac:dyDescent="0.35">
      <c r="A135" s="594"/>
      <c r="B135" s="11" t="s">
        <v>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95">
        <v>0</v>
      </c>
      <c r="O135" s="70">
        <f t="shared" si="27"/>
        <v>0</v>
      </c>
    </row>
    <row r="136" spans="1:16" x14ac:dyDescent="0.35">
      <c r="A136" s="594"/>
      <c r="B136" s="11" t="s">
        <v>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95">
        <v>0</v>
      </c>
      <c r="O136" s="70">
        <f t="shared" si="27"/>
        <v>0</v>
      </c>
    </row>
    <row r="137" spans="1:16" x14ac:dyDescent="0.35">
      <c r="A137" s="594"/>
      <c r="B137" s="11" t="s">
        <v>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95">
        <v>0</v>
      </c>
      <c r="O137" s="70">
        <f t="shared" si="27"/>
        <v>0</v>
      </c>
    </row>
    <row r="138" spans="1:16" x14ac:dyDescent="0.35">
      <c r="A138" s="594"/>
      <c r="B138" s="11" t="s">
        <v>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95">
        <v>0</v>
      </c>
      <c r="O138" s="70">
        <f t="shared" si="27"/>
        <v>0</v>
      </c>
    </row>
    <row r="139" spans="1:16" x14ac:dyDescent="0.35">
      <c r="A139" s="594"/>
      <c r="B139" s="11" t="s">
        <v>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95">
        <v>0</v>
      </c>
      <c r="O139" s="70">
        <f t="shared" si="27"/>
        <v>0</v>
      </c>
    </row>
    <row r="140" spans="1:16" ht="15" thickBot="1" x14ac:dyDescent="0.4">
      <c r="A140" s="595"/>
      <c r="B140" s="187" t="s">
        <v>42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95">
        <v>0</v>
      </c>
      <c r="O140" s="70">
        <f t="shared" si="27"/>
        <v>0</v>
      </c>
    </row>
    <row r="141" spans="1:16" ht="21.5" thickBot="1" x14ac:dyDescent="0.55000000000000004">
      <c r="A141" s="72"/>
      <c r="B141" s="188" t="s">
        <v>43</v>
      </c>
      <c r="C141" s="189">
        <f t="shared" ref="C141:N141" si="28">SUM(C130:C140)</f>
        <v>0</v>
      </c>
      <c r="D141" s="189">
        <f t="shared" si="28"/>
        <v>0</v>
      </c>
      <c r="E141" s="189">
        <f t="shared" si="28"/>
        <v>0</v>
      </c>
      <c r="F141" s="189">
        <f t="shared" si="28"/>
        <v>0</v>
      </c>
      <c r="G141" s="189">
        <f t="shared" si="28"/>
        <v>-42721.18499912024</v>
      </c>
      <c r="H141" s="189">
        <f t="shared" si="28"/>
        <v>21464.361610502401</v>
      </c>
      <c r="I141" s="189">
        <f t="shared" si="28"/>
        <v>17034.162122487978</v>
      </c>
      <c r="J141" s="189">
        <f t="shared" si="28"/>
        <v>21783.904709991119</v>
      </c>
      <c r="K141" s="189">
        <f t="shared" si="28"/>
        <v>30554.975812948182</v>
      </c>
      <c r="L141" s="190">
        <f t="shared" si="28"/>
        <v>0</v>
      </c>
      <c r="M141" s="190">
        <f t="shared" si="28"/>
        <v>0</v>
      </c>
      <c r="N141" s="382">
        <f t="shared" si="28"/>
        <v>0</v>
      </c>
      <c r="O141" s="73">
        <f t="shared" si="27"/>
        <v>48116.21925680944</v>
      </c>
    </row>
    <row r="142" spans="1:16" ht="21.5" thickBot="1" x14ac:dyDescent="0.55000000000000004">
      <c r="A142" s="72"/>
      <c r="O142" s="308" t="s">
        <v>181</v>
      </c>
      <c r="P142" s="312">
        <f>SUM(C130:N140)</f>
        <v>48116.21925680944</v>
      </c>
    </row>
    <row r="143" spans="1:16" ht="21.5" thickBot="1" x14ac:dyDescent="0.55000000000000004">
      <c r="A143" s="72"/>
      <c r="B143" s="184" t="s">
        <v>36</v>
      </c>
      <c r="C143" s="185">
        <f>C$3</f>
        <v>44562</v>
      </c>
      <c r="D143" s="185">
        <f t="shared" ref="D143:N143" si="29">D$3</f>
        <v>44593</v>
      </c>
      <c r="E143" s="185">
        <f t="shared" si="29"/>
        <v>44621</v>
      </c>
      <c r="F143" s="185">
        <f t="shared" si="29"/>
        <v>44652</v>
      </c>
      <c r="G143" s="185">
        <f t="shared" si="29"/>
        <v>44682</v>
      </c>
      <c r="H143" s="185">
        <f t="shared" si="29"/>
        <v>44713</v>
      </c>
      <c r="I143" s="185">
        <f t="shared" si="29"/>
        <v>44743</v>
      </c>
      <c r="J143" s="185">
        <f t="shared" si="29"/>
        <v>44774</v>
      </c>
      <c r="K143" s="185">
        <f t="shared" si="29"/>
        <v>44805</v>
      </c>
      <c r="L143" s="185">
        <f t="shared" si="29"/>
        <v>44835</v>
      </c>
      <c r="M143" s="185">
        <f t="shared" si="29"/>
        <v>44866</v>
      </c>
      <c r="N143" s="185" t="str">
        <f t="shared" si="29"/>
        <v>Dec-22 +</v>
      </c>
      <c r="O143" s="186" t="s">
        <v>34</v>
      </c>
    </row>
    <row r="144" spans="1:16" ht="15" customHeight="1" x14ac:dyDescent="0.35">
      <c r="A144" s="585" t="s">
        <v>170</v>
      </c>
      <c r="B144" s="11" t="s">
        <v>0</v>
      </c>
      <c r="C144" s="3">
        <f>C4+C18+C60+C74+C102</f>
        <v>0</v>
      </c>
      <c r="D144" s="3">
        <f t="shared" ref="D144:N144" si="30">D4+D18+D60+D74+D102</f>
        <v>0</v>
      </c>
      <c r="E144" s="3">
        <f t="shared" si="30"/>
        <v>3431.9047388770864</v>
      </c>
      <c r="F144" s="3">
        <f t="shared" si="30"/>
        <v>21857.833328887864</v>
      </c>
      <c r="G144" s="3">
        <f t="shared" si="30"/>
        <v>2461.5416857045152</v>
      </c>
      <c r="H144" s="3">
        <f t="shared" si="30"/>
        <v>5893.4464245816016</v>
      </c>
      <c r="I144" s="3">
        <f t="shared" si="30"/>
        <v>5893.4464245816016</v>
      </c>
      <c r="J144" s="3">
        <f t="shared" si="30"/>
        <v>3952.7203182364597</v>
      </c>
      <c r="K144" s="3">
        <f t="shared" si="30"/>
        <v>14994.02385113369</v>
      </c>
      <c r="L144" s="96">
        <f t="shared" si="30"/>
        <v>11562.119112256605</v>
      </c>
      <c r="M144" s="96">
        <f t="shared" si="30"/>
        <v>9846.1667428180608</v>
      </c>
      <c r="N144" s="95">
        <f t="shared" si="30"/>
        <v>14248.43453486772</v>
      </c>
      <c r="O144" s="70">
        <f t="shared" ref="O144:O155" si="31">SUM(C144:N144)</f>
        <v>94141.637161945211</v>
      </c>
      <c r="P144" s="193"/>
    </row>
    <row r="145" spans="1:16" x14ac:dyDescent="0.35">
      <c r="A145" s="586"/>
      <c r="B145" s="12" t="s">
        <v>1</v>
      </c>
      <c r="C145" s="3">
        <f t="shared" ref="C145:N145" si="32">C5+C19+C61+C75+C103</f>
        <v>85301.78744048049</v>
      </c>
      <c r="D145" s="3">
        <f t="shared" si="32"/>
        <v>1017886.2232565018</v>
      </c>
      <c r="E145" s="3">
        <f t="shared" si="32"/>
        <v>1779838.4824410058</v>
      </c>
      <c r="F145" s="3">
        <f t="shared" si="32"/>
        <v>1586024.9326664372</v>
      </c>
      <c r="G145" s="3">
        <f t="shared" si="32"/>
        <v>1830626.0909558912</v>
      </c>
      <c r="H145" s="3">
        <f t="shared" si="32"/>
        <v>2360468.1435926617</v>
      </c>
      <c r="I145" s="3">
        <f t="shared" si="32"/>
        <v>2727564.6733913585</v>
      </c>
      <c r="J145" s="3">
        <f t="shared" si="32"/>
        <v>2813666.7297353703</v>
      </c>
      <c r="K145" s="3">
        <f t="shared" si="32"/>
        <v>2331717.4064433575</v>
      </c>
      <c r="L145" s="96">
        <f t="shared" si="32"/>
        <v>1534545.771365193</v>
      </c>
      <c r="M145" s="96">
        <f t="shared" si="32"/>
        <v>1760430.9944543943</v>
      </c>
      <c r="N145" s="95">
        <f t="shared" si="32"/>
        <v>4733246.9616246782</v>
      </c>
      <c r="O145" s="70">
        <f t="shared" si="31"/>
        <v>24561318.197367329</v>
      </c>
    </row>
    <row r="146" spans="1:16" x14ac:dyDescent="0.35">
      <c r="A146" s="586"/>
      <c r="B146" s="11" t="s">
        <v>2</v>
      </c>
      <c r="C146" s="3">
        <f t="shared" ref="C146:N146" si="33">C6+C20+C62+C76+C104</f>
        <v>0</v>
      </c>
      <c r="D146" s="3">
        <f t="shared" si="33"/>
        <v>0</v>
      </c>
      <c r="E146" s="3">
        <f t="shared" si="33"/>
        <v>0</v>
      </c>
      <c r="F146" s="3">
        <f t="shared" si="33"/>
        <v>0</v>
      </c>
      <c r="G146" s="3">
        <f t="shared" si="33"/>
        <v>0</v>
      </c>
      <c r="H146" s="3">
        <f t="shared" si="33"/>
        <v>0</v>
      </c>
      <c r="I146" s="3">
        <f t="shared" si="33"/>
        <v>0</v>
      </c>
      <c r="J146" s="3">
        <f t="shared" si="33"/>
        <v>0</v>
      </c>
      <c r="K146" s="3">
        <f t="shared" si="33"/>
        <v>0</v>
      </c>
      <c r="L146" s="96">
        <f t="shared" si="33"/>
        <v>0</v>
      </c>
      <c r="M146" s="96">
        <f t="shared" si="33"/>
        <v>0</v>
      </c>
      <c r="N146" s="95">
        <f t="shared" si="33"/>
        <v>0</v>
      </c>
      <c r="O146" s="70">
        <f t="shared" si="31"/>
        <v>0</v>
      </c>
    </row>
    <row r="147" spans="1:16" x14ac:dyDescent="0.35">
      <c r="A147" s="586"/>
      <c r="B147" s="11" t="s">
        <v>9</v>
      </c>
      <c r="C147" s="3">
        <f t="shared" ref="C147:N147" si="34">C7+C21+C63+C77+C105</f>
        <v>124131.08075508937</v>
      </c>
      <c r="D147" s="3">
        <f t="shared" si="34"/>
        <v>778937.23061579349</v>
      </c>
      <c r="E147" s="3">
        <f t="shared" si="34"/>
        <v>1411692.7814219198</v>
      </c>
      <c r="F147" s="3">
        <f t="shared" si="34"/>
        <v>1121771.6133854399</v>
      </c>
      <c r="G147" s="3">
        <f t="shared" si="34"/>
        <v>952962.70363176707</v>
      </c>
      <c r="H147" s="3">
        <f t="shared" si="34"/>
        <v>1085631.6770502666</v>
      </c>
      <c r="I147" s="3">
        <f t="shared" si="34"/>
        <v>1464341.0914341919</v>
      </c>
      <c r="J147" s="3">
        <f t="shared" si="34"/>
        <v>1440701.1420168201</v>
      </c>
      <c r="K147" s="3">
        <f t="shared" si="34"/>
        <v>1159640.4803445854</v>
      </c>
      <c r="L147" s="96">
        <f t="shared" si="34"/>
        <v>820783.01478383923</v>
      </c>
      <c r="M147" s="96">
        <f t="shared" si="34"/>
        <v>856395.26514274802</v>
      </c>
      <c r="N147" s="95">
        <f t="shared" si="34"/>
        <v>3679139.3247813722</v>
      </c>
      <c r="O147" s="70">
        <f t="shared" si="31"/>
        <v>14896127.405363832</v>
      </c>
    </row>
    <row r="148" spans="1:16" x14ac:dyDescent="0.35">
      <c r="A148" s="586"/>
      <c r="B148" s="12" t="s">
        <v>3</v>
      </c>
      <c r="C148" s="3">
        <f t="shared" ref="C148:N148" si="35">C8+C22+C64+C78+C106</f>
        <v>355118.64013579127</v>
      </c>
      <c r="D148" s="3">
        <f t="shared" si="35"/>
        <v>18792.138488274242</v>
      </c>
      <c r="E148" s="3">
        <f t="shared" si="35"/>
        <v>55443.797296535544</v>
      </c>
      <c r="F148" s="3">
        <f t="shared" si="35"/>
        <v>143618.84129303563</v>
      </c>
      <c r="G148" s="3">
        <f t="shared" si="35"/>
        <v>43536.259537991362</v>
      </c>
      <c r="H148" s="3">
        <f t="shared" si="35"/>
        <v>92774.508454614959</v>
      </c>
      <c r="I148" s="3">
        <f t="shared" si="35"/>
        <v>57232.031620935086</v>
      </c>
      <c r="J148" s="3">
        <f t="shared" si="35"/>
        <v>44653.603330091195</v>
      </c>
      <c r="K148" s="3">
        <f t="shared" si="35"/>
        <v>96698.502583703215</v>
      </c>
      <c r="L148" s="96">
        <f t="shared" si="35"/>
        <v>63601.337615864009</v>
      </c>
      <c r="M148" s="96">
        <f t="shared" si="35"/>
        <v>176804.55283009922</v>
      </c>
      <c r="N148" s="95">
        <f t="shared" si="35"/>
        <v>117878.71037130852</v>
      </c>
      <c r="O148" s="70">
        <f t="shared" si="31"/>
        <v>1266152.9235582442</v>
      </c>
    </row>
    <row r="149" spans="1:16" x14ac:dyDescent="0.35">
      <c r="A149" s="586"/>
      <c r="B149" s="11" t="s">
        <v>4</v>
      </c>
      <c r="C149" s="3">
        <f t="shared" ref="C149:N149" si="36">C9+C23+C65+C79+C107</f>
        <v>3093.776127017094</v>
      </c>
      <c r="D149" s="3">
        <f t="shared" si="36"/>
        <v>2202.6809255078983</v>
      </c>
      <c r="E149" s="3">
        <f t="shared" si="36"/>
        <v>3135.4245651424321</v>
      </c>
      <c r="F149" s="3">
        <f t="shared" si="36"/>
        <v>10561.066765741532</v>
      </c>
      <c r="G149" s="3">
        <f t="shared" si="36"/>
        <v>6083.5445177039892</v>
      </c>
      <c r="H149" s="3">
        <f t="shared" si="36"/>
        <v>8401.5208040818779</v>
      </c>
      <c r="I149" s="3">
        <f t="shared" si="36"/>
        <v>10276.506891546107</v>
      </c>
      <c r="J149" s="3">
        <f t="shared" si="36"/>
        <v>12026.641979106978</v>
      </c>
      <c r="K149" s="3">
        <f t="shared" si="36"/>
        <v>15123.296843097225</v>
      </c>
      <c r="L149" s="96">
        <f t="shared" si="36"/>
        <v>9747.7002008685486</v>
      </c>
      <c r="M149" s="96">
        <f t="shared" si="36"/>
        <v>9193.6539370019127</v>
      </c>
      <c r="N149" s="95">
        <f t="shared" si="36"/>
        <v>9171.9791230729115</v>
      </c>
      <c r="O149" s="70">
        <f t="shared" si="31"/>
        <v>99017.792679888516</v>
      </c>
    </row>
    <row r="150" spans="1:16" x14ac:dyDescent="0.35">
      <c r="A150" s="586"/>
      <c r="B150" s="11" t="s">
        <v>5</v>
      </c>
      <c r="C150" s="3">
        <f t="shared" ref="C150:N150" si="37">C10+C24+C66+C80+C108</f>
        <v>898.28700000001334</v>
      </c>
      <c r="D150" s="3">
        <f t="shared" si="37"/>
        <v>3916.6039020691014</v>
      </c>
      <c r="E150" s="3">
        <f t="shared" si="37"/>
        <v>15105.192452728286</v>
      </c>
      <c r="F150" s="3">
        <f t="shared" si="37"/>
        <v>18640.128424621624</v>
      </c>
      <c r="G150" s="3">
        <f t="shared" si="37"/>
        <v>15096.150742065453</v>
      </c>
      <c r="H150" s="3">
        <f t="shared" si="37"/>
        <v>13442.34097378544</v>
      </c>
      <c r="I150" s="3">
        <f t="shared" si="37"/>
        <v>23945.814777496387</v>
      </c>
      <c r="J150" s="3">
        <f t="shared" si="37"/>
        <v>21775.45092123418</v>
      </c>
      <c r="K150" s="3">
        <f t="shared" si="37"/>
        <v>5846.1944485474096</v>
      </c>
      <c r="L150" s="96">
        <f t="shared" si="37"/>
        <v>7934.0739039001837</v>
      </c>
      <c r="M150" s="96">
        <f t="shared" si="37"/>
        <v>3859.0221124878199</v>
      </c>
      <c r="N150" s="95">
        <f t="shared" si="37"/>
        <v>10974.952547912635</v>
      </c>
      <c r="O150" s="70">
        <f t="shared" si="31"/>
        <v>141434.21220684852</v>
      </c>
    </row>
    <row r="151" spans="1:16" x14ac:dyDescent="0.35">
      <c r="A151" s="586"/>
      <c r="B151" s="11" t="s">
        <v>6</v>
      </c>
      <c r="C151" s="3">
        <f t="shared" ref="C151:N151" si="38">C11+C25+C67+C81+C109</f>
        <v>0</v>
      </c>
      <c r="D151" s="3">
        <f t="shared" si="38"/>
        <v>0</v>
      </c>
      <c r="E151" s="3">
        <f t="shared" si="38"/>
        <v>0</v>
      </c>
      <c r="F151" s="3">
        <f t="shared" si="38"/>
        <v>0</v>
      </c>
      <c r="G151" s="3">
        <f t="shared" si="38"/>
        <v>0</v>
      </c>
      <c r="H151" s="3">
        <f t="shared" si="38"/>
        <v>0</v>
      </c>
      <c r="I151" s="3">
        <f t="shared" si="38"/>
        <v>0</v>
      </c>
      <c r="J151" s="3">
        <f t="shared" si="38"/>
        <v>0</v>
      </c>
      <c r="K151" s="3">
        <f t="shared" si="38"/>
        <v>0</v>
      </c>
      <c r="L151" s="96">
        <f t="shared" si="38"/>
        <v>0</v>
      </c>
      <c r="M151" s="96">
        <f t="shared" si="38"/>
        <v>0</v>
      </c>
      <c r="N151" s="95">
        <f t="shared" si="38"/>
        <v>0</v>
      </c>
      <c r="O151" s="70">
        <f t="shared" si="31"/>
        <v>0</v>
      </c>
    </row>
    <row r="152" spans="1:16" x14ac:dyDescent="0.35">
      <c r="A152" s="586"/>
      <c r="B152" s="11" t="s">
        <v>7</v>
      </c>
      <c r="C152" s="3">
        <f t="shared" ref="C152:N152" si="39">C12+C26+C68+C82+C110</f>
        <v>0</v>
      </c>
      <c r="D152" s="3">
        <f t="shared" si="39"/>
        <v>0</v>
      </c>
      <c r="E152" s="3">
        <f t="shared" si="39"/>
        <v>0</v>
      </c>
      <c r="F152" s="3">
        <f t="shared" si="39"/>
        <v>0</v>
      </c>
      <c r="G152" s="3">
        <f t="shared" si="39"/>
        <v>0</v>
      </c>
      <c r="H152" s="3">
        <f t="shared" si="39"/>
        <v>0</v>
      </c>
      <c r="I152" s="3">
        <f t="shared" si="39"/>
        <v>0</v>
      </c>
      <c r="J152" s="3">
        <f t="shared" si="39"/>
        <v>0</v>
      </c>
      <c r="K152" s="3">
        <f t="shared" si="39"/>
        <v>0</v>
      </c>
      <c r="L152" s="96">
        <f t="shared" si="39"/>
        <v>0</v>
      </c>
      <c r="M152" s="96">
        <f t="shared" si="39"/>
        <v>0</v>
      </c>
      <c r="N152" s="95">
        <f t="shared" si="39"/>
        <v>0</v>
      </c>
      <c r="O152" s="70">
        <f t="shared" si="31"/>
        <v>0</v>
      </c>
    </row>
    <row r="153" spans="1:16" x14ac:dyDescent="0.35">
      <c r="A153" s="586"/>
      <c r="B153" s="11" t="s">
        <v>8</v>
      </c>
      <c r="C153" s="3">
        <f t="shared" ref="C153:N153" si="40">C13+C27+C69+C83+C111</f>
        <v>2080.4741429729738</v>
      </c>
      <c r="D153" s="3">
        <f t="shared" si="40"/>
        <v>33206.945936585922</v>
      </c>
      <c r="E153" s="3">
        <f t="shared" si="40"/>
        <v>33891.61751638924</v>
      </c>
      <c r="F153" s="3">
        <f t="shared" si="40"/>
        <v>33576.630590341789</v>
      </c>
      <c r="G153" s="3">
        <f t="shared" si="40"/>
        <v>31763.021940591814</v>
      </c>
      <c r="H153" s="3">
        <f t="shared" si="40"/>
        <v>39943.408044022763</v>
      </c>
      <c r="I153" s="3">
        <f t="shared" si="40"/>
        <v>44310.070227455777</v>
      </c>
      <c r="J153" s="3">
        <f t="shared" si="40"/>
        <v>33006.028088749663</v>
      </c>
      <c r="K153" s="3">
        <f t="shared" si="40"/>
        <v>19671.161062056377</v>
      </c>
      <c r="L153" s="96">
        <f t="shared" si="40"/>
        <v>16588.424117868217</v>
      </c>
      <c r="M153" s="96">
        <f t="shared" si="40"/>
        <v>247832.3263908939</v>
      </c>
      <c r="N153" s="95">
        <f t="shared" si="40"/>
        <v>96392.314930109278</v>
      </c>
      <c r="O153" s="70">
        <f t="shared" si="31"/>
        <v>632262.42298803781</v>
      </c>
    </row>
    <row r="154" spans="1:16" ht="15" thickBot="1" x14ac:dyDescent="0.4">
      <c r="A154" s="587"/>
      <c r="B154" s="187" t="s">
        <v>42</v>
      </c>
      <c r="C154" s="3">
        <f t="shared" ref="C154:N154" si="41">C14+C28+C70+C84+C112</f>
        <v>0</v>
      </c>
      <c r="D154" s="3">
        <f t="shared" si="41"/>
        <v>0</v>
      </c>
      <c r="E154" s="3">
        <f t="shared" si="41"/>
        <v>0</v>
      </c>
      <c r="F154" s="3">
        <f t="shared" si="41"/>
        <v>0</v>
      </c>
      <c r="G154" s="3">
        <f t="shared" si="41"/>
        <v>0</v>
      </c>
      <c r="H154" s="3">
        <f t="shared" si="41"/>
        <v>0</v>
      </c>
      <c r="I154" s="3">
        <f t="shared" si="41"/>
        <v>0</v>
      </c>
      <c r="J154" s="3">
        <f t="shared" si="41"/>
        <v>0</v>
      </c>
      <c r="K154" s="3">
        <f t="shared" si="41"/>
        <v>0</v>
      </c>
      <c r="L154" s="96">
        <f t="shared" si="41"/>
        <v>0</v>
      </c>
      <c r="M154" s="96">
        <f t="shared" si="41"/>
        <v>0</v>
      </c>
      <c r="N154" s="95">
        <f t="shared" si="41"/>
        <v>0</v>
      </c>
      <c r="O154" s="70">
        <f t="shared" si="31"/>
        <v>0</v>
      </c>
    </row>
    <row r="155" spans="1:16" ht="15" thickBot="1" x14ac:dyDescent="0.4">
      <c r="B155" s="188" t="s">
        <v>43</v>
      </c>
      <c r="C155" s="189">
        <f t="shared" ref="C155" si="42">SUM(C144:C154)</f>
        <v>570624.04560135119</v>
      </c>
      <c r="D155" s="189">
        <f t="shared" ref="D155:M155" si="43">SUM(D144:D154)</f>
        <v>1854941.8231247326</v>
      </c>
      <c r="E155" s="189">
        <f t="shared" si="43"/>
        <v>3302539.2004325981</v>
      </c>
      <c r="F155" s="189">
        <f t="shared" si="43"/>
        <v>2936051.0464545055</v>
      </c>
      <c r="G155" s="189">
        <f t="shared" si="43"/>
        <v>2882529.3130117152</v>
      </c>
      <c r="H155" s="189">
        <f t="shared" si="43"/>
        <v>3606555.0453440151</v>
      </c>
      <c r="I155" s="189">
        <f t="shared" si="43"/>
        <v>4333563.6347675649</v>
      </c>
      <c r="J155" s="189">
        <f t="shared" si="43"/>
        <v>4369782.3163896082</v>
      </c>
      <c r="K155" s="189">
        <f t="shared" si="43"/>
        <v>3643691.0655764802</v>
      </c>
      <c r="L155" s="190">
        <f t="shared" si="43"/>
        <v>2464762.4410997899</v>
      </c>
      <c r="M155" s="190">
        <f t="shared" si="43"/>
        <v>3064361.9816104425</v>
      </c>
      <c r="N155" s="382">
        <f t="shared" ref="N155" si="44">SUM(N144:N154)</f>
        <v>8661052.6779133212</v>
      </c>
      <c r="O155" s="73">
        <f t="shared" si="31"/>
        <v>41690454.591326125</v>
      </c>
    </row>
    <row r="156" spans="1:16" ht="15" thickBot="1" x14ac:dyDescent="0.4">
      <c r="O156" s="308" t="s">
        <v>181</v>
      </c>
      <c r="P156" s="312">
        <f>SUM(C4:N14,C18:N28,C60:N70,C74:N84,C102:N112)</f>
        <v>41690454.59132617</v>
      </c>
    </row>
    <row r="157" spans="1:16" ht="21.5" thickBot="1" x14ac:dyDescent="0.55000000000000004">
      <c r="A157" s="72"/>
      <c r="B157" s="184" t="s">
        <v>36</v>
      </c>
      <c r="C157" s="185">
        <f>C$3</f>
        <v>44562</v>
      </c>
      <c r="D157" s="185">
        <f t="shared" ref="D157:N157" si="45">D$3</f>
        <v>44593</v>
      </c>
      <c r="E157" s="185">
        <f t="shared" si="45"/>
        <v>44621</v>
      </c>
      <c r="F157" s="185">
        <f t="shared" si="45"/>
        <v>44652</v>
      </c>
      <c r="G157" s="185">
        <f t="shared" si="45"/>
        <v>44682</v>
      </c>
      <c r="H157" s="185">
        <f t="shared" si="45"/>
        <v>44713</v>
      </c>
      <c r="I157" s="185">
        <f t="shared" si="45"/>
        <v>44743</v>
      </c>
      <c r="J157" s="185">
        <f t="shared" si="45"/>
        <v>44774</v>
      </c>
      <c r="K157" s="185">
        <f t="shared" si="45"/>
        <v>44805</v>
      </c>
      <c r="L157" s="185">
        <f t="shared" si="45"/>
        <v>44835</v>
      </c>
      <c r="M157" s="185">
        <f t="shared" si="45"/>
        <v>44866</v>
      </c>
      <c r="N157" s="185" t="str">
        <f t="shared" si="45"/>
        <v>Dec-22 +</v>
      </c>
      <c r="O157" s="186" t="s">
        <v>34</v>
      </c>
    </row>
    <row r="158" spans="1:16" ht="15" customHeight="1" x14ac:dyDescent="0.35">
      <c r="A158" s="588" t="s">
        <v>172</v>
      </c>
      <c r="B158" s="11" t="s">
        <v>0</v>
      </c>
      <c r="C158" s="3">
        <f t="shared" ref="C158:E158" si="46">C32+C46+C88+C116</f>
        <v>0</v>
      </c>
      <c r="D158" s="3">
        <f t="shared" si="46"/>
        <v>0</v>
      </c>
      <c r="E158" s="3">
        <f t="shared" si="46"/>
        <v>0</v>
      </c>
      <c r="F158" s="3">
        <f>F32+F46+F88+F116</f>
        <v>0</v>
      </c>
      <c r="G158" s="3">
        <f t="shared" ref="G158:M158" si="47">G32+G46+G88+G116</f>
        <v>0</v>
      </c>
      <c r="H158" s="3">
        <f t="shared" si="47"/>
        <v>0</v>
      </c>
      <c r="I158" s="3">
        <f t="shared" si="47"/>
        <v>22635.709289550781</v>
      </c>
      <c r="J158" s="3">
        <f t="shared" si="47"/>
        <v>0</v>
      </c>
      <c r="K158" s="3">
        <f t="shared" si="47"/>
        <v>0</v>
      </c>
      <c r="L158" s="96">
        <f t="shared" si="47"/>
        <v>0</v>
      </c>
      <c r="M158" s="96">
        <f t="shared" si="47"/>
        <v>3160.7801513671875</v>
      </c>
      <c r="N158" s="383">
        <f t="shared" ref="N158" si="48">N32+N46+N88+N116</f>
        <v>0</v>
      </c>
      <c r="O158" s="70">
        <f t="shared" ref="O158:O169" si="49">SUM(C158:N158)</f>
        <v>25796.489440917969</v>
      </c>
      <c r="P158" s="193"/>
    </row>
    <row r="159" spans="1:16" x14ac:dyDescent="0.35">
      <c r="A159" s="589"/>
      <c r="B159" s="12" t="s">
        <v>1</v>
      </c>
      <c r="C159" s="3">
        <f t="shared" ref="C159:M159" si="50">C33+C47+C89+C117</f>
        <v>0</v>
      </c>
      <c r="D159" s="3">
        <f t="shared" si="50"/>
        <v>0</v>
      </c>
      <c r="E159" s="3">
        <f t="shared" si="50"/>
        <v>44336.088497658973</v>
      </c>
      <c r="F159" s="3">
        <f t="shared" si="50"/>
        <v>38395.616579398469</v>
      </c>
      <c r="G159" s="3">
        <f t="shared" si="50"/>
        <v>27853.015264102778</v>
      </c>
      <c r="H159" s="3">
        <f t="shared" si="50"/>
        <v>164335.6262069314</v>
      </c>
      <c r="I159" s="3">
        <f t="shared" si="50"/>
        <v>326367.28147572686</v>
      </c>
      <c r="J159" s="3">
        <f t="shared" si="50"/>
        <v>243981.32584444212</v>
      </c>
      <c r="K159" s="3">
        <f t="shared" si="50"/>
        <v>225118.2626735676</v>
      </c>
      <c r="L159" s="96">
        <f t="shared" si="50"/>
        <v>127966.72000548555</v>
      </c>
      <c r="M159" s="96">
        <f t="shared" si="50"/>
        <v>70215.199384140171</v>
      </c>
      <c r="N159" s="383">
        <f t="shared" ref="N159" si="51">N33+N47+N89+N117</f>
        <v>135293.90868450823</v>
      </c>
      <c r="O159" s="70">
        <f t="shared" si="49"/>
        <v>1403863.0446159618</v>
      </c>
    </row>
    <row r="160" spans="1:16" x14ac:dyDescent="0.35">
      <c r="A160" s="589"/>
      <c r="B160" s="11" t="s">
        <v>2</v>
      </c>
      <c r="C160" s="3">
        <f t="shared" ref="C160:M160" si="52">C34+C48+C90+C118</f>
        <v>0</v>
      </c>
      <c r="D160" s="3">
        <f t="shared" si="52"/>
        <v>0</v>
      </c>
      <c r="E160" s="3">
        <f t="shared" si="52"/>
        <v>0</v>
      </c>
      <c r="F160" s="3">
        <f t="shared" si="52"/>
        <v>0</v>
      </c>
      <c r="G160" s="3">
        <f t="shared" si="52"/>
        <v>0</v>
      </c>
      <c r="H160" s="3">
        <f t="shared" si="52"/>
        <v>0</v>
      </c>
      <c r="I160" s="3">
        <f t="shared" si="52"/>
        <v>0</v>
      </c>
      <c r="J160" s="3">
        <f t="shared" si="52"/>
        <v>0</v>
      </c>
      <c r="K160" s="3">
        <f t="shared" si="52"/>
        <v>0</v>
      </c>
      <c r="L160" s="96">
        <f t="shared" si="52"/>
        <v>0</v>
      </c>
      <c r="M160" s="96">
        <f t="shared" si="52"/>
        <v>0</v>
      </c>
      <c r="N160" s="383">
        <f t="shared" ref="N160" si="53">N34+N48+N90+N118</f>
        <v>0</v>
      </c>
      <c r="O160" s="70">
        <f t="shared" si="49"/>
        <v>0</v>
      </c>
    </row>
    <row r="161" spans="1:16" x14ac:dyDescent="0.35">
      <c r="A161" s="589"/>
      <c r="B161" s="11" t="s">
        <v>9</v>
      </c>
      <c r="C161" s="3">
        <f t="shared" ref="C161:M161" si="54">C35+C49+C91+C119</f>
        <v>0</v>
      </c>
      <c r="D161" s="3">
        <f t="shared" si="54"/>
        <v>0</v>
      </c>
      <c r="E161" s="3">
        <f t="shared" si="54"/>
        <v>52653.092715634863</v>
      </c>
      <c r="F161" s="3">
        <f t="shared" si="54"/>
        <v>102595.61241680512</v>
      </c>
      <c r="G161" s="3">
        <f t="shared" si="54"/>
        <v>47392.286613498472</v>
      </c>
      <c r="H161" s="3">
        <f t="shared" si="54"/>
        <v>193023.23357811855</v>
      </c>
      <c r="I161" s="3">
        <f t="shared" si="54"/>
        <v>109916.63270702299</v>
      </c>
      <c r="J161" s="3">
        <f t="shared" si="54"/>
        <v>96595.824298560226</v>
      </c>
      <c r="K161" s="3">
        <f t="shared" si="54"/>
        <v>102814.29427010882</v>
      </c>
      <c r="L161" s="96">
        <f t="shared" si="54"/>
        <v>36172.548160656923</v>
      </c>
      <c r="M161" s="96">
        <f t="shared" si="54"/>
        <v>73571.68090139117</v>
      </c>
      <c r="N161" s="383">
        <f t="shared" ref="N161" si="55">N35+N49+N91+N119</f>
        <v>91423.577822278254</v>
      </c>
      <c r="O161" s="70">
        <f t="shared" si="49"/>
        <v>906158.78348407545</v>
      </c>
    </row>
    <row r="162" spans="1:16" x14ac:dyDescent="0.35">
      <c r="A162" s="589"/>
      <c r="B162" s="12" t="s">
        <v>3</v>
      </c>
      <c r="C162" s="3">
        <f t="shared" ref="C162:M162" si="56">C36+C50+C92+C120</f>
        <v>0</v>
      </c>
      <c r="D162" s="3">
        <f t="shared" si="56"/>
        <v>0</v>
      </c>
      <c r="E162" s="3">
        <f t="shared" si="56"/>
        <v>0</v>
      </c>
      <c r="F162" s="3">
        <f t="shared" si="56"/>
        <v>1266.741943359375</v>
      </c>
      <c r="G162" s="3">
        <f t="shared" si="56"/>
        <v>0</v>
      </c>
      <c r="H162" s="3">
        <f t="shared" si="56"/>
        <v>680745.41291889385</v>
      </c>
      <c r="I162" s="3">
        <f t="shared" si="56"/>
        <v>135655.47653068218</v>
      </c>
      <c r="J162" s="3">
        <f t="shared" si="56"/>
        <v>379437.33462929784</v>
      </c>
      <c r="K162" s="3">
        <f t="shared" si="56"/>
        <v>909010.70560638246</v>
      </c>
      <c r="L162" s="96">
        <f t="shared" si="56"/>
        <v>689178.39498914115</v>
      </c>
      <c r="M162" s="96">
        <f t="shared" si="56"/>
        <v>843033.970996522</v>
      </c>
      <c r="N162" s="383">
        <f t="shared" ref="N162" si="57">N36+N50+N92+N120</f>
        <v>3142727.6114335721</v>
      </c>
      <c r="O162" s="70">
        <f t="shared" si="49"/>
        <v>6781055.6490478516</v>
      </c>
    </row>
    <row r="163" spans="1:16" x14ac:dyDescent="0.35">
      <c r="A163" s="589"/>
      <c r="B163" s="11" t="s">
        <v>4</v>
      </c>
      <c r="C163" s="3">
        <f t="shared" ref="C163:M163" si="58">C37+C51+C93+C121</f>
        <v>0</v>
      </c>
      <c r="D163" s="3">
        <f t="shared" si="58"/>
        <v>24140.92041381836</v>
      </c>
      <c r="E163" s="3">
        <f t="shared" si="58"/>
        <v>44902.199613037112</v>
      </c>
      <c r="F163" s="3">
        <f t="shared" si="58"/>
        <v>90.725126953124999</v>
      </c>
      <c r="G163" s="3">
        <f t="shared" si="58"/>
        <v>446691.55492252338</v>
      </c>
      <c r="H163" s="3">
        <f t="shared" si="58"/>
        <v>162974.73528441429</v>
      </c>
      <c r="I163" s="3">
        <f t="shared" si="58"/>
        <v>387916.71412922861</v>
      </c>
      <c r="J163" s="3">
        <f t="shared" si="58"/>
        <v>214214.70734224317</v>
      </c>
      <c r="K163" s="3">
        <f t="shared" si="58"/>
        <v>124967.85215916634</v>
      </c>
      <c r="L163" s="96">
        <f t="shared" si="58"/>
        <v>92624.794173583985</v>
      </c>
      <c r="M163" s="96">
        <f t="shared" si="58"/>
        <v>173184.17370407103</v>
      </c>
      <c r="N163" s="383">
        <f t="shared" ref="N163" si="59">N37+N51+N93+N121</f>
        <v>920951.5255641744</v>
      </c>
      <c r="O163" s="70">
        <f t="shared" si="49"/>
        <v>2592659.9024332138</v>
      </c>
    </row>
    <row r="164" spans="1:16" x14ac:dyDescent="0.35">
      <c r="A164" s="589"/>
      <c r="B164" s="11" t="s">
        <v>5</v>
      </c>
      <c r="C164" s="3">
        <f t="shared" ref="C164:M164" si="60">C38+C52+C94+C122</f>
        <v>0</v>
      </c>
      <c r="D164" s="3">
        <f t="shared" si="60"/>
        <v>0</v>
      </c>
      <c r="E164" s="3">
        <f t="shared" si="60"/>
        <v>307.79998779296881</v>
      </c>
      <c r="F164" s="3">
        <f t="shared" si="60"/>
        <v>0</v>
      </c>
      <c r="G164" s="3">
        <f t="shared" si="60"/>
        <v>0</v>
      </c>
      <c r="H164" s="3">
        <f t="shared" si="60"/>
        <v>4155.299835205079</v>
      </c>
      <c r="I164" s="3">
        <f t="shared" si="60"/>
        <v>4463.0998229980478</v>
      </c>
      <c r="J164" s="3">
        <f t="shared" si="60"/>
        <v>56173.497772216804</v>
      </c>
      <c r="K164" s="3">
        <f t="shared" si="60"/>
        <v>41091.298370361335</v>
      </c>
      <c r="L164" s="96">
        <f t="shared" si="60"/>
        <v>1538.999938964844</v>
      </c>
      <c r="M164" s="96">
        <f t="shared" si="60"/>
        <v>30933.898773193367</v>
      </c>
      <c r="N164" s="383">
        <f t="shared" ref="N164" si="61">N38+N52+N94+N122</f>
        <v>0</v>
      </c>
      <c r="O164" s="70">
        <f t="shared" si="49"/>
        <v>138663.89450073245</v>
      </c>
    </row>
    <row r="165" spans="1:16" x14ac:dyDescent="0.35">
      <c r="A165" s="589"/>
      <c r="B165" s="11" t="s">
        <v>6</v>
      </c>
      <c r="C165" s="3">
        <f t="shared" ref="C165:M165" si="62">C39+C53+C95+C123</f>
        <v>0</v>
      </c>
      <c r="D165" s="3">
        <f t="shared" si="62"/>
        <v>0</v>
      </c>
      <c r="E165" s="3">
        <f t="shared" si="62"/>
        <v>0</v>
      </c>
      <c r="F165" s="3">
        <f t="shared" si="62"/>
        <v>0</v>
      </c>
      <c r="G165" s="3">
        <f t="shared" si="62"/>
        <v>0</v>
      </c>
      <c r="H165" s="3">
        <f t="shared" si="62"/>
        <v>0</v>
      </c>
      <c r="I165" s="3">
        <f t="shared" si="62"/>
        <v>0</v>
      </c>
      <c r="J165" s="3">
        <f t="shared" si="62"/>
        <v>0</v>
      </c>
      <c r="K165" s="3">
        <f t="shared" si="62"/>
        <v>0</v>
      </c>
      <c r="L165" s="96">
        <f t="shared" si="62"/>
        <v>0</v>
      </c>
      <c r="M165" s="96">
        <f t="shared" si="62"/>
        <v>0</v>
      </c>
      <c r="N165" s="383">
        <f t="shared" ref="N165" si="63">N39+N53+N95+N123</f>
        <v>0</v>
      </c>
      <c r="O165" s="70">
        <f t="shared" si="49"/>
        <v>0</v>
      </c>
    </row>
    <row r="166" spans="1:16" x14ac:dyDescent="0.35">
      <c r="A166" s="589"/>
      <c r="B166" s="11" t="s">
        <v>7</v>
      </c>
      <c r="C166" s="3">
        <f t="shared" ref="C166:M166" si="64">C40+C54+C96+C124</f>
        <v>0</v>
      </c>
      <c r="D166" s="3">
        <f t="shared" si="64"/>
        <v>0</v>
      </c>
      <c r="E166" s="3">
        <f t="shared" si="64"/>
        <v>0</v>
      </c>
      <c r="F166" s="3">
        <f t="shared" si="64"/>
        <v>0</v>
      </c>
      <c r="G166" s="3">
        <f t="shared" si="64"/>
        <v>0</v>
      </c>
      <c r="H166" s="3">
        <f t="shared" si="64"/>
        <v>333.66295725617778</v>
      </c>
      <c r="I166" s="3">
        <f t="shared" si="64"/>
        <v>4041.4678905526375</v>
      </c>
      <c r="J166" s="3">
        <f t="shared" si="64"/>
        <v>4375.1308478088149</v>
      </c>
      <c r="K166" s="3">
        <f t="shared" si="64"/>
        <v>0</v>
      </c>
      <c r="L166" s="96">
        <f t="shared" si="64"/>
        <v>2592.304514067227</v>
      </c>
      <c r="M166" s="96">
        <f t="shared" si="64"/>
        <v>11790.740714401734</v>
      </c>
      <c r="N166" s="383">
        <f t="shared" ref="N166" si="65">N40+N54+N96+N124</f>
        <v>6229.033314457045</v>
      </c>
      <c r="O166" s="70">
        <f t="shared" si="49"/>
        <v>29362.340238543635</v>
      </c>
    </row>
    <row r="167" spans="1:16" x14ac:dyDescent="0.35">
      <c r="A167" s="589"/>
      <c r="B167" s="11" t="s">
        <v>8</v>
      </c>
      <c r="C167" s="3">
        <f t="shared" ref="C167:M167" si="66">C41+C55+C97+C125</f>
        <v>0</v>
      </c>
      <c r="D167" s="3">
        <f t="shared" si="66"/>
        <v>0</v>
      </c>
      <c r="E167" s="3">
        <f t="shared" si="66"/>
        <v>3295.9812469482417</v>
      </c>
      <c r="F167" s="3">
        <f t="shared" si="66"/>
        <v>1196.9848937988279</v>
      </c>
      <c r="G167" s="3">
        <f t="shared" si="66"/>
        <v>0</v>
      </c>
      <c r="H167" s="3">
        <f t="shared" si="66"/>
        <v>140894.5606803894</v>
      </c>
      <c r="I167" s="3">
        <f t="shared" si="66"/>
        <v>1400.7178497314453</v>
      </c>
      <c r="J167" s="3">
        <f t="shared" si="66"/>
        <v>6716.5751647949219</v>
      </c>
      <c r="K167" s="3">
        <f t="shared" si="66"/>
        <v>3229.9008407592773</v>
      </c>
      <c r="L167" s="96">
        <f t="shared" si="66"/>
        <v>5703.4624824523926</v>
      </c>
      <c r="M167" s="96">
        <f t="shared" si="66"/>
        <v>46462.82498550415</v>
      </c>
      <c r="N167" s="383">
        <f t="shared" ref="N167" si="67">N41+N55+N97+N125</f>
        <v>22648.142383575439</v>
      </c>
      <c r="O167" s="70">
        <f t="shared" si="49"/>
        <v>231549.1505279541</v>
      </c>
    </row>
    <row r="168" spans="1:16" ht="15" thickBot="1" x14ac:dyDescent="0.4">
      <c r="A168" s="590"/>
      <c r="B168" s="187" t="s">
        <v>42</v>
      </c>
      <c r="C168" s="3">
        <f t="shared" ref="C168:M168" si="68">C42+C56+C98+C126</f>
        <v>0</v>
      </c>
      <c r="D168" s="3">
        <f t="shared" si="68"/>
        <v>0</v>
      </c>
      <c r="E168" s="3">
        <f t="shared" si="68"/>
        <v>0</v>
      </c>
      <c r="F168" s="3">
        <f t="shared" si="68"/>
        <v>0</v>
      </c>
      <c r="G168" s="3">
        <f t="shared" si="68"/>
        <v>0</v>
      </c>
      <c r="H168" s="3">
        <f t="shared" si="68"/>
        <v>0</v>
      </c>
      <c r="I168" s="3">
        <f t="shared" si="68"/>
        <v>0</v>
      </c>
      <c r="J168" s="3">
        <f t="shared" si="68"/>
        <v>0</v>
      </c>
      <c r="K168" s="3">
        <f t="shared" si="68"/>
        <v>0</v>
      </c>
      <c r="L168" s="96">
        <f t="shared" si="68"/>
        <v>0</v>
      </c>
      <c r="M168" s="96">
        <f t="shared" si="68"/>
        <v>0</v>
      </c>
      <c r="N168" s="383">
        <f t="shared" ref="N168" si="69">N42+N56+N98+N126</f>
        <v>0</v>
      </c>
      <c r="O168" s="70">
        <f t="shared" si="49"/>
        <v>0</v>
      </c>
    </row>
    <row r="169" spans="1:16" ht="15" thickBot="1" x14ac:dyDescent="0.4">
      <c r="B169" s="188" t="s">
        <v>43</v>
      </c>
      <c r="C169" s="189">
        <f t="shared" ref="C169" si="70">SUM(C158:C168)</f>
        <v>0</v>
      </c>
      <c r="D169" s="189">
        <f t="shared" ref="D169:M169" si="71">SUM(D158:D168)</f>
        <v>24140.92041381836</v>
      </c>
      <c r="E169" s="189">
        <f t="shared" si="71"/>
        <v>145495.16206107216</v>
      </c>
      <c r="F169" s="189">
        <f t="shared" si="71"/>
        <v>143545.6809603149</v>
      </c>
      <c r="G169" s="189">
        <f t="shared" si="71"/>
        <v>521936.85680012463</v>
      </c>
      <c r="H169" s="189">
        <f t="shared" si="71"/>
        <v>1346462.5314612088</v>
      </c>
      <c r="I169" s="189">
        <f t="shared" si="71"/>
        <v>992397.09969549358</v>
      </c>
      <c r="J169" s="189">
        <f t="shared" si="71"/>
        <v>1001494.3958993638</v>
      </c>
      <c r="K169" s="189">
        <f t="shared" si="71"/>
        <v>1406232.3139203456</v>
      </c>
      <c r="L169" s="190">
        <f t="shared" si="71"/>
        <v>955777.224264352</v>
      </c>
      <c r="M169" s="190">
        <f t="shared" si="71"/>
        <v>1252353.2696105908</v>
      </c>
      <c r="N169" s="382">
        <f t="shared" ref="N169" si="72">SUM(N158:N168)</f>
        <v>4319273.799202566</v>
      </c>
      <c r="O169" s="73">
        <f t="shared" si="49"/>
        <v>12109109.254289251</v>
      </c>
      <c r="P169" s="312">
        <f>SUM(C32:N42,C46:N56,C88:N98,C116:N126)</f>
        <v>12109109.254289251</v>
      </c>
    </row>
    <row r="170" spans="1:16" ht="15" thickBot="1" x14ac:dyDescent="0.4">
      <c r="M170" s="591" t="s">
        <v>157</v>
      </c>
      <c r="N170" s="592"/>
      <c r="O170" s="163">
        <f>O141+O155+O169</f>
        <v>53847680.06487219</v>
      </c>
      <c r="P170" s="312">
        <f>P156+P169+P142</f>
        <v>53847680.064872228</v>
      </c>
    </row>
    <row r="171" spans="1:16" x14ac:dyDescent="0.35">
      <c r="O171"/>
    </row>
    <row r="172" spans="1:16" s="195" customFormat="1" x14ac:dyDescent="0.35">
      <c r="A172" s="194"/>
      <c r="B172" s="283" t="s">
        <v>180</v>
      </c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5"/>
    </row>
    <row r="173" spans="1:16" s="195" customFormat="1" x14ac:dyDescent="0.35">
      <c r="A173" s="194"/>
      <c r="B173" s="284" t="s">
        <v>0</v>
      </c>
      <c r="C173" s="286">
        <f t="shared" ref="C173:N173" si="73">C144+C158</f>
        <v>0</v>
      </c>
      <c r="D173" s="286">
        <f t="shared" si="73"/>
        <v>0</v>
      </c>
      <c r="E173" s="286">
        <f t="shared" si="73"/>
        <v>3431.9047388770864</v>
      </c>
      <c r="F173" s="286">
        <f t="shared" si="73"/>
        <v>21857.833328887864</v>
      </c>
      <c r="G173" s="286">
        <f t="shared" si="73"/>
        <v>2461.5416857045152</v>
      </c>
      <c r="H173" s="286">
        <f t="shared" si="73"/>
        <v>5893.4464245816016</v>
      </c>
      <c r="I173" s="286">
        <f t="shared" si="73"/>
        <v>28529.155714132383</v>
      </c>
      <c r="J173" s="286">
        <f t="shared" si="73"/>
        <v>3952.7203182364597</v>
      </c>
      <c r="K173" s="286">
        <f t="shared" si="73"/>
        <v>14994.02385113369</v>
      </c>
      <c r="L173" s="286">
        <f t="shared" si="73"/>
        <v>11562.119112256605</v>
      </c>
      <c r="M173" s="286">
        <f t="shared" si="73"/>
        <v>13006.946894185248</v>
      </c>
      <c r="N173" s="286">
        <f t="shared" si="73"/>
        <v>14248.43453486772</v>
      </c>
      <c r="O173" s="286">
        <f>O144+O158+O130</f>
        <v>119938.12660286318</v>
      </c>
      <c r="P173" s="386"/>
    </row>
    <row r="174" spans="1:16" s="195" customFormat="1" x14ac:dyDescent="0.35">
      <c r="A174" s="194"/>
      <c r="B174" s="284" t="s">
        <v>1</v>
      </c>
      <c r="C174" s="286">
        <f t="shared" ref="C174:N174" si="74">C145+C159</f>
        <v>85301.78744048049</v>
      </c>
      <c r="D174" s="286">
        <f t="shared" si="74"/>
        <v>1017886.2232565018</v>
      </c>
      <c r="E174" s="286">
        <f t="shared" si="74"/>
        <v>1824174.5709386647</v>
      </c>
      <c r="F174" s="286">
        <f t="shared" si="74"/>
        <v>1624420.5492458357</v>
      </c>
      <c r="G174" s="286">
        <f t="shared" si="74"/>
        <v>1858479.1062199939</v>
      </c>
      <c r="H174" s="286">
        <f t="shared" si="74"/>
        <v>2524803.7697995929</v>
      </c>
      <c r="I174" s="286">
        <f t="shared" si="74"/>
        <v>3053931.9548670854</v>
      </c>
      <c r="J174" s="286">
        <f t="shared" si="74"/>
        <v>3057648.0555798123</v>
      </c>
      <c r="K174" s="286">
        <f t="shared" si="74"/>
        <v>2556835.669116925</v>
      </c>
      <c r="L174" s="286">
        <f t="shared" si="74"/>
        <v>1662512.4913706784</v>
      </c>
      <c r="M174" s="286">
        <f t="shared" si="74"/>
        <v>1830646.1938385344</v>
      </c>
      <c r="N174" s="286">
        <f t="shared" si="74"/>
        <v>4868540.8703091862</v>
      </c>
      <c r="O174" s="286">
        <f t="shared" ref="O174:O184" si="75">O145+O159+O131</f>
        <v>25965181.241983291</v>
      </c>
      <c r="P174" s="386"/>
    </row>
    <row r="175" spans="1:16" s="195" customFormat="1" x14ac:dyDescent="0.35">
      <c r="A175" s="194"/>
      <c r="B175" s="284" t="s">
        <v>2</v>
      </c>
      <c r="C175" s="286">
        <f t="shared" ref="C175:N175" si="76">C146+C160</f>
        <v>0</v>
      </c>
      <c r="D175" s="286">
        <f t="shared" si="76"/>
        <v>0</v>
      </c>
      <c r="E175" s="286">
        <f t="shared" si="76"/>
        <v>0</v>
      </c>
      <c r="F175" s="286">
        <f t="shared" si="76"/>
        <v>0</v>
      </c>
      <c r="G175" s="286">
        <f t="shared" si="76"/>
        <v>0</v>
      </c>
      <c r="H175" s="286">
        <f t="shared" si="76"/>
        <v>0</v>
      </c>
      <c r="I175" s="286">
        <f t="shared" si="76"/>
        <v>0</v>
      </c>
      <c r="J175" s="286">
        <f t="shared" si="76"/>
        <v>0</v>
      </c>
      <c r="K175" s="286">
        <f t="shared" si="76"/>
        <v>0</v>
      </c>
      <c r="L175" s="286">
        <f t="shared" si="76"/>
        <v>0</v>
      </c>
      <c r="M175" s="286">
        <f t="shared" si="76"/>
        <v>0</v>
      </c>
      <c r="N175" s="286">
        <f t="shared" si="76"/>
        <v>0</v>
      </c>
      <c r="O175" s="286">
        <f t="shared" si="75"/>
        <v>0</v>
      </c>
      <c r="P175" s="386"/>
    </row>
    <row r="176" spans="1:16" s="195" customFormat="1" x14ac:dyDescent="0.35">
      <c r="A176" s="194"/>
      <c r="B176" s="284" t="s">
        <v>9</v>
      </c>
      <c r="C176" s="286">
        <f t="shared" ref="C176:N176" si="77">C147+C161</f>
        <v>124131.08075508937</v>
      </c>
      <c r="D176" s="286">
        <f t="shared" si="77"/>
        <v>778937.23061579349</v>
      </c>
      <c r="E176" s="286">
        <f t="shared" si="77"/>
        <v>1464345.8741375548</v>
      </c>
      <c r="F176" s="286">
        <f t="shared" si="77"/>
        <v>1224367.2258022451</v>
      </c>
      <c r="G176" s="286">
        <f t="shared" si="77"/>
        <v>1000354.9902452655</v>
      </c>
      <c r="H176" s="286">
        <f t="shared" si="77"/>
        <v>1278654.9106283851</v>
      </c>
      <c r="I176" s="286">
        <f t="shared" si="77"/>
        <v>1574257.724141215</v>
      </c>
      <c r="J176" s="286">
        <f t="shared" si="77"/>
        <v>1537296.9663153803</v>
      </c>
      <c r="K176" s="286">
        <f t="shared" si="77"/>
        <v>1262454.7746146943</v>
      </c>
      <c r="L176" s="286">
        <f t="shared" si="77"/>
        <v>856955.56294449617</v>
      </c>
      <c r="M176" s="286">
        <f t="shared" si="77"/>
        <v>929966.94604413921</v>
      </c>
      <c r="N176" s="286">
        <f t="shared" si="77"/>
        <v>3770562.9026036505</v>
      </c>
      <c r="O176" s="286">
        <f t="shared" si="75"/>
        <v>15802286.188847907</v>
      </c>
      <c r="P176" s="386"/>
    </row>
    <row r="177" spans="1:16" s="195" customFormat="1" x14ac:dyDescent="0.35">
      <c r="A177" s="194"/>
      <c r="B177" s="284" t="s">
        <v>3</v>
      </c>
      <c r="C177" s="286">
        <f t="shared" ref="C177:N177" si="78">C148+C162</f>
        <v>355118.64013579127</v>
      </c>
      <c r="D177" s="286">
        <f t="shared" si="78"/>
        <v>18792.138488274242</v>
      </c>
      <c r="E177" s="286">
        <f t="shared" si="78"/>
        <v>55443.797296535544</v>
      </c>
      <c r="F177" s="286">
        <f t="shared" si="78"/>
        <v>144885.583236395</v>
      </c>
      <c r="G177" s="286">
        <f t="shared" si="78"/>
        <v>43536.259537991362</v>
      </c>
      <c r="H177" s="286">
        <f t="shared" si="78"/>
        <v>773519.92137350887</v>
      </c>
      <c r="I177" s="286">
        <f t="shared" si="78"/>
        <v>192887.50815161725</v>
      </c>
      <c r="J177" s="286">
        <f t="shared" si="78"/>
        <v>424090.93795938906</v>
      </c>
      <c r="K177" s="286">
        <f t="shared" si="78"/>
        <v>1005709.2081900857</v>
      </c>
      <c r="L177" s="286">
        <f t="shared" si="78"/>
        <v>752779.73260500515</v>
      </c>
      <c r="M177" s="286">
        <f t="shared" si="78"/>
        <v>1019838.5238266212</v>
      </c>
      <c r="N177" s="286">
        <f t="shared" si="78"/>
        <v>3260606.3218048806</v>
      </c>
      <c r="O177" s="286">
        <f t="shared" si="75"/>
        <v>8095324.791862905</v>
      </c>
      <c r="P177" s="386"/>
    </row>
    <row r="178" spans="1:16" s="195" customFormat="1" x14ac:dyDescent="0.35">
      <c r="A178" s="194"/>
      <c r="B178" s="284" t="s">
        <v>4</v>
      </c>
      <c r="C178" s="286">
        <f t="shared" ref="C178:N178" si="79">C149+C163</f>
        <v>3093.776127017094</v>
      </c>
      <c r="D178" s="286">
        <f t="shared" si="79"/>
        <v>26343.601339326258</v>
      </c>
      <c r="E178" s="286">
        <f t="shared" si="79"/>
        <v>48037.624178179547</v>
      </c>
      <c r="F178" s="286">
        <f t="shared" si="79"/>
        <v>10651.791892694657</v>
      </c>
      <c r="G178" s="286">
        <f t="shared" si="79"/>
        <v>452775.09944022738</v>
      </c>
      <c r="H178" s="286">
        <f t="shared" si="79"/>
        <v>171376.25608849616</v>
      </c>
      <c r="I178" s="286">
        <f t="shared" si="79"/>
        <v>398193.22102077474</v>
      </c>
      <c r="J178" s="286">
        <f t="shared" si="79"/>
        <v>226241.34932135016</v>
      </c>
      <c r="K178" s="286">
        <f t="shared" si="79"/>
        <v>140091.14900226356</v>
      </c>
      <c r="L178" s="286">
        <f t="shared" si="79"/>
        <v>102372.49437445254</v>
      </c>
      <c r="M178" s="286">
        <f t="shared" si="79"/>
        <v>182377.82764107294</v>
      </c>
      <c r="N178" s="286">
        <f t="shared" si="79"/>
        <v>930123.50468724733</v>
      </c>
      <c r="O178" s="286">
        <f t="shared" si="75"/>
        <v>2691677.6951131024</v>
      </c>
      <c r="P178" s="386"/>
    </row>
    <row r="179" spans="1:16" s="195" customFormat="1" x14ac:dyDescent="0.35">
      <c r="A179" s="194"/>
      <c r="B179" s="284" t="s">
        <v>5</v>
      </c>
      <c r="C179" s="286">
        <f t="shared" ref="C179:N179" si="80">C150+C164</f>
        <v>898.28700000001334</v>
      </c>
      <c r="D179" s="286">
        <f t="shared" si="80"/>
        <v>3916.6039020691014</v>
      </c>
      <c r="E179" s="286">
        <f t="shared" si="80"/>
        <v>15412.992440521255</v>
      </c>
      <c r="F179" s="286">
        <f t="shared" si="80"/>
        <v>18640.128424621624</v>
      </c>
      <c r="G179" s="286">
        <f t="shared" si="80"/>
        <v>15096.150742065453</v>
      </c>
      <c r="H179" s="286">
        <f t="shared" si="80"/>
        <v>17597.64080899052</v>
      </c>
      <c r="I179" s="286">
        <f t="shared" si="80"/>
        <v>28408.914600494434</v>
      </c>
      <c r="J179" s="286">
        <f t="shared" si="80"/>
        <v>77948.948693450977</v>
      </c>
      <c r="K179" s="286">
        <f t="shared" si="80"/>
        <v>46937.492818908744</v>
      </c>
      <c r="L179" s="286">
        <f t="shared" si="80"/>
        <v>9473.0738428650275</v>
      </c>
      <c r="M179" s="286">
        <f t="shared" si="80"/>
        <v>34792.920885681189</v>
      </c>
      <c r="N179" s="286">
        <f t="shared" si="80"/>
        <v>10974.952547912635</v>
      </c>
      <c r="O179" s="286">
        <f t="shared" si="75"/>
        <v>280098.10670758097</v>
      </c>
      <c r="P179" s="386"/>
    </row>
    <row r="180" spans="1:16" s="195" customFormat="1" x14ac:dyDescent="0.35">
      <c r="A180" s="194"/>
      <c r="B180" s="284" t="s">
        <v>6</v>
      </c>
      <c r="C180" s="286">
        <f t="shared" ref="C180:N180" si="81">C151+C165</f>
        <v>0</v>
      </c>
      <c r="D180" s="286">
        <f t="shared" si="81"/>
        <v>0</v>
      </c>
      <c r="E180" s="286">
        <f t="shared" si="81"/>
        <v>0</v>
      </c>
      <c r="F180" s="286">
        <f t="shared" si="81"/>
        <v>0</v>
      </c>
      <c r="G180" s="286">
        <f t="shared" si="81"/>
        <v>0</v>
      </c>
      <c r="H180" s="286">
        <f t="shared" si="81"/>
        <v>0</v>
      </c>
      <c r="I180" s="286">
        <f t="shared" si="81"/>
        <v>0</v>
      </c>
      <c r="J180" s="286">
        <f t="shared" si="81"/>
        <v>0</v>
      </c>
      <c r="K180" s="286">
        <f t="shared" si="81"/>
        <v>0</v>
      </c>
      <c r="L180" s="286">
        <f t="shared" si="81"/>
        <v>0</v>
      </c>
      <c r="M180" s="286">
        <f t="shared" si="81"/>
        <v>0</v>
      </c>
      <c r="N180" s="286">
        <f t="shared" si="81"/>
        <v>0</v>
      </c>
      <c r="O180" s="286">
        <f t="shared" si="75"/>
        <v>0</v>
      </c>
      <c r="P180" s="386"/>
    </row>
    <row r="181" spans="1:16" s="195" customFormat="1" x14ac:dyDescent="0.35">
      <c r="A181" s="194"/>
      <c r="B181" s="284" t="s">
        <v>7</v>
      </c>
      <c r="C181" s="286">
        <f t="shared" ref="C181:N181" si="82">C152+C166</f>
        <v>0</v>
      </c>
      <c r="D181" s="286">
        <f t="shared" si="82"/>
        <v>0</v>
      </c>
      <c r="E181" s="286">
        <f t="shared" si="82"/>
        <v>0</v>
      </c>
      <c r="F181" s="286">
        <f t="shared" si="82"/>
        <v>0</v>
      </c>
      <c r="G181" s="286">
        <f t="shared" si="82"/>
        <v>0</v>
      </c>
      <c r="H181" s="286">
        <f t="shared" si="82"/>
        <v>333.66295725617778</v>
      </c>
      <c r="I181" s="286">
        <f t="shared" si="82"/>
        <v>4041.4678905526375</v>
      </c>
      <c r="J181" s="286">
        <f t="shared" si="82"/>
        <v>4375.1308478088149</v>
      </c>
      <c r="K181" s="286">
        <f t="shared" si="82"/>
        <v>0</v>
      </c>
      <c r="L181" s="286">
        <f t="shared" si="82"/>
        <v>2592.304514067227</v>
      </c>
      <c r="M181" s="286">
        <f t="shared" si="82"/>
        <v>11790.740714401734</v>
      </c>
      <c r="N181" s="286">
        <f t="shared" si="82"/>
        <v>6229.033314457045</v>
      </c>
      <c r="O181" s="286">
        <f t="shared" si="75"/>
        <v>29362.340238543635</v>
      </c>
      <c r="P181" s="386"/>
    </row>
    <row r="182" spans="1:16" s="195" customFormat="1" x14ac:dyDescent="0.35">
      <c r="A182" s="194"/>
      <c r="B182" s="284" t="s">
        <v>8</v>
      </c>
      <c r="C182" s="286">
        <f t="shared" ref="C182:N182" si="83">C153+C167</f>
        <v>2080.4741429729738</v>
      </c>
      <c r="D182" s="286">
        <f t="shared" si="83"/>
        <v>33206.945936585922</v>
      </c>
      <c r="E182" s="286">
        <f t="shared" si="83"/>
        <v>37187.598763337483</v>
      </c>
      <c r="F182" s="286">
        <f t="shared" si="83"/>
        <v>34773.615484140617</v>
      </c>
      <c r="G182" s="286">
        <f t="shared" si="83"/>
        <v>31763.021940591814</v>
      </c>
      <c r="H182" s="286">
        <f t="shared" si="83"/>
        <v>180837.96872441217</v>
      </c>
      <c r="I182" s="286">
        <f t="shared" si="83"/>
        <v>45710.788077187222</v>
      </c>
      <c r="J182" s="286">
        <f t="shared" si="83"/>
        <v>39722.603253544585</v>
      </c>
      <c r="K182" s="286">
        <f t="shared" si="83"/>
        <v>22901.061902815654</v>
      </c>
      <c r="L182" s="286">
        <f t="shared" si="83"/>
        <v>22291.886600320609</v>
      </c>
      <c r="M182" s="286">
        <f t="shared" si="83"/>
        <v>294295.15137639805</v>
      </c>
      <c r="N182" s="286">
        <f t="shared" si="83"/>
        <v>119040.45731368472</v>
      </c>
      <c r="O182" s="286">
        <f t="shared" si="75"/>
        <v>863811.57351599191</v>
      </c>
      <c r="P182" s="386"/>
    </row>
    <row r="183" spans="1:16" s="195" customFormat="1" x14ac:dyDescent="0.35">
      <c r="A183" s="194"/>
      <c r="B183" s="284" t="s">
        <v>42</v>
      </c>
      <c r="C183" s="286">
        <f t="shared" ref="C183:N183" si="84">C154+C168</f>
        <v>0</v>
      </c>
      <c r="D183" s="286">
        <f t="shared" si="84"/>
        <v>0</v>
      </c>
      <c r="E183" s="286">
        <f t="shared" si="84"/>
        <v>0</v>
      </c>
      <c r="F183" s="286">
        <f t="shared" si="84"/>
        <v>0</v>
      </c>
      <c r="G183" s="286">
        <f t="shared" si="84"/>
        <v>0</v>
      </c>
      <c r="H183" s="286">
        <f t="shared" si="84"/>
        <v>0</v>
      </c>
      <c r="I183" s="286">
        <f t="shared" si="84"/>
        <v>0</v>
      </c>
      <c r="J183" s="286">
        <f t="shared" si="84"/>
        <v>0</v>
      </c>
      <c r="K183" s="286">
        <f t="shared" si="84"/>
        <v>0</v>
      </c>
      <c r="L183" s="286">
        <f t="shared" si="84"/>
        <v>0</v>
      </c>
      <c r="M183" s="286">
        <f t="shared" si="84"/>
        <v>0</v>
      </c>
      <c r="N183" s="286">
        <f t="shared" si="84"/>
        <v>0</v>
      </c>
      <c r="O183" s="286">
        <f t="shared" si="75"/>
        <v>0</v>
      </c>
      <c r="P183" s="386"/>
    </row>
    <row r="184" spans="1:16" s="195" customFormat="1" x14ac:dyDescent="0.35">
      <c r="A184" s="194"/>
      <c r="B184" s="284" t="s">
        <v>43</v>
      </c>
      <c r="C184" s="286">
        <f t="shared" ref="C184:N184" si="85">C155+C169</f>
        <v>570624.04560135119</v>
      </c>
      <c r="D184" s="286">
        <f t="shared" si="85"/>
        <v>1879082.743538551</v>
      </c>
      <c r="E184" s="286">
        <f t="shared" si="85"/>
        <v>3448034.3624936701</v>
      </c>
      <c r="F184" s="286">
        <f t="shared" si="85"/>
        <v>3079596.7274148203</v>
      </c>
      <c r="G184" s="286">
        <f t="shared" si="85"/>
        <v>3404466.1698118397</v>
      </c>
      <c r="H184" s="286">
        <f t="shared" si="85"/>
        <v>4953017.5768052237</v>
      </c>
      <c r="I184" s="286">
        <f t="shared" si="85"/>
        <v>5325960.7344630584</v>
      </c>
      <c r="J184" s="286">
        <f t="shared" si="85"/>
        <v>5371276.712288972</v>
      </c>
      <c r="K184" s="286">
        <f t="shared" si="85"/>
        <v>5049923.3794968259</v>
      </c>
      <c r="L184" s="286">
        <f t="shared" si="85"/>
        <v>3420539.665364142</v>
      </c>
      <c r="M184" s="286">
        <f t="shared" si="85"/>
        <v>4316715.2512210328</v>
      </c>
      <c r="N184" s="286">
        <f t="shared" si="85"/>
        <v>12980326.477115888</v>
      </c>
      <c r="O184" s="286">
        <f t="shared" si="75"/>
        <v>53847680.064872183</v>
      </c>
      <c r="P184" s="386"/>
    </row>
    <row r="185" spans="1:16" s="195" customFormat="1" x14ac:dyDescent="0.35">
      <c r="A185" s="194"/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5"/>
    </row>
    <row r="186" spans="1:16" s="195" customFormat="1" x14ac:dyDescent="0.35">
      <c r="A186" s="194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 t="s">
        <v>181</v>
      </c>
      <c r="O186" s="282">
        <f>SUM(C4:N14,C18:N28,C32:N42,C46:N56,C60:N70,C74:N84,C88:N98,C102:N112,C116:N126,C130:N140)</f>
        <v>53847680.064872235</v>
      </c>
    </row>
    <row r="187" spans="1:16" x14ac:dyDescent="0.35">
      <c r="N187" s="284" t="s">
        <v>181</v>
      </c>
      <c r="O187" s="287" t="str">
        <f>IF(O170-O186,"ok","SUM ERROR")</f>
        <v>ok</v>
      </c>
    </row>
  </sheetData>
  <mergeCells count="14">
    <mergeCell ref="A74:A84"/>
    <mergeCell ref="A88:A98"/>
    <mergeCell ref="A32:A42"/>
    <mergeCell ref="A116:A126"/>
    <mergeCell ref="M170:N170"/>
    <mergeCell ref="A158:A168"/>
    <mergeCell ref="A144:A154"/>
    <mergeCell ref="A102:A112"/>
    <mergeCell ref="A130:A140"/>
    <mergeCell ref="C1:N1"/>
    <mergeCell ref="A4:A14"/>
    <mergeCell ref="A18:A28"/>
    <mergeCell ref="A46:A56"/>
    <mergeCell ref="A60:A70"/>
  </mergeCells>
  <conditionalFormatting sqref="O187">
    <cfRule type="cellIs" dxfId="3" priority="1" operator="equal">
      <formula>"SUM ERROR"</formula>
    </cfRule>
  </conditionalFormatting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4" tint="0.79998168889431442"/>
  </sheetPr>
  <dimension ref="A1:BL199"/>
  <sheetViews>
    <sheetView topLeftCell="AD1" zoomScale="80" zoomScaleNormal="80" workbookViewId="0">
      <pane ySplit="1" topLeftCell="A173" activePane="bottomLeft" state="frozen"/>
      <selection pane="bottomLeft" activeCell="C185" sqref="C185"/>
    </sheetView>
  </sheetViews>
  <sheetFormatPr defaultRowHeight="14.5" x14ac:dyDescent="0.35"/>
  <cols>
    <col min="1" max="1" width="8.08984375" style="74" customWidth="1"/>
    <col min="2" max="2" width="19.08984375" bestFit="1" customWidth="1"/>
    <col min="3" max="3" width="12.54296875" bestFit="1" customWidth="1"/>
    <col min="4" max="5" width="12.54296875" customWidth="1"/>
    <col min="6" max="14" width="11.90625" bestFit="1" customWidth="1"/>
    <col min="15" max="15" width="14" bestFit="1" customWidth="1"/>
    <col min="16" max="16" width="13.453125" customWidth="1"/>
    <col min="17" max="17" width="8.08984375" customWidth="1"/>
    <col min="18" max="18" width="19.08984375" customWidth="1"/>
    <col min="19" max="28" width="11.54296875" customWidth="1"/>
    <col min="29" max="29" width="12.90625" customWidth="1"/>
    <col min="30" max="30" width="12" customWidth="1"/>
    <col min="31" max="31" width="13.453125" customWidth="1"/>
    <col min="32" max="32" width="12.453125" customWidth="1"/>
    <col min="33" max="33" width="8.08984375" customWidth="1"/>
    <col min="34" max="34" width="19.08984375" customWidth="1"/>
    <col min="35" max="35" width="11" customWidth="1"/>
    <col min="36" max="36" width="11.54296875" customWidth="1"/>
    <col min="37" max="37" width="10.54296875" customWidth="1"/>
    <col min="38" max="38" width="11.54296875" customWidth="1"/>
    <col min="39" max="39" width="10.54296875" customWidth="1"/>
    <col min="40" max="40" width="11.54296875" customWidth="1"/>
    <col min="41" max="41" width="10.54296875" customWidth="1"/>
    <col min="42" max="42" width="11.54296875" customWidth="1"/>
    <col min="43" max="43" width="10.54296875" customWidth="1"/>
    <col min="44" max="44" width="11.54296875" customWidth="1"/>
    <col min="45" max="45" width="11.36328125" customWidth="1"/>
    <col min="46" max="46" width="11.54296875" customWidth="1"/>
    <col min="47" max="47" width="12.54296875" customWidth="1"/>
    <col min="48" max="48" width="13.54296875" customWidth="1"/>
    <col min="49" max="49" width="9.90625" customWidth="1"/>
    <col min="50" max="50" width="19.08984375" customWidth="1"/>
    <col min="51" max="51" width="10" customWidth="1"/>
    <col min="52" max="52" width="9.453125" customWidth="1"/>
    <col min="53" max="61" width="10.08984375" customWidth="1"/>
    <col min="62" max="62" width="12.81640625" customWidth="1"/>
    <col min="63" max="63" width="12.54296875" customWidth="1"/>
    <col min="64" max="64" width="11.453125" customWidth="1"/>
  </cols>
  <sheetData>
    <row r="1" spans="1:64" ht="33" customHeight="1" x14ac:dyDescent="0.35">
      <c r="C1" s="602" t="s">
        <v>152</v>
      </c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4"/>
      <c r="S1" s="582" t="s">
        <v>153</v>
      </c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4"/>
      <c r="AI1" s="582" t="s">
        <v>154</v>
      </c>
      <c r="AJ1" s="583"/>
      <c r="AK1" s="583"/>
      <c r="AL1" s="583"/>
      <c r="AM1" s="583"/>
      <c r="AN1" s="583"/>
      <c r="AO1" s="583"/>
      <c r="AP1" s="583"/>
      <c r="AQ1" s="583"/>
      <c r="AR1" s="583"/>
      <c r="AS1" s="583"/>
      <c r="AT1" s="584"/>
      <c r="AY1" s="582" t="s">
        <v>155</v>
      </c>
      <c r="AZ1" s="583"/>
      <c r="BA1" s="583"/>
      <c r="BB1" s="583"/>
      <c r="BC1" s="583"/>
      <c r="BD1" s="583"/>
      <c r="BE1" s="583"/>
      <c r="BF1" s="583"/>
      <c r="BG1" s="583"/>
      <c r="BH1" s="583"/>
      <c r="BI1" s="583"/>
      <c r="BJ1" s="584"/>
      <c r="BL1" s="193"/>
    </row>
    <row r="2" spans="1:64" ht="6" customHeight="1" thickBot="1" x14ac:dyDescent="0.4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  <c r="S2" s="81"/>
      <c r="T2" s="82"/>
      <c r="U2" s="82"/>
      <c r="V2" s="82"/>
      <c r="W2" s="82"/>
      <c r="X2" s="82"/>
      <c r="Y2" s="82"/>
      <c r="Z2" s="82"/>
      <c r="AA2" s="82"/>
      <c r="AB2" s="82"/>
      <c r="AC2" s="82"/>
      <c r="AD2" s="83"/>
      <c r="AI2" s="81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3"/>
      <c r="AY2" s="81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3"/>
    </row>
    <row r="3" spans="1:64" ht="15" thickBot="1" x14ac:dyDescent="0.4">
      <c r="B3" s="184" t="s">
        <v>36</v>
      </c>
      <c r="C3" s="185">
        <v>44562</v>
      </c>
      <c r="D3" s="185">
        <v>44593</v>
      </c>
      <c r="E3" s="185">
        <v>44621</v>
      </c>
      <c r="F3" s="185">
        <v>44652</v>
      </c>
      <c r="G3" s="185">
        <v>44682</v>
      </c>
      <c r="H3" s="185">
        <v>44713</v>
      </c>
      <c r="I3" s="185">
        <v>44743</v>
      </c>
      <c r="J3" s="185">
        <v>44774</v>
      </c>
      <c r="K3" s="185">
        <v>44805</v>
      </c>
      <c r="L3" s="185">
        <v>44835</v>
      </c>
      <c r="M3" s="185">
        <v>44866</v>
      </c>
      <c r="N3" s="192" t="s">
        <v>227</v>
      </c>
      <c r="O3" s="186" t="s">
        <v>34</v>
      </c>
      <c r="R3" s="184" t="s">
        <v>36</v>
      </c>
      <c r="S3" s="185">
        <f>C3</f>
        <v>44562</v>
      </c>
      <c r="T3" s="185">
        <f t="shared" ref="T3:AD3" si="0">D3</f>
        <v>44593</v>
      </c>
      <c r="U3" s="185">
        <f t="shared" si="0"/>
        <v>44621</v>
      </c>
      <c r="V3" s="185">
        <f t="shared" si="0"/>
        <v>44652</v>
      </c>
      <c r="W3" s="185">
        <f t="shared" si="0"/>
        <v>44682</v>
      </c>
      <c r="X3" s="185">
        <f t="shared" si="0"/>
        <v>44713</v>
      </c>
      <c r="Y3" s="185">
        <f t="shared" si="0"/>
        <v>44743</v>
      </c>
      <c r="Z3" s="185">
        <f t="shared" si="0"/>
        <v>44774</v>
      </c>
      <c r="AA3" s="185">
        <f t="shared" si="0"/>
        <v>44805</v>
      </c>
      <c r="AB3" s="185">
        <f t="shared" si="0"/>
        <v>44835</v>
      </c>
      <c r="AC3" s="185">
        <f t="shared" si="0"/>
        <v>44866</v>
      </c>
      <c r="AD3" s="192" t="str">
        <f t="shared" si="0"/>
        <v>Dec-22 +</v>
      </c>
      <c r="AE3" s="186" t="s">
        <v>34</v>
      </c>
      <c r="AH3" s="184" t="s">
        <v>36</v>
      </c>
      <c r="AI3" s="185">
        <f>C3</f>
        <v>44562</v>
      </c>
      <c r="AJ3" s="185">
        <f t="shared" ref="AJ3:AT3" si="1">D3</f>
        <v>44593</v>
      </c>
      <c r="AK3" s="185">
        <f t="shared" si="1"/>
        <v>44621</v>
      </c>
      <c r="AL3" s="185">
        <f t="shared" si="1"/>
        <v>44652</v>
      </c>
      <c r="AM3" s="185">
        <f t="shared" si="1"/>
        <v>44682</v>
      </c>
      <c r="AN3" s="185">
        <f t="shared" si="1"/>
        <v>44713</v>
      </c>
      <c r="AO3" s="185">
        <f t="shared" si="1"/>
        <v>44743</v>
      </c>
      <c r="AP3" s="185">
        <f t="shared" si="1"/>
        <v>44774</v>
      </c>
      <c r="AQ3" s="185">
        <f t="shared" si="1"/>
        <v>44805</v>
      </c>
      <c r="AR3" s="185">
        <f t="shared" si="1"/>
        <v>44835</v>
      </c>
      <c r="AS3" s="185">
        <f t="shared" si="1"/>
        <v>44866</v>
      </c>
      <c r="AT3" s="192" t="str">
        <f t="shared" si="1"/>
        <v>Dec-22 +</v>
      </c>
      <c r="AU3" s="186" t="s">
        <v>34</v>
      </c>
      <c r="AX3" s="184" t="s">
        <v>36</v>
      </c>
      <c r="AY3" s="185">
        <f>C3</f>
        <v>44562</v>
      </c>
      <c r="AZ3" s="185">
        <f t="shared" ref="AZ3:BJ3" si="2">D3</f>
        <v>44593</v>
      </c>
      <c r="BA3" s="185">
        <f t="shared" si="2"/>
        <v>44621</v>
      </c>
      <c r="BB3" s="185">
        <f t="shared" si="2"/>
        <v>44652</v>
      </c>
      <c r="BC3" s="185">
        <f t="shared" si="2"/>
        <v>44682</v>
      </c>
      <c r="BD3" s="185">
        <f t="shared" si="2"/>
        <v>44713</v>
      </c>
      <c r="BE3" s="185">
        <f t="shared" si="2"/>
        <v>44743</v>
      </c>
      <c r="BF3" s="185">
        <f t="shared" si="2"/>
        <v>44774</v>
      </c>
      <c r="BG3" s="185">
        <f t="shared" si="2"/>
        <v>44805</v>
      </c>
      <c r="BH3" s="185">
        <f t="shared" si="2"/>
        <v>44835</v>
      </c>
      <c r="BI3" s="185">
        <f t="shared" si="2"/>
        <v>44866</v>
      </c>
      <c r="BJ3" s="192" t="str">
        <f t="shared" si="2"/>
        <v>Dec-22 +</v>
      </c>
      <c r="BK3" s="186" t="s">
        <v>34</v>
      </c>
    </row>
    <row r="4" spans="1:64" ht="15" customHeight="1" x14ac:dyDescent="0.35">
      <c r="A4" s="596" t="s">
        <v>69</v>
      </c>
      <c r="B4" s="196" t="s">
        <v>62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154">
        <v>0</v>
      </c>
      <c r="O4" s="70">
        <f t="shared" ref="O4:O17" si="3">SUM(C4:N4)</f>
        <v>0</v>
      </c>
      <c r="Q4" s="596" t="s">
        <v>69</v>
      </c>
      <c r="R4" s="196" t="s">
        <v>62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154">
        <v>0</v>
      </c>
      <c r="AE4" s="70">
        <f t="shared" ref="AE4:AE17" si="4">SUM(S4:AD4)</f>
        <v>0</v>
      </c>
      <c r="AG4" s="596" t="s">
        <v>69</v>
      </c>
      <c r="AH4" s="196" t="s">
        <v>62</v>
      </c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154"/>
      <c r="AU4" s="70">
        <f t="shared" ref="AU4:AU17" si="5">SUM(AI4:AT4)</f>
        <v>0</v>
      </c>
      <c r="AW4" s="596" t="s">
        <v>69</v>
      </c>
      <c r="AX4" s="196" t="s">
        <v>62</v>
      </c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154"/>
      <c r="BK4" s="70">
        <f t="shared" ref="BK4:BK17" si="6">SUM(AY4:BJ4)</f>
        <v>0</v>
      </c>
      <c r="BL4" s="193"/>
    </row>
    <row r="5" spans="1:64" x14ac:dyDescent="0.35">
      <c r="A5" s="597"/>
      <c r="B5" s="196" t="s">
        <v>61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154">
        <v>0</v>
      </c>
      <c r="O5" s="70">
        <f t="shared" si="3"/>
        <v>0</v>
      </c>
      <c r="Q5" s="597"/>
      <c r="R5" s="196" t="s">
        <v>61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154">
        <v>0</v>
      </c>
      <c r="AE5" s="70">
        <f t="shared" si="4"/>
        <v>0</v>
      </c>
      <c r="AG5" s="597"/>
      <c r="AH5" s="196" t="s">
        <v>61</v>
      </c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154"/>
      <c r="AU5" s="70">
        <f t="shared" si="5"/>
        <v>0</v>
      </c>
      <c r="AW5" s="597"/>
      <c r="AX5" s="196" t="s">
        <v>61</v>
      </c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154"/>
      <c r="BK5" s="70">
        <f t="shared" si="6"/>
        <v>0</v>
      </c>
    </row>
    <row r="6" spans="1:64" x14ac:dyDescent="0.35">
      <c r="A6" s="597"/>
      <c r="B6" s="196" t="s">
        <v>60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154">
        <v>0</v>
      </c>
      <c r="O6" s="70">
        <f t="shared" si="3"/>
        <v>0</v>
      </c>
      <c r="Q6" s="597"/>
      <c r="R6" s="196" t="s">
        <v>60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154">
        <v>0</v>
      </c>
      <c r="AE6" s="70">
        <f t="shared" si="4"/>
        <v>0</v>
      </c>
      <c r="AG6" s="597"/>
      <c r="AH6" s="196" t="s">
        <v>60</v>
      </c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154"/>
      <c r="AU6" s="70">
        <f t="shared" si="5"/>
        <v>0</v>
      </c>
      <c r="AW6" s="597"/>
      <c r="AX6" s="196" t="s">
        <v>60</v>
      </c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154"/>
      <c r="BK6" s="70">
        <f t="shared" si="6"/>
        <v>0</v>
      </c>
    </row>
    <row r="7" spans="1:64" x14ac:dyDescent="0.35">
      <c r="A7" s="597"/>
      <c r="B7" s="196" t="s">
        <v>59</v>
      </c>
      <c r="C7" s="3">
        <v>0</v>
      </c>
      <c r="D7" s="3">
        <v>0</v>
      </c>
      <c r="E7" s="3">
        <v>0</v>
      </c>
      <c r="F7" s="3">
        <v>1511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54">
        <v>0</v>
      </c>
      <c r="O7" s="70">
        <f t="shared" si="3"/>
        <v>1511</v>
      </c>
      <c r="Q7" s="597"/>
      <c r="R7" s="196" t="s">
        <v>59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154">
        <v>0</v>
      </c>
      <c r="AE7" s="70">
        <f t="shared" si="4"/>
        <v>0</v>
      </c>
      <c r="AG7" s="597"/>
      <c r="AH7" s="196" t="s">
        <v>59</v>
      </c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154"/>
      <c r="AU7" s="70">
        <f t="shared" si="5"/>
        <v>0</v>
      </c>
      <c r="AW7" s="597"/>
      <c r="AX7" s="196" t="s">
        <v>59</v>
      </c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154"/>
      <c r="BK7" s="70">
        <f t="shared" si="6"/>
        <v>0</v>
      </c>
    </row>
    <row r="8" spans="1:64" x14ac:dyDescent="0.35">
      <c r="A8" s="597"/>
      <c r="B8" s="196" t="s">
        <v>58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54">
        <v>0</v>
      </c>
      <c r="O8" s="70">
        <f t="shared" si="3"/>
        <v>0</v>
      </c>
      <c r="Q8" s="597"/>
      <c r="R8" s="196" t="s">
        <v>58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154">
        <v>0</v>
      </c>
      <c r="AE8" s="70">
        <f t="shared" si="4"/>
        <v>0</v>
      </c>
      <c r="AG8" s="597"/>
      <c r="AH8" s="196" t="s">
        <v>58</v>
      </c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154"/>
      <c r="AU8" s="70">
        <f t="shared" si="5"/>
        <v>0</v>
      </c>
      <c r="AW8" s="597"/>
      <c r="AX8" s="196" t="s">
        <v>58</v>
      </c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154"/>
      <c r="BK8" s="70">
        <f t="shared" si="6"/>
        <v>0</v>
      </c>
    </row>
    <row r="9" spans="1:64" x14ac:dyDescent="0.35">
      <c r="A9" s="597"/>
      <c r="B9" s="196" t="s">
        <v>57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154">
        <v>0</v>
      </c>
      <c r="O9" s="70">
        <f t="shared" si="3"/>
        <v>0</v>
      </c>
      <c r="Q9" s="597"/>
      <c r="R9" s="196" t="s">
        <v>57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154">
        <v>0</v>
      </c>
      <c r="AE9" s="70">
        <f t="shared" si="4"/>
        <v>0</v>
      </c>
      <c r="AG9" s="597"/>
      <c r="AH9" s="196" t="s">
        <v>57</v>
      </c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154"/>
      <c r="AU9" s="70">
        <f t="shared" si="5"/>
        <v>0</v>
      </c>
      <c r="AW9" s="597"/>
      <c r="AX9" s="196" t="s">
        <v>57</v>
      </c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154"/>
      <c r="BK9" s="70">
        <f t="shared" si="6"/>
        <v>0</v>
      </c>
    </row>
    <row r="10" spans="1:64" x14ac:dyDescent="0.35">
      <c r="A10" s="597"/>
      <c r="B10" s="196" t="s">
        <v>56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54">
        <v>0</v>
      </c>
      <c r="O10" s="70">
        <f t="shared" si="3"/>
        <v>0</v>
      </c>
      <c r="Q10" s="597"/>
      <c r="R10" s="196" t="s">
        <v>56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154">
        <v>0</v>
      </c>
      <c r="AE10" s="70">
        <f t="shared" si="4"/>
        <v>0</v>
      </c>
      <c r="AG10" s="597"/>
      <c r="AH10" s="196" t="s">
        <v>56</v>
      </c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154"/>
      <c r="AU10" s="70">
        <f t="shared" si="5"/>
        <v>0</v>
      </c>
      <c r="AW10" s="597"/>
      <c r="AX10" s="196" t="s">
        <v>56</v>
      </c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154"/>
      <c r="BK10" s="70">
        <f t="shared" si="6"/>
        <v>0</v>
      </c>
    </row>
    <row r="11" spans="1:64" x14ac:dyDescent="0.35">
      <c r="A11" s="597"/>
      <c r="B11" s="196" t="s">
        <v>55</v>
      </c>
      <c r="C11" s="3">
        <v>0</v>
      </c>
      <c r="D11" s="3">
        <v>0</v>
      </c>
      <c r="E11" s="3">
        <v>0</v>
      </c>
      <c r="F11" s="3">
        <v>130526.45555949998</v>
      </c>
      <c r="G11" s="3">
        <v>381218.52929159999</v>
      </c>
      <c r="H11" s="3">
        <v>209467.16895103999</v>
      </c>
      <c r="I11" s="3">
        <v>96993.185289000001</v>
      </c>
      <c r="J11" s="3">
        <v>136527.447056</v>
      </c>
      <c r="K11" s="3">
        <v>108891.35116859998</v>
      </c>
      <c r="L11" s="3">
        <v>92590.905406999998</v>
      </c>
      <c r="M11" s="3">
        <v>31968.5171806</v>
      </c>
      <c r="N11" s="154">
        <v>229068.73864874998</v>
      </c>
      <c r="O11" s="70">
        <f t="shared" si="3"/>
        <v>1417252.2985520898</v>
      </c>
      <c r="Q11" s="597"/>
      <c r="R11" s="196" t="s">
        <v>55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82115.677794150004</v>
      </c>
      <c r="Y11" s="3">
        <v>148778.76233220001</v>
      </c>
      <c r="Z11" s="3">
        <v>92939.046199999997</v>
      </c>
      <c r="AA11" s="3">
        <v>105915.89648639999</v>
      </c>
      <c r="AB11" s="3">
        <v>42035.957964000001</v>
      </c>
      <c r="AC11" s="3">
        <v>164215.97992799996</v>
      </c>
      <c r="AD11" s="154">
        <v>590810.22648647998</v>
      </c>
      <c r="AE11" s="70">
        <f t="shared" si="4"/>
        <v>1226811.5471912301</v>
      </c>
      <c r="AG11" s="597"/>
      <c r="AH11" s="196" t="s">
        <v>55</v>
      </c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154"/>
      <c r="AU11" s="70">
        <f t="shared" si="5"/>
        <v>0</v>
      </c>
      <c r="AW11" s="597"/>
      <c r="AX11" s="196" t="s">
        <v>55</v>
      </c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154"/>
      <c r="BK11" s="70">
        <f t="shared" si="6"/>
        <v>0</v>
      </c>
    </row>
    <row r="12" spans="1:64" x14ac:dyDescent="0.35">
      <c r="A12" s="597"/>
      <c r="B12" s="196" t="s">
        <v>54</v>
      </c>
      <c r="C12" s="3">
        <v>0</v>
      </c>
      <c r="D12" s="3">
        <v>0</v>
      </c>
      <c r="E12" s="3">
        <v>0</v>
      </c>
      <c r="F12" s="3">
        <v>9811.1901887999993</v>
      </c>
      <c r="G12" s="3">
        <v>24823.219621199998</v>
      </c>
      <c r="H12" s="3">
        <v>17668.8760248</v>
      </c>
      <c r="I12" s="3">
        <v>1641.5118719999998</v>
      </c>
      <c r="J12" s="3">
        <v>0</v>
      </c>
      <c r="K12" s="3">
        <v>23766.847103999997</v>
      </c>
      <c r="L12" s="3">
        <v>2355.4643111999994</v>
      </c>
      <c r="M12" s="3">
        <v>0</v>
      </c>
      <c r="N12" s="154">
        <v>6068.5957332000007</v>
      </c>
      <c r="O12" s="70">
        <f t="shared" si="3"/>
        <v>86135.704855200005</v>
      </c>
      <c r="Q12" s="597"/>
      <c r="R12" s="196" t="s">
        <v>54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11991.454675199999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154">
        <v>22804.388006399997</v>
      </c>
      <c r="AE12" s="70">
        <f t="shared" si="4"/>
        <v>34795.842681599999</v>
      </c>
      <c r="AG12" s="597"/>
      <c r="AH12" s="196" t="s">
        <v>54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154"/>
      <c r="AU12" s="70">
        <f t="shared" si="5"/>
        <v>0</v>
      </c>
      <c r="AW12" s="597"/>
      <c r="AX12" s="196" t="s">
        <v>54</v>
      </c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154"/>
      <c r="BK12" s="70">
        <f t="shared" si="6"/>
        <v>0</v>
      </c>
    </row>
    <row r="13" spans="1:64" x14ac:dyDescent="0.35">
      <c r="A13" s="597"/>
      <c r="B13" s="196" t="s">
        <v>53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154">
        <v>0</v>
      </c>
      <c r="O13" s="70">
        <f t="shared" si="3"/>
        <v>0</v>
      </c>
      <c r="Q13" s="597"/>
      <c r="R13" s="196" t="s">
        <v>53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154">
        <v>0</v>
      </c>
      <c r="AE13" s="70">
        <f t="shared" si="4"/>
        <v>0</v>
      </c>
      <c r="AG13" s="597"/>
      <c r="AH13" s="196" t="s">
        <v>53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154"/>
      <c r="AU13" s="70">
        <f t="shared" si="5"/>
        <v>0</v>
      </c>
      <c r="AW13" s="597"/>
      <c r="AX13" s="196" t="s">
        <v>53</v>
      </c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154"/>
      <c r="BK13" s="70">
        <f t="shared" si="6"/>
        <v>0</v>
      </c>
    </row>
    <row r="14" spans="1:64" x14ac:dyDescent="0.35">
      <c r="A14" s="597"/>
      <c r="B14" s="196" t="s">
        <v>52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154">
        <v>0</v>
      </c>
      <c r="O14" s="70">
        <f t="shared" si="3"/>
        <v>0</v>
      </c>
      <c r="Q14" s="597"/>
      <c r="R14" s="196" t="s">
        <v>52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154">
        <v>0</v>
      </c>
      <c r="AE14" s="70">
        <f t="shared" si="4"/>
        <v>0</v>
      </c>
      <c r="AG14" s="597"/>
      <c r="AH14" s="196" t="s">
        <v>52</v>
      </c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154"/>
      <c r="AU14" s="70">
        <f t="shared" si="5"/>
        <v>0</v>
      </c>
      <c r="AW14" s="597"/>
      <c r="AX14" s="196" t="s">
        <v>52</v>
      </c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154"/>
      <c r="BK14" s="70">
        <f t="shared" si="6"/>
        <v>0</v>
      </c>
    </row>
    <row r="15" spans="1:64" x14ac:dyDescent="0.35">
      <c r="A15" s="597"/>
      <c r="B15" s="196" t="s">
        <v>51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154">
        <v>0</v>
      </c>
      <c r="O15" s="70">
        <f t="shared" si="3"/>
        <v>0</v>
      </c>
      <c r="Q15" s="597"/>
      <c r="R15" s="196" t="s">
        <v>51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154">
        <v>0</v>
      </c>
      <c r="AE15" s="70">
        <f t="shared" si="4"/>
        <v>0</v>
      </c>
      <c r="AG15" s="597"/>
      <c r="AH15" s="196" t="s">
        <v>51</v>
      </c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154"/>
      <c r="AU15" s="70">
        <f t="shared" si="5"/>
        <v>0</v>
      </c>
      <c r="AW15" s="597"/>
      <c r="AX15" s="196" t="s">
        <v>51</v>
      </c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154"/>
      <c r="BK15" s="70">
        <f t="shared" si="6"/>
        <v>0</v>
      </c>
    </row>
    <row r="16" spans="1:64" ht="16.5" customHeight="1" thickBot="1" x14ac:dyDescent="0.4">
      <c r="A16" s="598"/>
      <c r="B16" s="196" t="s">
        <v>50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54">
        <v>0</v>
      </c>
      <c r="O16" s="70">
        <f t="shared" si="3"/>
        <v>0</v>
      </c>
      <c r="Q16" s="598"/>
      <c r="R16" s="196" t="s">
        <v>50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154">
        <v>0</v>
      </c>
      <c r="AE16" s="70">
        <f t="shared" si="4"/>
        <v>0</v>
      </c>
      <c r="AG16" s="598"/>
      <c r="AH16" s="196" t="s">
        <v>50</v>
      </c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154"/>
      <c r="AU16" s="70">
        <f t="shared" si="5"/>
        <v>0</v>
      </c>
      <c r="AW16" s="598"/>
      <c r="AX16" s="196" t="s">
        <v>50</v>
      </c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154"/>
      <c r="BK16" s="70">
        <f t="shared" si="6"/>
        <v>0</v>
      </c>
    </row>
    <row r="17" spans="1:64" ht="15" thickBot="1" x14ac:dyDescent="0.4">
      <c r="B17" s="197" t="s">
        <v>43</v>
      </c>
      <c r="C17" s="189">
        <f>SUM(C4:C16)</f>
        <v>0</v>
      </c>
      <c r="D17" s="189">
        <f t="shared" ref="D17:N17" si="7">SUM(D4:D16)</f>
        <v>0</v>
      </c>
      <c r="E17" s="189">
        <f t="shared" si="7"/>
        <v>0</v>
      </c>
      <c r="F17" s="189">
        <f t="shared" si="7"/>
        <v>141848.64574829995</v>
      </c>
      <c r="G17" s="189">
        <f t="shared" si="7"/>
        <v>406041.74891279999</v>
      </c>
      <c r="H17" s="189">
        <f t="shared" si="7"/>
        <v>227136.04497583999</v>
      </c>
      <c r="I17" s="189">
        <f t="shared" si="7"/>
        <v>98634.697161000004</v>
      </c>
      <c r="J17" s="189">
        <f t="shared" si="7"/>
        <v>136527.447056</v>
      </c>
      <c r="K17" s="189">
        <f t="shared" si="7"/>
        <v>132658.19827259998</v>
      </c>
      <c r="L17" s="189">
        <f t="shared" si="7"/>
        <v>94946.369718200003</v>
      </c>
      <c r="M17" s="189">
        <f t="shared" si="7"/>
        <v>31968.5171806</v>
      </c>
      <c r="N17" s="199">
        <f t="shared" si="7"/>
        <v>235137.33438194997</v>
      </c>
      <c r="O17" s="73">
        <f t="shared" si="3"/>
        <v>1504899.0034072897</v>
      </c>
      <c r="Q17" s="74"/>
      <c r="R17" s="197" t="s">
        <v>43</v>
      </c>
      <c r="S17" s="189">
        <f>SUM(S4:S16)</f>
        <v>0</v>
      </c>
      <c r="T17" s="189">
        <f t="shared" ref="T17" si="8">SUM(T4:T16)</f>
        <v>0</v>
      </c>
      <c r="U17" s="189">
        <f t="shared" ref="U17" si="9">SUM(U4:U16)</f>
        <v>0</v>
      </c>
      <c r="V17" s="189">
        <f t="shared" ref="V17" si="10">SUM(V4:V16)</f>
        <v>0</v>
      </c>
      <c r="W17" s="189">
        <f t="shared" ref="W17" si="11">SUM(W4:W16)</f>
        <v>0</v>
      </c>
      <c r="X17" s="189">
        <f t="shared" ref="X17" si="12">SUM(X4:X16)</f>
        <v>94107.132469350006</v>
      </c>
      <c r="Y17" s="189">
        <f t="shared" ref="Y17" si="13">SUM(Y4:Y16)</f>
        <v>148778.76233220001</v>
      </c>
      <c r="Z17" s="189">
        <f t="shared" ref="Z17" si="14">SUM(Z4:Z16)</f>
        <v>92939.046199999997</v>
      </c>
      <c r="AA17" s="189">
        <f t="shared" ref="AA17" si="15">SUM(AA4:AA16)</f>
        <v>105915.89648639999</v>
      </c>
      <c r="AB17" s="189">
        <f t="shared" ref="AB17" si="16">SUM(AB4:AB16)</f>
        <v>42035.957964000001</v>
      </c>
      <c r="AC17" s="189">
        <f t="shared" ref="AC17" si="17">SUM(AC4:AC16)</f>
        <v>164215.97992799996</v>
      </c>
      <c r="AD17" s="199">
        <f t="shared" ref="AD17" si="18">SUM(AD4:AD16)</f>
        <v>613614.61449287995</v>
      </c>
      <c r="AE17" s="73">
        <f t="shared" si="4"/>
        <v>1261607.3898728299</v>
      </c>
      <c r="AG17" s="74"/>
      <c r="AH17" s="197" t="s">
        <v>43</v>
      </c>
      <c r="AI17" s="189">
        <f>SUM(AI4:AI16)</f>
        <v>0</v>
      </c>
      <c r="AJ17" s="189">
        <f t="shared" ref="AJ17" si="19">SUM(AJ4:AJ16)</f>
        <v>0</v>
      </c>
      <c r="AK17" s="189">
        <f t="shared" ref="AK17" si="20">SUM(AK4:AK16)</f>
        <v>0</v>
      </c>
      <c r="AL17" s="189">
        <f t="shared" ref="AL17" si="21">SUM(AL4:AL16)</f>
        <v>0</v>
      </c>
      <c r="AM17" s="189">
        <f t="shared" ref="AM17" si="22">SUM(AM4:AM16)</f>
        <v>0</v>
      </c>
      <c r="AN17" s="189">
        <f t="shared" ref="AN17" si="23">SUM(AN4:AN16)</f>
        <v>0</v>
      </c>
      <c r="AO17" s="189">
        <f t="shared" ref="AO17" si="24">SUM(AO4:AO16)</f>
        <v>0</v>
      </c>
      <c r="AP17" s="189">
        <f t="shared" ref="AP17" si="25">SUM(AP4:AP16)</f>
        <v>0</v>
      </c>
      <c r="AQ17" s="189">
        <f t="shared" ref="AQ17" si="26">SUM(AQ4:AQ16)</f>
        <v>0</v>
      </c>
      <c r="AR17" s="189">
        <f t="shared" ref="AR17" si="27">SUM(AR4:AR16)</f>
        <v>0</v>
      </c>
      <c r="AS17" s="189">
        <f t="shared" ref="AS17" si="28">SUM(AS4:AS16)</f>
        <v>0</v>
      </c>
      <c r="AT17" s="199">
        <f t="shared" ref="AT17" si="29">SUM(AT4:AT16)</f>
        <v>0</v>
      </c>
      <c r="AU17" s="73">
        <f t="shared" si="5"/>
        <v>0</v>
      </c>
      <c r="AW17" s="74"/>
      <c r="AX17" s="197" t="s">
        <v>43</v>
      </c>
      <c r="AY17" s="189">
        <f>SUM(AY4:AY16)</f>
        <v>0</v>
      </c>
      <c r="AZ17" s="189">
        <f t="shared" ref="AZ17" si="30">SUM(AZ4:AZ16)</f>
        <v>0</v>
      </c>
      <c r="BA17" s="189">
        <f t="shared" ref="BA17" si="31">SUM(BA4:BA16)</f>
        <v>0</v>
      </c>
      <c r="BB17" s="189">
        <f t="shared" ref="BB17" si="32">SUM(BB4:BB16)</f>
        <v>0</v>
      </c>
      <c r="BC17" s="189">
        <f t="shared" ref="BC17" si="33">SUM(BC4:BC16)</f>
        <v>0</v>
      </c>
      <c r="BD17" s="189">
        <f t="shared" ref="BD17" si="34">SUM(BD4:BD16)</f>
        <v>0</v>
      </c>
      <c r="BE17" s="189">
        <f t="shared" ref="BE17" si="35">SUM(BE4:BE16)</f>
        <v>0</v>
      </c>
      <c r="BF17" s="189">
        <f t="shared" ref="BF17" si="36">SUM(BF4:BF16)</f>
        <v>0</v>
      </c>
      <c r="BG17" s="189">
        <f t="shared" ref="BG17" si="37">SUM(BG4:BG16)</f>
        <v>0</v>
      </c>
      <c r="BH17" s="189">
        <f t="shared" ref="BH17" si="38">SUM(BH4:BH16)</f>
        <v>0</v>
      </c>
      <c r="BI17" s="189">
        <f t="shared" ref="BI17" si="39">SUM(BI4:BI16)</f>
        <v>0</v>
      </c>
      <c r="BJ17" s="199">
        <f t="shared" ref="BJ17" si="40">SUM(BJ4:BJ16)</f>
        <v>0</v>
      </c>
      <c r="BK17" s="73">
        <f t="shared" si="6"/>
        <v>0</v>
      </c>
    </row>
    <row r="18" spans="1:64" ht="21.5" thickBot="1" x14ac:dyDescent="0.55000000000000004">
      <c r="A18" s="76"/>
      <c r="Q18" s="76"/>
      <c r="AG18" s="76"/>
      <c r="AW18" s="76"/>
    </row>
    <row r="19" spans="1:64" ht="21.5" thickBot="1" x14ac:dyDescent="0.55000000000000004">
      <c r="A19" s="76"/>
      <c r="B19" s="184" t="s">
        <v>36</v>
      </c>
      <c r="C19" s="185">
        <f>C$3</f>
        <v>44562</v>
      </c>
      <c r="D19" s="185">
        <f t="shared" ref="D19:N19" si="41">D$3</f>
        <v>44593</v>
      </c>
      <c r="E19" s="185">
        <f t="shared" si="41"/>
        <v>44621</v>
      </c>
      <c r="F19" s="185">
        <f t="shared" si="41"/>
        <v>44652</v>
      </c>
      <c r="G19" s="185">
        <f t="shared" si="41"/>
        <v>44682</v>
      </c>
      <c r="H19" s="185">
        <f t="shared" si="41"/>
        <v>44713</v>
      </c>
      <c r="I19" s="185">
        <f t="shared" si="41"/>
        <v>44743</v>
      </c>
      <c r="J19" s="185">
        <f t="shared" si="41"/>
        <v>44774</v>
      </c>
      <c r="K19" s="185">
        <f t="shared" si="41"/>
        <v>44805</v>
      </c>
      <c r="L19" s="185">
        <f t="shared" si="41"/>
        <v>44835</v>
      </c>
      <c r="M19" s="185">
        <f t="shared" si="41"/>
        <v>44866</v>
      </c>
      <c r="N19" s="192" t="str">
        <f t="shared" si="41"/>
        <v>Dec-22 +</v>
      </c>
      <c r="O19" s="186" t="s">
        <v>34</v>
      </c>
      <c r="Q19" s="76"/>
      <c r="R19" s="184" t="s">
        <v>36</v>
      </c>
      <c r="S19" s="185">
        <f t="shared" ref="S19:AD19" si="42">S$3</f>
        <v>44562</v>
      </c>
      <c r="T19" s="185">
        <f t="shared" si="42"/>
        <v>44593</v>
      </c>
      <c r="U19" s="185">
        <f t="shared" si="42"/>
        <v>44621</v>
      </c>
      <c r="V19" s="185">
        <f t="shared" si="42"/>
        <v>44652</v>
      </c>
      <c r="W19" s="185">
        <f t="shared" si="42"/>
        <v>44682</v>
      </c>
      <c r="X19" s="185">
        <f t="shared" si="42"/>
        <v>44713</v>
      </c>
      <c r="Y19" s="185">
        <f t="shared" si="42"/>
        <v>44743</v>
      </c>
      <c r="Z19" s="185">
        <f t="shared" si="42"/>
        <v>44774</v>
      </c>
      <c r="AA19" s="185">
        <f t="shared" si="42"/>
        <v>44805</v>
      </c>
      <c r="AB19" s="185">
        <f t="shared" si="42"/>
        <v>44835</v>
      </c>
      <c r="AC19" s="185">
        <f t="shared" si="42"/>
        <v>44866</v>
      </c>
      <c r="AD19" s="192" t="str">
        <f t="shared" si="42"/>
        <v>Dec-22 +</v>
      </c>
      <c r="AE19" s="186" t="s">
        <v>34</v>
      </c>
      <c r="AG19" s="76"/>
      <c r="AH19" s="198" t="s">
        <v>36</v>
      </c>
      <c r="AI19" s="185">
        <f t="shared" ref="AI19:AT19" si="43">AI$3</f>
        <v>44562</v>
      </c>
      <c r="AJ19" s="185">
        <f t="shared" si="43"/>
        <v>44593</v>
      </c>
      <c r="AK19" s="185">
        <f t="shared" si="43"/>
        <v>44621</v>
      </c>
      <c r="AL19" s="185">
        <f t="shared" si="43"/>
        <v>44652</v>
      </c>
      <c r="AM19" s="185">
        <f t="shared" si="43"/>
        <v>44682</v>
      </c>
      <c r="AN19" s="185">
        <f t="shared" si="43"/>
        <v>44713</v>
      </c>
      <c r="AO19" s="185">
        <f t="shared" si="43"/>
        <v>44743</v>
      </c>
      <c r="AP19" s="185">
        <f t="shared" si="43"/>
        <v>44774</v>
      </c>
      <c r="AQ19" s="185">
        <f t="shared" si="43"/>
        <v>44805</v>
      </c>
      <c r="AR19" s="185">
        <f t="shared" si="43"/>
        <v>44835</v>
      </c>
      <c r="AS19" s="185">
        <f t="shared" si="43"/>
        <v>44866</v>
      </c>
      <c r="AT19" s="192" t="str">
        <f t="shared" si="43"/>
        <v>Dec-22 +</v>
      </c>
      <c r="AU19" s="186" t="s">
        <v>34</v>
      </c>
      <c r="AW19" s="76"/>
      <c r="AX19" s="184" t="s">
        <v>36</v>
      </c>
      <c r="AY19" s="185">
        <f t="shared" ref="AY19:BJ19" si="44">AY$3</f>
        <v>44562</v>
      </c>
      <c r="AZ19" s="185">
        <f t="shared" si="44"/>
        <v>44593</v>
      </c>
      <c r="BA19" s="185">
        <f t="shared" si="44"/>
        <v>44621</v>
      </c>
      <c r="BB19" s="185">
        <f t="shared" si="44"/>
        <v>44652</v>
      </c>
      <c r="BC19" s="185">
        <f t="shared" si="44"/>
        <v>44682</v>
      </c>
      <c r="BD19" s="185">
        <f t="shared" si="44"/>
        <v>44713</v>
      </c>
      <c r="BE19" s="185">
        <f t="shared" si="44"/>
        <v>44743</v>
      </c>
      <c r="BF19" s="185">
        <f t="shared" si="44"/>
        <v>44774</v>
      </c>
      <c r="BG19" s="185">
        <f t="shared" si="44"/>
        <v>44805</v>
      </c>
      <c r="BH19" s="185">
        <f t="shared" si="44"/>
        <v>44835</v>
      </c>
      <c r="BI19" s="185">
        <f t="shared" si="44"/>
        <v>44866</v>
      </c>
      <c r="BJ19" s="192" t="str">
        <f t="shared" si="44"/>
        <v>Dec-22 +</v>
      </c>
      <c r="BK19" s="186" t="s">
        <v>34</v>
      </c>
    </row>
    <row r="20" spans="1:64" ht="15" customHeight="1" x14ac:dyDescent="0.35">
      <c r="A20" s="599" t="s">
        <v>68</v>
      </c>
      <c r="B20" s="196" t="s">
        <v>62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154">
        <v>0</v>
      </c>
      <c r="O20" s="70">
        <f t="shared" ref="O20:O33" si="45">SUM(C20:N20)</f>
        <v>0</v>
      </c>
      <c r="Q20" s="599" t="s">
        <v>68</v>
      </c>
      <c r="R20" s="196" t="s">
        <v>62</v>
      </c>
      <c r="S20" s="3">
        <v>0</v>
      </c>
      <c r="T20" s="3">
        <v>411390</v>
      </c>
      <c r="U20" s="3">
        <v>0</v>
      </c>
      <c r="V20" s="3">
        <v>123211</v>
      </c>
      <c r="W20" s="3">
        <v>602350</v>
      </c>
      <c r="X20" s="3">
        <v>41972</v>
      </c>
      <c r="Y20" s="3">
        <v>125784</v>
      </c>
      <c r="Z20" s="3">
        <v>0</v>
      </c>
      <c r="AA20" s="3">
        <v>0</v>
      </c>
      <c r="AB20" s="3">
        <v>95743</v>
      </c>
      <c r="AC20" s="3">
        <v>471985</v>
      </c>
      <c r="AD20" s="154">
        <v>1275096</v>
      </c>
      <c r="AE20" s="70">
        <f t="shared" ref="AE20:AE33" si="46">SUM(S20:AD20)</f>
        <v>3147531</v>
      </c>
      <c r="AG20" s="599" t="s">
        <v>68</v>
      </c>
      <c r="AH20" s="196" t="s">
        <v>62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90140</v>
      </c>
      <c r="AO20" s="3">
        <v>223562</v>
      </c>
      <c r="AP20" s="3">
        <v>0</v>
      </c>
      <c r="AQ20" s="3">
        <v>0</v>
      </c>
      <c r="AR20" s="3">
        <v>0</v>
      </c>
      <c r="AS20" s="3">
        <v>0</v>
      </c>
      <c r="AT20" s="154">
        <v>696637</v>
      </c>
      <c r="AU20" s="70">
        <f t="shared" ref="AU20:AU33" si="47">SUM(AI20:AT20)</f>
        <v>1010339</v>
      </c>
      <c r="AW20" s="599" t="s">
        <v>68</v>
      </c>
      <c r="AX20" s="196" t="s">
        <v>62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154">
        <v>0</v>
      </c>
      <c r="BK20" s="70">
        <f t="shared" ref="BK20:BK33" si="48">SUM(AY20:BJ20)</f>
        <v>0</v>
      </c>
      <c r="BL20" s="193"/>
    </row>
    <row r="21" spans="1:64" x14ac:dyDescent="0.35">
      <c r="A21" s="600"/>
      <c r="B21" s="196" t="s">
        <v>61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154">
        <v>0</v>
      </c>
      <c r="O21" s="70">
        <f t="shared" si="45"/>
        <v>0</v>
      </c>
      <c r="Q21" s="600"/>
      <c r="R21" s="196" t="s">
        <v>61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154">
        <v>0</v>
      </c>
      <c r="AE21" s="70">
        <f t="shared" si="46"/>
        <v>0</v>
      </c>
      <c r="AG21" s="600"/>
      <c r="AH21" s="196" t="s">
        <v>61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154">
        <v>21376.578923858375</v>
      </c>
      <c r="AU21" s="70">
        <f t="shared" si="47"/>
        <v>21376.578923858375</v>
      </c>
      <c r="AW21" s="600"/>
      <c r="AX21" s="196" t="s">
        <v>61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154">
        <v>0</v>
      </c>
      <c r="BK21" s="70">
        <f t="shared" si="48"/>
        <v>0</v>
      </c>
    </row>
    <row r="22" spans="1:64" x14ac:dyDescent="0.35">
      <c r="A22" s="600"/>
      <c r="B22" s="196" t="s">
        <v>60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54">
        <v>0</v>
      </c>
      <c r="O22" s="70">
        <f t="shared" si="45"/>
        <v>0</v>
      </c>
      <c r="Q22" s="600"/>
      <c r="R22" s="196" t="s">
        <v>60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154">
        <v>0</v>
      </c>
      <c r="AE22" s="70">
        <f t="shared" si="46"/>
        <v>0</v>
      </c>
      <c r="AG22" s="600"/>
      <c r="AH22" s="196" t="s">
        <v>60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154">
        <v>0</v>
      </c>
      <c r="AU22" s="70">
        <f t="shared" si="47"/>
        <v>0</v>
      </c>
      <c r="AW22" s="600"/>
      <c r="AX22" s="196" t="s">
        <v>60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154">
        <v>0</v>
      </c>
      <c r="BK22" s="70">
        <f t="shared" si="48"/>
        <v>0</v>
      </c>
    </row>
    <row r="23" spans="1:64" x14ac:dyDescent="0.35">
      <c r="A23" s="600"/>
      <c r="B23" s="196" t="s">
        <v>59</v>
      </c>
      <c r="C23" s="3">
        <v>0</v>
      </c>
      <c r="D23" s="3">
        <v>0</v>
      </c>
      <c r="E23" s="3">
        <v>3032.1691002221055</v>
      </c>
      <c r="F23" s="3">
        <v>2264.5313533304334</v>
      </c>
      <c r="G23" s="3">
        <v>1469.1733544676729</v>
      </c>
      <c r="H23" s="3">
        <v>2736.4864125304985</v>
      </c>
      <c r="I23" s="3">
        <v>10481.809123529158</v>
      </c>
      <c r="J23" s="3">
        <v>4559.6260613982204</v>
      </c>
      <c r="K23" s="3">
        <v>0</v>
      </c>
      <c r="L23" s="3">
        <v>11698.657107490772</v>
      </c>
      <c r="M23" s="3">
        <v>0</v>
      </c>
      <c r="N23" s="154">
        <v>502449.46869533684</v>
      </c>
      <c r="O23" s="70">
        <f t="shared" si="45"/>
        <v>538691.92120830575</v>
      </c>
      <c r="Q23" s="600"/>
      <c r="R23" s="196" t="s">
        <v>59</v>
      </c>
      <c r="S23" s="3">
        <v>0</v>
      </c>
      <c r="T23" s="3">
        <v>1088.9083594796684</v>
      </c>
      <c r="U23" s="3">
        <v>31028.912815329586</v>
      </c>
      <c r="V23" s="3">
        <v>77459.624091210688</v>
      </c>
      <c r="W23" s="3">
        <v>114519.8455667168</v>
      </c>
      <c r="X23" s="3">
        <v>294189.34796362615</v>
      </c>
      <c r="Y23" s="3">
        <v>106696.67138810149</v>
      </c>
      <c r="Z23" s="3">
        <v>0</v>
      </c>
      <c r="AA23" s="3">
        <v>59377.490497762417</v>
      </c>
      <c r="AB23" s="3">
        <v>81648.93601730284</v>
      </c>
      <c r="AC23" s="3">
        <v>382368.89103504072</v>
      </c>
      <c r="AD23" s="154">
        <v>1442398.4341663683</v>
      </c>
      <c r="AE23" s="70">
        <f t="shared" si="46"/>
        <v>2590777.0619009389</v>
      </c>
      <c r="AG23" s="600"/>
      <c r="AH23" s="196" t="s">
        <v>59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978474.42950531095</v>
      </c>
      <c r="AO23" s="3">
        <v>91822.268490692193</v>
      </c>
      <c r="AP23" s="3">
        <v>0</v>
      </c>
      <c r="AQ23" s="3">
        <v>9318.9800921265887</v>
      </c>
      <c r="AR23" s="3">
        <v>0</v>
      </c>
      <c r="AS23" s="3">
        <v>579440.6916058053</v>
      </c>
      <c r="AT23" s="154">
        <v>1873521.5622130199</v>
      </c>
      <c r="AU23" s="70">
        <f t="shared" si="47"/>
        <v>3532577.9319069549</v>
      </c>
      <c r="AW23" s="600"/>
      <c r="AX23" s="196" t="s">
        <v>59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201655.59300567603</v>
      </c>
      <c r="BE23" s="3">
        <v>292395.35011811269</v>
      </c>
      <c r="BF23" s="3">
        <v>0</v>
      </c>
      <c r="BG23" s="3">
        <v>0</v>
      </c>
      <c r="BH23" s="3">
        <v>0</v>
      </c>
      <c r="BI23" s="3">
        <v>284109.12710583198</v>
      </c>
      <c r="BJ23" s="154">
        <v>1415839.5896752991</v>
      </c>
      <c r="BK23" s="70">
        <f t="shared" si="48"/>
        <v>2193999.6599049196</v>
      </c>
    </row>
    <row r="24" spans="1:64" x14ac:dyDescent="0.35">
      <c r="A24" s="600"/>
      <c r="B24" s="196" t="s">
        <v>58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154">
        <v>0</v>
      </c>
      <c r="O24" s="70">
        <f t="shared" si="45"/>
        <v>0</v>
      </c>
      <c r="Q24" s="600"/>
      <c r="R24" s="196" t="s">
        <v>58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154">
        <v>0</v>
      </c>
      <c r="AE24" s="70">
        <f t="shared" si="46"/>
        <v>0</v>
      </c>
      <c r="AG24" s="600"/>
      <c r="AH24" s="196" t="s">
        <v>58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154">
        <v>0</v>
      </c>
      <c r="AU24" s="70">
        <f t="shared" si="47"/>
        <v>0</v>
      </c>
      <c r="AW24" s="600"/>
      <c r="AX24" s="196" t="s">
        <v>58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154">
        <v>0</v>
      </c>
      <c r="BK24" s="70">
        <f t="shared" si="48"/>
        <v>0</v>
      </c>
    </row>
    <row r="25" spans="1:64" x14ac:dyDescent="0.35">
      <c r="A25" s="600"/>
      <c r="B25" s="196" t="s">
        <v>57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54">
        <v>0</v>
      </c>
      <c r="O25" s="70">
        <f t="shared" si="45"/>
        <v>0</v>
      </c>
      <c r="Q25" s="600"/>
      <c r="R25" s="196" t="s">
        <v>57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154">
        <v>0</v>
      </c>
      <c r="AE25" s="70">
        <f t="shared" si="46"/>
        <v>0</v>
      </c>
      <c r="AG25" s="600"/>
      <c r="AH25" s="196" t="s">
        <v>57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154">
        <v>0</v>
      </c>
      <c r="AU25" s="70">
        <f t="shared" si="47"/>
        <v>0</v>
      </c>
      <c r="AW25" s="600"/>
      <c r="AX25" s="196" t="s">
        <v>57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154">
        <v>0</v>
      </c>
      <c r="BK25" s="70">
        <f t="shared" si="48"/>
        <v>0</v>
      </c>
    </row>
    <row r="26" spans="1:64" x14ac:dyDescent="0.35">
      <c r="A26" s="600"/>
      <c r="B26" s="196" t="s">
        <v>56</v>
      </c>
      <c r="C26" s="3">
        <v>0</v>
      </c>
      <c r="D26" s="3">
        <v>0</v>
      </c>
      <c r="E26" s="3">
        <v>0</v>
      </c>
      <c r="F26" s="3">
        <v>0</v>
      </c>
      <c r="G26" s="3">
        <v>48761.344768527219</v>
      </c>
      <c r="H26" s="3">
        <v>0</v>
      </c>
      <c r="I26" s="3">
        <v>104191.89785102161</v>
      </c>
      <c r="J26" s="3">
        <v>33535.360000000001</v>
      </c>
      <c r="K26" s="3">
        <v>33535.360000000001</v>
      </c>
      <c r="L26" s="3">
        <v>28014.51310739664</v>
      </c>
      <c r="M26" s="3">
        <v>0</v>
      </c>
      <c r="N26" s="154">
        <v>1417847.720261985</v>
      </c>
      <c r="O26" s="70">
        <f t="shared" si="45"/>
        <v>1665886.1959889305</v>
      </c>
      <c r="Q26" s="600"/>
      <c r="R26" s="196" t="s">
        <v>56</v>
      </c>
      <c r="S26" s="3">
        <v>0</v>
      </c>
      <c r="T26" s="3">
        <v>0</v>
      </c>
      <c r="U26" s="3">
        <v>56655.219599063246</v>
      </c>
      <c r="V26" s="3">
        <v>3634206.8475058437</v>
      </c>
      <c r="W26" s="3">
        <v>186951.06549855112</v>
      </c>
      <c r="X26" s="3">
        <v>250428.66878894664</v>
      </c>
      <c r="Y26" s="3">
        <v>99954.963953594532</v>
      </c>
      <c r="Z26" s="3">
        <v>0</v>
      </c>
      <c r="AA26" s="3">
        <v>135834.92086386454</v>
      </c>
      <c r="AB26" s="3">
        <v>193501.57427202669</v>
      </c>
      <c r="AC26" s="3">
        <v>2028244.5732617322</v>
      </c>
      <c r="AD26" s="154">
        <v>8327712.3633383065</v>
      </c>
      <c r="AE26" s="70">
        <f t="shared" si="46"/>
        <v>14913490.197081929</v>
      </c>
      <c r="AG26" s="600"/>
      <c r="AH26" s="196" t="s">
        <v>56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31353.026530683848</v>
      </c>
      <c r="AR26" s="3">
        <v>0</v>
      </c>
      <c r="AS26" s="3">
        <v>286915.98031182756</v>
      </c>
      <c r="AT26" s="154">
        <v>917176.42308893637</v>
      </c>
      <c r="AU26" s="70">
        <f t="shared" si="47"/>
        <v>1235445.4299314478</v>
      </c>
      <c r="AW26" s="600"/>
      <c r="AX26" s="196" t="s">
        <v>56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154">
        <v>0</v>
      </c>
      <c r="BK26" s="70">
        <f t="shared" si="48"/>
        <v>0</v>
      </c>
    </row>
    <row r="27" spans="1:64" x14ac:dyDescent="0.35">
      <c r="A27" s="600"/>
      <c r="B27" s="196" t="s">
        <v>55</v>
      </c>
      <c r="C27" s="3">
        <v>0</v>
      </c>
      <c r="D27" s="3">
        <v>27.154448923602249</v>
      </c>
      <c r="E27" s="3">
        <v>14301.343099763852</v>
      </c>
      <c r="F27" s="3">
        <v>18157.274846915374</v>
      </c>
      <c r="G27" s="3">
        <v>81738.511853232587</v>
      </c>
      <c r="H27" s="3">
        <v>98323.544107471389</v>
      </c>
      <c r="I27" s="3">
        <v>848640.79439168947</v>
      </c>
      <c r="J27" s="3">
        <v>204534.55047895177</v>
      </c>
      <c r="K27" s="3">
        <v>880397.92240784224</v>
      </c>
      <c r="L27" s="3">
        <v>2586.9138341218413</v>
      </c>
      <c r="M27" s="3">
        <v>1528.7954743988066</v>
      </c>
      <c r="N27" s="154">
        <v>3399334.2142426353</v>
      </c>
      <c r="O27" s="70">
        <f t="shared" si="45"/>
        <v>5549571.0191859463</v>
      </c>
      <c r="Q27" s="600"/>
      <c r="R27" s="196" t="s">
        <v>55</v>
      </c>
      <c r="S27" s="3">
        <v>0</v>
      </c>
      <c r="T27" s="3">
        <v>3831.4927431202773</v>
      </c>
      <c r="U27" s="3">
        <v>578.38976207272788</v>
      </c>
      <c r="V27" s="3">
        <v>124796.41636309122</v>
      </c>
      <c r="W27" s="3">
        <v>323102.64140726603</v>
      </c>
      <c r="X27" s="3">
        <v>629909.89801547839</v>
      </c>
      <c r="Y27" s="3">
        <v>275557.91678693093</v>
      </c>
      <c r="Z27" s="3">
        <v>241679.12116154729</v>
      </c>
      <c r="AA27" s="3">
        <v>40251.039639455616</v>
      </c>
      <c r="AB27" s="3">
        <v>199081.03198679496</v>
      </c>
      <c r="AC27" s="3">
        <v>1472859.1199127811</v>
      </c>
      <c r="AD27" s="154">
        <v>3717329.1038073706</v>
      </c>
      <c r="AE27" s="70">
        <f t="shared" si="46"/>
        <v>7028976.1715859082</v>
      </c>
      <c r="AG27" s="600"/>
      <c r="AH27" s="196" t="s">
        <v>55</v>
      </c>
      <c r="AI27" s="3">
        <v>0</v>
      </c>
      <c r="AJ27" s="3">
        <v>0</v>
      </c>
      <c r="AK27" s="3">
        <v>0</v>
      </c>
      <c r="AL27" s="3">
        <v>19696.93210088362</v>
      </c>
      <c r="AM27" s="3">
        <v>1220.1399049671943</v>
      </c>
      <c r="AN27" s="3">
        <v>670482.26530053001</v>
      </c>
      <c r="AO27" s="3">
        <v>0</v>
      </c>
      <c r="AP27" s="3">
        <v>41249.418211546727</v>
      </c>
      <c r="AQ27" s="3">
        <v>61041.390883662949</v>
      </c>
      <c r="AR27" s="3">
        <v>0</v>
      </c>
      <c r="AS27" s="3">
        <v>0</v>
      </c>
      <c r="AT27" s="154">
        <v>1065495.3183472794</v>
      </c>
      <c r="AU27" s="70">
        <f t="shared" si="47"/>
        <v>1859185.4647488701</v>
      </c>
      <c r="AW27" s="600"/>
      <c r="AX27" s="196" t="s">
        <v>55</v>
      </c>
      <c r="AY27" s="3">
        <v>0</v>
      </c>
      <c r="AZ27" s="3">
        <v>0</v>
      </c>
      <c r="BA27" s="3">
        <v>0</v>
      </c>
      <c r="BB27" s="3">
        <v>0</v>
      </c>
      <c r="BC27" s="3">
        <v>30246.435507703092</v>
      </c>
      <c r="BD27" s="3">
        <v>0</v>
      </c>
      <c r="BE27" s="3">
        <v>24264.310409833517</v>
      </c>
      <c r="BF27" s="3">
        <v>0</v>
      </c>
      <c r="BG27" s="3">
        <v>0</v>
      </c>
      <c r="BH27" s="3">
        <v>0</v>
      </c>
      <c r="BI27" s="3">
        <v>0</v>
      </c>
      <c r="BJ27" s="154">
        <v>0</v>
      </c>
      <c r="BK27" s="70">
        <f t="shared" si="48"/>
        <v>54510.745917536609</v>
      </c>
    </row>
    <row r="28" spans="1:64" x14ac:dyDescent="0.35">
      <c r="A28" s="600"/>
      <c r="B28" s="196" t="s">
        <v>54</v>
      </c>
      <c r="C28" s="3">
        <v>0</v>
      </c>
      <c r="D28" s="3">
        <v>0</v>
      </c>
      <c r="E28" s="3">
        <v>0</v>
      </c>
      <c r="F28" s="3">
        <v>18981.864945895424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154">
        <v>0</v>
      </c>
      <c r="O28" s="70">
        <f t="shared" si="45"/>
        <v>18981.864945895424</v>
      </c>
      <c r="Q28" s="600"/>
      <c r="R28" s="196" t="s">
        <v>54</v>
      </c>
      <c r="S28" s="3">
        <v>0</v>
      </c>
      <c r="T28" s="3">
        <v>0</v>
      </c>
      <c r="U28" s="3">
        <v>0</v>
      </c>
      <c r="V28" s="3">
        <v>3572523.0152833075</v>
      </c>
      <c r="W28" s="3">
        <v>0</v>
      </c>
      <c r="X28" s="3">
        <v>594720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154">
        <v>2820319.2146737394</v>
      </c>
      <c r="AE28" s="70">
        <f t="shared" si="46"/>
        <v>6987562.2299570469</v>
      </c>
      <c r="AG28" s="600"/>
      <c r="AH28" s="196" t="s">
        <v>54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154">
        <v>0</v>
      </c>
      <c r="AU28" s="70">
        <f t="shared" si="47"/>
        <v>0</v>
      </c>
      <c r="AW28" s="600"/>
      <c r="AX28" s="196" t="s">
        <v>54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154">
        <v>0</v>
      </c>
      <c r="BK28" s="70">
        <f t="shared" si="48"/>
        <v>0</v>
      </c>
    </row>
    <row r="29" spans="1:64" x14ac:dyDescent="0.35">
      <c r="A29" s="600"/>
      <c r="B29" s="196" t="s">
        <v>53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154">
        <v>0</v>
      </c>
      <c r="O29" s="70">
        <f t="shared" si="45"/>
        <v>0</v>
      </c>
      <c r="Q29" s="600"/>
      <c r="R29" s="196" t="s">
        <v>53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110432.448</v>
      </c>
      <c r="Z29" s="3">
        <v>0</v>
      </c>
      <c r="AA29" s="3">
        <v>0</v>
      </c>
      <c r="AB29" s="3">
        <v>0</v>
      </c>
      <c r="AC29" s="3">
        <v>0</v>
      </c>
      <c r="AD29" s="154">
        <v>59242.224000000002</v>
      </c>
      <c r="AE29" s="70">
        <f t="shared" si="46"/>
        <v>169674.67200000002</v>
      </c>
      <c r="AG29" s="600"/>
      <c r="AH29" s="196" t="s">
        <v>53</v>
      </c>
      <c r="AI29" s="3">
        <v>0</v>
      </c>
      <c r="AJ29" s="3">
        <v>0</v>
      </c>
      <c r="AK29" s="3">
        <v>0</v>
      </c>
      <c r="AL29" s="3">
        <v>56416.703999999998</v>
      </c>
      <c r="AM29" s="3">
        <v>0</v>
      </c>
      <c r="AN29" s="3">
        <v>73867.584000000003</v>
      </c>
      <c r="AO29" s="3">
        <v>0</v>
      </c>
      <c r="AP29" s="3">
        <v>0</v>
      </c>
      <c r="AQ29" s="3">
        <v>0</v>
      </c>
      <c r="AR29" s="3">
        <v>0</v>
      </c>
      <c r="AS29" s="3">
        <v>489607.47200000001</v>
      </c>
      <c r="AT29" s="154">
        <v>0</v>
      </c>
      <c r="AU29" s="70">
        <f t="shared" si="47"/>
        <v>619891.76</v>
      </c>
      <c r="AW29" s="600"/>
      <c r="AX29" s="196" t="s">
        <v>53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133017.08799999999</v>
      </c>
      <c r="BF29" s="3">
        <v>0</v>
      </c>
      <c r="BG29" s="3">
        <v>0</v>
      </c>
      <c r="BH29" s="3">
        <v>0</v>
      </c>
      <c r="BI29" s="3">
        <v>0</v>
      </c>
      <c r="BJ29" s="154">
        <v>0</v>
      </c>
      <c r="BK29" s="70">
        <f t="shared" si="48"/>
        <v>133017.08799999999</v>
      </c>
    </row>
    <row r="30" spans="1:64" x14ac:dyDescent="0.35">
      <c r="A30" s="600"/>
      <c r="B30" s="196" t="s">
        <v>52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154">
        <v>0</v>
      </c>
      <c r="O30" s="70">
        <f t="shared" si="45"/>
        <v>0</v>
      </c>
      <c r="Q30" s="600"/>
      <c r="R30" s="196" t="s">
        <v>52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154">
        <v>61785.625999999997</v>
      </c>
      <c r="AE30" s="70">
        <f t="shared" si="46"/>
        <v>61785.625999999997</v>
      </c>
      <c r="AG30" s="600"/>
      <c r="AH30" s="196" t="s">
        <v>52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165636.954</v>
      </c>
      <c r="AT30" s="154">
        <v>0</v>
      </c>
      <c r="AU30" s="70">
        <f t="shared" si="47"/>
        <v>165636.954</v>
      </c>
      <c r="AW30" s="600"/>
      <c r="AX30" s="196" t="s">
        <v>52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154">
        <v>141130.19976603394</v>
      </c>
      <c r="BK30" s="70">
        <f t="shared" si="48"/>
        <v>141130.19976603394</v>
      </c>
    </row>
    <row r="31" spans="1:64" ht="16.5" customHeight="1" x14ac:dyDescent="0.35">
      <c r="A31" s="600"/>
      <c r="B31" s="196" t="s">
        <v>51</v>
      </c>
      <c r="C31" s="3">
        <v>0</v>
      </c>
      <c r="D31" s="3">
        <v>4772.6280000000006</v>
      </c>
      <c r="E31" s="3">
        <v>0</v>
      </c>
      <c r="F31" s="3">
        <v>4816.405999999999</v>
      </c>
      <c r="G31" s="3">
        <v>9579.9480000000003</v>
      </c>
      <c r="H31" s="3">
        <v>0</v>
      </c>
      <c r="I31" s="3">
        <v>4772.6280000000006</v>
      </c>
      <c r="J31" s="3">
        <v>0</v>
      </c>
      <c r="K31" s="3">
        <v>0</v>
      </c>
      <c r="L31" s="3">
        <v>0</v>
      </c>
      <c r="M31" s="3">
        <v>0</v>
      </c>
      <c r="N31" s="154">
        <v>3849.9859999999999</v>
      </c>
      <c r="O31" s="70">
        <f t="shared" si="45"/>
        <v>27791.596000000001</v>
      </c>
      <c r="Q31" s="600"/>
      <c r="R31" s="196" t="s">
        <v>51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1599841.4039999999</v>
      </c>
      <c r="AA31" s="3">
        <v>350931.05599999998</v>
      </c>
      <c r="AB31" s="3">
        <v>262562.272</v>
      </c>
      <c r="AC31" s="3">
        <v>0</v>
      </c>
      <c r="AD31" s="154">
        <v>403283.76199999999</v>
      </c>
      <c r="AE31" s="70">
        <f t="shared" si="46"/>
        <v>2616618.4939999999</v>
      </c>
      <c r="AG31" s="600"/>
      <c r="AH31" s="196" t="s">
        <v>51</v>
      </c>
      <c r="AI31" s="3">
        <v>0</v>
      </c>
      <c r="AJ31" s="3">
        <v>90475.909999999989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154">
        <v>0</v>
      </c>
      <c r="AU31" s="70">
        <f t="shared" si="47"/>
        <v>90475.909999999989</v>
      </c>
      <c r="AW31" s="600"/>
      <c r="AX31" s="196" t="s">
        <v>51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154">
        <v>0</v>
      </c>
      <c r="BK31" s="70">
        <f t="shared" si="48"/>
        <v>0</v>
      </c>
    </row>
    <row r="32" spans="1:64" ht="15" thickBot="1" x14ac:dyDescent="0.4">
      <c r="A32" s="601"/>
      <c r="B32" s="196" t="s">
        <v>50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154">
        <v>0</v>
      </c>
      <c r="O32" s="70">
        <f t="shared" si="45"/>
        <v>0</v>
      </c>
      <c r="Q32" s="601"/>
      <c r="R32" s="196" t="s">
        <v>50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154">
        <v>0</v>
      </c>
      <c r="AE32" s="70">
        <f t="shared" si="46"/>
        <v>0</v>
      </c>
      <c r="AG32" s="601"/>
      <c r="AH32" s="196" t="s">
        <v>50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154">
        <v>0</v>
      </c>
      <c r="AU32" s="70">
        <f t="shared" si="47"/>
        <v>0</v>
      </c>
      <c r="AW32" s="601"/>
      <c r="AX32" s="196" t="s">
        <v>50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154">
        <v>0</v>
      </c>
      <c r="BK32" s="70">
        <f t="shared" si="48"/>
        <v>0</v>
      </c>
    </row>
    <row r="33" spans="1:64" ht="15" thickBot="1" x14ac:dyDescent="0.4">
      <c r="B33" s="197" t="s">
        <v>43</v>
      </c>
      <c r="C33" s="189">
        <f>SUM(C20:C32)</f>
        <v>0</v>
      </c>
      <c r="D33" s="189">
        <f t="shared" ref="D33" si="49">SUM(D20:D32)</f>
        <v>4799.7824489236027</v>
      </c>
      <c r="E33" s="189">
        <f t="shared" ref="E33" si="50">SUM(E20:E32)</f>
        <v>17333.512199985958</v>
      </c>
      <c r="F33" s="189">
        <f t="shared" ref="F33" si="51">SUM(F20:F32)</f>
        <v>44220.077146141237</v>
      </c>
      <c r="G33" s="189">
        <f t="shared" ref="G33" si="52">SUM(G20:G32)</f>
        <v>141548.9779762275</v>
      </c>
      <c r="H33" s="189">
        <f t="shared" ref="H33" si="53">SUM(H20:H32)</f>
        <v>101060.03052000189</v>
      </c>
      <c r="I33" s="189">
        <f t="shared" ref="I33" si="54">SUM(I20:I32)</f>
        <v>968087.12936624023</v>
      </c>
      <c r="J33" s="189">
        <f t="shared" ref="J33" si="55">SUM(J20:J32)</f>
        <v>242629.53654035</v>
      </c>
      <c r="K33" s="189">
        <f t="shared" ref="K33" si="56">SUM(K20:K32)</f>
        <v>913933.28240784223</v>
      </c>
      <c r="L33" s="189">
        <f t="shared" ref="L33" si="57">SUM(L20:L32)</f>
        <v>42300.084049009252</v>
      </c>
      <c r="M33" s="189">
        <f t="shared" ref="M33" si="58">SUM(M20:M32)</f>
        <v>1528.7954743988066</v>
      </c>
      <c r="N33" s="199">
        <f t="shared" ref="N33" si="59">SUM(N20:N32)</f>
        <v>5323481.3891999573</v>
      </c>
      <c r="O33" s="73">
        <f t="shared" si="45"/>
        <v>7800922.5973290782</v>
      </c>
      <c r="Q33" s="74"/>
      <c r="R33" s="197" t="s">
        <v>43</v>
      </c>
      <c r="S33" s="189">
        <f>SUM(S20:S32)</f>
        <v>0</v>
      </c>
      <c r="T33" s="189">
        <f t="shared" ref="T33" si="60">SUM(T20:T32)</f>
        <v>416310.40110259998</v>
      </c>
      <c r="U33" s="189">
        <f t="shared" ref="U33" si="61">SUM(U20:U32)</f>
        <v>88262.522176465558</v>
      </c>
      <c r="V33" s="189">
        <f t="shared" ref="V33" si="62">SUM(V20:V32)</f>
        <v>7532196.9032434532</v>
      </c>
      <c r="W33" s="189">
        <f t="shared" ref="W33" si="63">SUM(W20:W32)</f>
        <v>1226923.5524725339</v>
      </c>
      <c r="X33" s="189">
        <f t="shared" ref="X33" si="64">SUM(X20:X32)</f>
        <v>1811219.9147680511</v>
      </c>
      <c r="Y33" s="189">
        <f t="shared" ref="Y33" si="65">SUM(Y20:Y32)</f>
        <v>718426.00012862694</v>
      </c>
      <c r="Z33" s="189">
        <f t="shared" ref="Z33" si="66">SUM(Z20:Z32)</f>
        <v>1841520.5251615471</v>
      </c>
      <c r="AA33" s="189">
        <f t="shared" ref="AA33" si="67">SUM(AA20:AA32)</f>
        <v>586394.50700108253</v>
      </c>
      <c r="AB33" s="189">
        <f t="shared" ref="AB33" si="68">SUM(AB20:AB32)</f>
        <v>832536.81427612447</v>
      </c>
      <c r="AC33" s="189">
        <f t="shared" ref="AC33" si="69">SUM(AC20:AC32)</f>
        <v>4355457.5842095539</v>
      </c>
      <c r="AD33" s="199">
        <f t="shared" ref="AD33" si="70">SUM(AD20:AD32)</f>
        <v>18107166.727985781</v>
      </c>
      <c r="AE33" s="73">
        <f t="shared" si="46"/>
        <v>37516415.452525824</v>
      </c>
      <c r="AG33" s="74"/>
      <c r="AH33" s="197" t="s">
        <v>43</v>
      </c>
      <c r="AI33" s="189">
        <f>SUM(AI20:AI32)</f>
        <v>0</v>
      </c>
      <c r="AJ33" s="189">
        <f t="shared" ref="AJ33" si="71">SUM(AJ20:AJ32)</f>
        <v>90475.909999999989</v>
      </c>
      <c r="AK33" s="189">
        <f t="shared" ref="AK33" si="72">SUM(AK20:AK32)</f>
        <v>0</v>
      </c>
      <c r="AL33" s="189">
        <f t="shared" ref="AL33" si="73">SUM(AL20:AL32)</f>
        <v>76113.636100883625</v>
      </c>
      <c r="AM33" s="189">
        <f t="shared" ref="AM33" si="74">SUM(AM20:AM32)</f>
        <v>1220.1399049671943</v>
      </c>
      <c r="AN33" s="189">
        <f t="shared" ref="AN33" si="75">SUM(AN20:AN32)</f>
        <v>1812964.278805841</v>
      </c>
      <c r="AO33" s="189">
        <f t="shared" ref="AO33" si="76">SUM(AO20:AO32)</f>
        <v>315384.26849069219</v>
      </c>
      <c r="AP33" s="189">
        <f t="shared" ref="AP33" si="77">SUM(AP20:AP32)</f>
        <v>41249.418211546727</v>
      </c>
      <c r="AQ33" s="189">
        <f t="shared" ref="AQ33" si="78">SUM(AQ20:AQ32)</f>
        <v>101713.39750647338</v>
      </c>
      <c r="AR33" s="189">
        <f t="shared" ref="AR33" si="79">SUM(AR20:AR32)</f>
        <v>0</v>
      </c>
      <c r="AS33" s="189">
        <f t="shared" ref="AS33" si="80">SUM(AS20:AS32)</f>
        <v>1521601.0979176329</v>
      </c>
      <c r="AT33" s="199">
        <f t="shared" ref="AT33" si="81">SUM(AT20:AT32)</f>
        <v>4574206.8825730942</v>
      </c>
      <c r="AU33" s="73">
        <f t="shared" si="47"/>
        <v>8534929.0295111313</v>
      </c>
      <c r="AW33" s="74"/>
      <c r="AX33" s="197" t="s">
        <v>43</v>
      </c>
      <c r="AY33" s="189">
        <f>SUM(AY20:AY32)</f>
        <v>0</v>
      </c>
      <c r="AZ33" s="189">
        <f t="shared" ref="AZ33" si="82">SUM(AZ20:AZ32)</f>
        <v>0</v>
      </c>
      <c r="BA33" s="189">
        <f t="shared" ref="BA33" si="83">SUM(BA20:BA32)</f>
        <v>0</v>
      </c>
      <c r="BB33" s="189">
        <f t="shared" ref="BB33" si="84">SUM(BB20:BB32)</f>
        <v>0</v>
      </c>
      <c r="BC33" s="189">
        <f t="shared" ref="BC33" si="85">SUM(BC20:BC32)</f>
        <v>30246.435507703092</v>
      </c>
      <c r="BD33" s="189">
        <f t="shared" ref="BD33" si="86">SUM(BD20:BD32)</f>
        <v>201655.59300567603</v>
      </c>
      <c r="BE33" s="189">
        <f t="shared" ref="BE33" si="87">SUM(BE20:BE32)</f>
        <v>449676.74852794618</v>
      </c>
      <c r="BF33" s="189">
        <f t="shared" ref="BF33" si="88">SUM(BF20:BF32)</f>
        <v>0</v>
      </c>
      <c r="BG33" s="189">
        <f t="shared" ref="BG33" si="89">SUM(BG20:BG32)</f>
        <v>0</v>
      </c>
      <c r="BH33" s="189">
        <f t="shared" ref="BH33" si="90">SUM(BH20:BH32)</f>
        <v>0</v>
      </c>
      <c r="BI33" s="189">
        <f t="shared" ref="BI33" si="91">SUM(BI20:BI32)</f>
        <v>284109.12710583198</v>
      </c>
      <c r="BJ33" s="199">
        <f t="shared" ref="BJ33" si="92">SUM(BJ20:BJ32)</f>
        <v>1556969.7894413332</v>
      </c>
      <c r="BK33" s="73">
        <f t="shared" si="48"/>
        <v>2522657.6935884906</v>
      </c>
    </row>
    <row r="34" spans="1:64" ht="21.5" thickBot="1" x14ac:dyDescent="0.55000000000000004">
      <c r="A34" s="76"/>
      <c r="Q34" s="76"/>
      <c r="AG34" s="76"/>
      <c r="AW34" s="76"/>
    </row>
    <row r="35" spans="1:64" ht="21.5" thickBot="1" x14ac:dyDescent="0.55000000000000004">
      <c r="A35" s="76"/>
      <c r="B35" s="184" t="s">
        <v>36</v>
      </c>
      <c r="C35" s="185">
        <f t="shared" ref="C35:N35" si="93">C$3</f>
        <v>44562</v>
      </c>
      <c r="D35" s="185">
        <f t="shared" si="93"/>
        <v>44593</v>
      </c>
      <c r="E35" s="185">
        <f t="shared" si="93"/>
        <v>44621</v>
      </c>
      <c r="F35" s="185">
        <f t="shared" si="93"/>
        <v>44652</v>
      </c>
      <c r="G35" s="185">
        <f t="shared" si="93"/>
        <v>44682</v>
      </c>
      <c r="H35" s="185">
        <f t="shared" si="93"/>
        <v>44713</v>
      </c>
      <c r="I35" s="185">
        <f t="shared" si="93"/>
        <v>44743</v>
      </c>
      <c r="J35" s="185">
        <f t="shared" si="93"/>
        <v>44774</v>
      </c>
      <c r="K35" s="185">
        <f t="shared" si="93"/>
        <v>44805</v>
      </c>
      <c r="L35" s="185">
        <f t="shared" si="93"/>
        <v>44835</v>
      </c>
      <c r="M35" s="185">
        <f t="shared" si="93"/>
        <v>44866</v>
      </c>
      <c r="N35" s="192" t="str">
        <f t="shared" si="93"/>
        <v>Dec-22 +</v>
      </c>
      <c r="O35" s="186" t="s">
        <v>34</v>
      </c>
      <c r="Q35" s="76"/>
      <c r="R35" s="184" t="s">
        <v>36</v>
      </c>
      <c r="S35" s="185">
        <f t="shared" ref="S35:AD35" si="94">S$3</f>
        <v>44562</v>
      </c>
      <c r="T35" s="185">
        <f t="shared" si="94"/>
        <v>44593</v>
      </c>
      <c r="U35" s="185">
        <f t="shared" si="94"/>
        <v>44621</v>
      </c>
      <c r="V35" s="185">
        <f t="shared" si="94"/>
        <v>44652</v>
      </c>
      <c r="W35" s="185">
        <f t="shared" si="94"/>
        <v>44682</v>
      </c>
      <c r="X35" s="185">
        <f t="shared" si="94"/>
        <v>44713</v>
      </c>
      <c r="Y35" s="185">
        <f t="shared" si="94"/>
        <v>44743</v>
      </c>
      <c r="Z35" s="185">
        <f t="shared" si="94"/>
        <v>44774</v>
      </c>
      <c r="AA35" s="185">
        <f t="shared" si="94"/>
        <v>44805</v>
      </c>
      <c r="AB35" s="185">
        <f t="shared" si="94"/>
        <v>44835</v>
      </c>
      <c r="AC35" s="185">
        <f t="shared" si="94"/>
        <v>44866</v>
      </c>
      <c r="AD35" s="192" t="str">
        <f t="shared" si="94"/>
        <v>Dec-22 +</v>
      </c>
      <c r="AE35" s="186" t="s">
        <v>34</v>
      </c>
      <c r="AG35" s="76"/>
      <c r="AH35" s="184" t="s">
        <v>36</v>
      </c>
      <c r="AI35" s="185">
        <f t="shared" ref="AI35:AT35" si="95">AI$3</f>
        <v>44562</v>
      </c>
      <c r="AJ35" s="185">
        <f t="shared" si="95"/>
        <v>44593</v>
      </c>
      <c r="AK35" s="185">
        <f t="shared" si="95"/>
        <v>44621</v>
      </c>
      <c r="AL35" s="185">
        <f t="shared" si="95"/>
        <v>44652</v>
      </c>
      <c r="AM35" s="185">
        <f t="shared" si="95"/>
        <v>44682</v>
      </c>
      <c r="AN35" s="185">
        <f t="shared" si="95"/>
        <v>44713</v>
      </c>
      <c r="AO35" s="185">
        <f t="shared" si="95"/>
        <v>44743</v>
      </c>
      <c r="AP35" s="185">
        <f t="shared" si="95"/>
        <v>44774</v>
      </c>
      <c r="AQ35" s="185">
        <f t="shared" si="95"/>
        <v>44805</v>
      </c>
      <c r="AR35" s="185">
        <f t="shared" si="95"/>
        <v>44835</v>
      </c>
      <c r="AS35" s="185">
        <f t="shared" si="95"/>
        <v>44866</v>
      </c>
      <c r="AT35" s="192" t="str">
        <f t="shared" si="95"/>
        <v>Dec-22 +</v>
      </c>
      <c r="AU35" s="186" t="s">
        <v>34</v>
      </c>
      <c r="AW35" s="76"/>
      <c r="AX35" s="184" t="s">
        <v>36</v>
      </c>
      <c r="AY35" s="185">
        <f t="shared" ref="AY35:BJ35" si="96">AY$3</f>
        <v>44562</v>
      </c>
      <c r="AZ35" s="185">
        <f t="shared" si="96"/>
        <v>44593</v>
      </c>
      <c r="BA35" s="185">
        <f t="shared" si="96"/>
        <v>44621</v>
      </c>
      <c r="BB35" s="185">
        <f t="shared" si="96"/>
        <v>44652</v>
      </c>
      <c r="BC35" s="185">
        <f t="shared" si="96"/>
        <v>44682</v>
      </c>
      <c r="BD35" s="185">
        <f t="shared" si="96"/>
        <v>44713</v>
      </c>
      <c r="BE35" s="185">
        <f t="shared" si="96"/>
        <v>44743</v>
      </c>
      <c r="BF35" s="185">
        <f t="shared" si="96"/>
        <v>44774</v>
      </c>
      <c r="BG35" s="185">
        <f t="shared" si="96"/>
        <v>44805</v>
      </c>
      <c r="BH35" s="185">
        <f t="shared" si="96"/>
        <v>44835</v>
      </c>
      <c r="BI35" s="185">
        <f t="shared" si="96"/>
        <v>44866</v>
      </c>
      <c r="BJ35" s="192" t="str">
        <f t="shared" si="96"/>
        <v>Dec-22 +</v>
      </c>
      <c r="BK35" s="186" t="s">
        <v>34</v>
      </c>
    </row>
    <row r="36" spans="1:64" ht="15" customHeight="1" x14ac:dyDescent="0.35">
      <c r="A36" s="599" t="s">
        <v>67</v>
      </c>
      <c r="B36" s="196" t="s">
        <v>62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54"/>
      <c r="O36" s="70">
        <f t="shared" ref="O36:O49" si="97">SUM(C36:N36)</f>
        <v>0</v>
      </c>
      <c r="Q36" s="599" t="s">
        <v>67</v>
      </c>
      <c r="R36" s="196" t="s">
        <v>62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154"/>
      <c r="AE36" s="70">
        <f t="shared" ref="AE36:AE49" si="98">SUM(S36:AD36)</f>
        <v>0</v>
      </c>
      <c r="AG36" s="599" t="s">
        <v>67</v>
      </c>
      <c r="AH36" s="196" t="s">
        <v>62</v>
      </c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154"/>
      <c r="AU36" s="70">
        <f t="shared" ref="AU36:AU49" si="99">SUM(AI36:AT36)</f>
        <v>0</v>
      </c>
      <c r="AW36" s="599" t="s">
        <v>67</v>
      </c>
      <c r="AX36" s="196" t="s">
        <v>62</v>
      </c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154"/>
      <c r="BK36" s="70">
        <f t="shared" ref="BK36:BK49" si="100">SUM(AY36:BJ36)</f>
        <v>0</v>
      </c>
      <c r="BL36" s="193"/>
    </row>
    <row r="37" spans="1:64" x14ac:dyDescent="0.35">
      <c r="A37" s="600"/>
      <c r="B37" s="196" t="s">
        <v>61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54"/>
      <c r="O37" s="70">
        <f t="shared" si="97"/>
        <v>0</v>
      </c>
      <c r="Q37" s="600"/>
      <c r="R37" s="196" t="s">
        <v>61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154"/>
      <c r="AE37" s="70">
        <f t="shared" si="98"/>
        <v>0</v>
      </c>
      <c r="AG37" s="600"/>
      <c r="AH37" s="196" t="s">
        <v>61</v>
      </c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154"/>
      <c r="AU37" s="70">
        <f t="shared" si="99"/>
        <v>0</v>
      </c>
      <c r="AW37" s="600"/>
      <c r="AX37" s="196" t="s">
        <v>61</v>
      </c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154"/>
      <c r="BK37" s="70">
        <f t="shared" si="100"/>
        <v>0</v>
      </c>
    </row>
    <row r="38" spans="1:64" x14ac:dyDescent="0.35">
      <c r="A38" s="600"/>
      <c r="B38" s="196" t="s">
        <v>60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54"/>
      <c r="O38" s="70">
        <f t="shared" si="97"/>
        <v>0</v>
      </c>
      <c r="Q38" s="600"/>
      <c r="R38" s="196" t="s">
        <v>60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154"/>
      <c r="AE38" s="70">
        <f t="shared" si="98"/>
        <v>0</v>
      </c>
      <c r="AG38" s="600"/>
      <c r="AH38" s="196" t="s">
        <v>60</v>
      </c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154"/>
      <c r="AU38" s="70">
        <f t="shared" si="99"/>
        <v>0</v>
      </c>
      <c r="AW38" s="600"/>
      <c r="AX38" s="196" t="s">
        <v>60</v>
      </c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154"/>
      <c r="BK38" s="70">
        <f t="shared" si="100"/>
        <v>0</v>
      </c>
    </row>
    <row r="39" spans="1:64" x14ac:dyDescent="0.35">
      <c r="A39" s="600"/>
      <c r="B39" s="196" t="s">
        <v>59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54"/>
      <c r="O39" s="70">
        <f t="shared" si="97"/>
        <v>0</v>
      </c>
      <c r="Q39" s="600"/>
      <c r="R39" s="196" t="s">
        <v>59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54"/>
      <c r="AE39" s="70">
        <f t="shared" si="98"/>
        <v>0</v>
      </c>
      <c r="AG39" s="600"/>
      <c r="AH39" s="196" t="s">
        <v>59</v>
      </c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154"/>
      <c r="AU39" s="70">
        <f t="shared" si="99"/>
        <v>0</v>
      </c>
      <c r="AW39" s="600"/>
      <c r="AX39" s="196" t="s">
        <v>59</v>
      </c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154"/>
      <c r="BK39" s="70">
        <f t="shared" si="100"/>
        <v>0</v>
      </c>
    </row>
    <row r="40" spans="1:64" x14ac:dyDescent="0.35">
      <c r="A40" s="600"/>
      <c r="B40" s="196" t="s">
        <v>58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54"/>
      <c r="O40" s="70">
        <f t="shared" si="97"/>
        <v>0</v>
      </c>
      <c r="Q40" s="600"/>
      <c r="R40" s="196" t="s">
        <v>58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154"/>
      <c r="AE40" s="70">
        <f t="shared" si="98"/>
        <v>0</v>
      </c>
      <c r="AG40" s="600"/>
      <c r="AH40" s="196" t="s">
        <v>58</v>
      </c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154"/>
      <c r="AU40" s="70">
        <f t="shared" si="99"/>
        <v>0</v>
      </c>
      <c r="AW40" s="600"/>
      <c r="AX40" s="196" t="s">
        <v>58</v>
      </c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154"/>
      <c r="BK40" s="70">
        <f t="shared" si="100"/>
        <v>0</v>
      </c>
    </row>
    <row r="41" spans="1:64" x14ac:dyDescent="0.35">
      <c r="A41" s="600"/>
      <c r="B41" s="196" t="s">
        <v>57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54"/>
      <c r="O41" s="70">
        <f t="shared" si="97"/>
        <v>0</v>
      </c>
      <c r="Q41" s="600"/>
      <c r="R41" s="196" t="s">
        <v>57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154"/>
      <c r="AE41" s="70">
        <f t="shared" si="98"/>
        <v>0</v>
      </c>
      <c r="AG41" s="600"/>
      <c r="AH41" s="196" t="s">
        <v>57</v>
      </c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154"/>
      <c r="AU41" s="70">
        <f t="shared" si="99"/>
        <v>0</v>
      </c>
      <c r="AW41" s="600"/>
      <c r="AX41" s="196" t="s">
        <v>57</v>
      </c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154"/>
      <c r="BK41" s="70">
        <f t="shared" si="100"/>
        <v>0</v>
      </c>
    </row>
    <row r="42" spans="1:64" x14ac:dyDescent="0.35">
      <c r="A42" s="600"/>
      <c r="B42" s="196" t="s">
        <v>56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54"/>
      <c r="O42" s="70">
        <f t="shared" si="97"/>
        <v>0</v>
      </c>
      <c r="Q42" s="600"/>
      <c r="R42" s="196" t="s">
        <v>56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154"/>
      <c r="AE42" s="70">
        <f t="shared" si="98"/>
        <v>0</v>
      </c>
      <c r="AG42" s="600"/>
      <c r="AH42" s="196" t="s">
        <v>56</v>
      </c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154"/>
      <c r="AU42" s="70">
        <f t="shared" si="99"/>
        <v>0</v>
      </c>
      <c r="AW42" s="600"/>
      <c r="AX42" s="196" t="s">
        <v>56</v>
      </c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154"/>
      <c r="BK42" s="70">
        <f t="shared" si="100"/>
        <v>0</v>
      </c>
    </row>
    <row r="43" spans="1:64" x14ac:dyDescent="0.35">
      <c r="A43" s="600"/>
      <c r="B43" s="196" t="s">
        <v>55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54"/>
      <c r="O43" s="70">
        <f t="shared" si="97"/>
        <v>0</v>
      </c>
      <c r="Q43" s="600"/>
      <c r="R43" s="196" t="s">
        <v>55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154"/>
      <c r="AE43" s="70">
        <f t="shared" si="98"/>
        <v>0</v>
      </c>
      <c r="AG43" s="600"/>
      <c r="AH43" s="196" t="s">
        <v>55</v>
      </c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154"/>
      <c r="AU43" s="70">
        <f t="shared" si="99"/>
        <v>0</v>
      </c>
      <c r="AW43" s="600"/>
      <c r="AX43" s="196" t="s">
        <v>55</v>
      </c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154"/>
      <c r="BK43" s="70">
        <f t="shared" si="100"/>
        <v>0</v>
      </c>
    </row>
    <row r="44" spans="1:64" x14ac:dyDescent="0.35">
      <c r="A44" s="600"/>
      <c r="B44" s="196" t="s">
        <v>54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54"/>
      <c r="O44" s="70">
        <f t="shared" si="97"/>
        <v>0</v>
      </c>
      <c r="Q44" s="600"/>
      <c r="R44" s="196" t="s">
        <v>54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154"/>
      <c r="AE44" s="70">
        <f t="shared" si="98"/>
        <v>0</v>
      </c>
      <c r="AG44" s="600"/>
      <c r="AH44" s="196" t="s">
        <v>54</v>
      </c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154"/>
      <c r="AU44" s="70">
        <f t="shared" si="99"/>
        <v>0</v>
      </c>
      <c r="AW44" s="600"/>
      <c r="AX44" s="196" t="s">
        <v>54</v>
      </c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154"/>
      <c r="BK44" s="70">
        <f t="shared" si="100"/>
        <v>0</v>
      </c>
    </row>
    <row r="45" spans="1:64" x14ac:dyDescent="0.35">
      <c r="A45" s="600"/>
      <c r="B45" s="196" t="s">
        <v>53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54"/>
      <c r="O45" s="70">
        <f t="shared" si="97"/>
        <v>0</v>
      </c>
      <c r="Q45" s="600"/>
      <c r="R45" s="196" t="s">
        <v>53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154"/>
      <c r="AE45" s="70">
        <f t="shared" si="98"/>
        <v>0</v>
      </c>
      <c r="AG45" s="600"/>
      <c r="AH45" s="196" t="s">
        <v>53</v>
      </c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154"/>
      <c r="AU45" s="70">
        <f t="shared" si="99"/>
        <v>0</v>
      </c>
      <c r="AW45" s="600"/>
      <c r="AX45" s="196" t="s">
        <v>53</v>
      </c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154"/>
      <c r="BK45" s="70">
        <f t="shared" si="100"/>
        <v>0</v>
      </c>
    </row>
    <row r="46" spans="1:64" x14ac:dyDescent="0.35">
      <c r="A46" s="600"/>
      <c r="B46" s="196" t="s">
        <v>52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54"/>
      <c r="O46" s="70">
        <f t="shared" si="97"/>
        <v>0</v>
      </c>
      <c r="Q46" s="600"/>
      <c r="R46" s="196" t="s">
        <v>52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154"/>
      <c r="AE46" s="70">
        <f t="shared" si="98"/>
        <v>0</v>
      </c>
      <c r="AG46" s="600"/>
      <c r="AH46" s="196" t="s">
        <v>52</v>
      </c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154"/>
      <c r="AU46" s="70">
        <f t="shared" si="99"/>
        <v>0</v>
      </c>
      <c r="AW46" s="600"/>
      <c r="AX46" s="196" t="s">
        <v>52</v>
      </c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154"/>
      <c r="BK46" s="70">
        <f t="shared" si="100"/>
        <v>0</v>
      </c>
    </row>
    <row r="47" spans="1:64" ht="16.5" customHeight="1" x14ac:dyDescent="0.35">
      <c r="A47" s="600"/>
      <c r="B47" s="196" t="s">
        <v>51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54"/>
      <c r="O47" s="70">
        <f t="shared" si="97"/>
        <v>0</v>
      </c>
      <c r="Q47" s="600"/>
      <c r="R47" s="196" t="s">
        <v>51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154"/>
      <c r="AE47" s="70">
        <f t="shared" si="98"/>
        <v>0</v>
      </c>
      <c r="AG47" s="600"/>
      <c r="AH47" s="196" t="s">
        <v>51</v>
      </c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154"/>
      <c r="AU47" s="70">
        <f t="shared" si="99"/>
        <v>0</v>
      </c>
      <c r="AW47" s="600"/>
      <c r="AX47" s="196" t="s">
        <v>51</v>
      </c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154"/>
      <c r="BK47" s="70">
        <f t="shared" si="100"/>
        <v>0</v>
      </c>
    </row>
    <row r="48" spans="1:64" ht="15" thickBot="1" x14ac:dyDescent="0.4">
      <c r="A48" s="601"/>
      <c r="B48" s="196" t="s">
        <v>50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54"/>
      <c r="O48" s="70">
        <f t="shared" si="97"/>
        <v>0</v>
      </c>
      <c r="Q48" s="601"/>
      <c r="R48" s="196" t="s">
        <v>50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54"/>
      <c r="AE48" s="70">
        <f t="shared" si="98"/>
        <v>0</v>
      </c>
      <c r="AG48" s="601"/>
      <c r="AH48" s="196" t="s">
        <v>50</v>
      </c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154"/>
      <c r="AU48" s="70">
        <f t="shared" si="99"/>
        <v>0</v>
      </c>
      <c r="AW48" s="601"/>
      <c r="AX48" s="196" t="s">
        <v>50</v>
      </c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154"/>
      <c r="BK48" s="70">
        <f t="shared" si="100"/>
        <v>0</v>
      </c>
    </row>
    <row r="49" spans="1:64" ht="15" thickBot="1" x14ac:dyDescent="0.4">
      <c r="B49" s="197" t="s">
        <v>43</v>
      </c>
      <c r="C49" s="189">
        <f>SUM(C36:C48)</f>
        <v>0</v>
      </c>
      <c r="D49" s="189">
        <f t="shared" ref="D49" si="101">SUM(D36:D48)</f>
        <v>0</v>
      </c>
      <c r="E49" s="189">
        <f t="shared" ref="E49" si="102">SUM(E36:E48)</f>
        <v>0</v>
      </c>
      <c r="F49" s="189">
        <f t="shared" ref="F49" si="103">SUM(F36:F48)</f>
        <v>0</v>
      </c>
      <c r="G49" s="189">
        <f t="shared" ref="G49" si="104">SUM(G36:G48)</f>
        <v>0</v>
      </c>
      <c r="H49" s="189">
        <f t="shared" ref="H49" si="105">SUM(H36:H48)</f>
        <v>0</v>
      </c>
      <c r="I49" s="189">
        <f t="shared" ref="I49" si="106">SUM(I36:I48)</f>
        <v>0</v>
      </c>
      <c r="J49" s="189">
        <f t="shared" ref="J49" si="107">SUM(J36:J48)</f>
        <v>0</v>
      </c>
      <c r="K49" s="189">
        <f t="shared" ref="K49" si="108">SUM(K36:K48)</f>
        <v>0</v>
      </c>
      <c r="L49" s="189">
        <f t="shared" ref="L49" si="109">SUM(L36:L48)</f>
        <v>0</v>
      </c>
      <c r="M49" s="189">
        <f t="shared" ref="M49" si="110">SUM(M36:M48)</f>
        <v>0</v>
      </c>
      <c r="N49" s="199">
        <f t="shared" ref="N49" si="111">SUM(N36:N48)</f>
        <v>0</v>
      </c>
      <c r="O49" s="73">
        <f t="shared" si="97"/>
        <v>0</v>
      </c>
      <c r="Q49" s="74"/>
      <c r="R49" s="197" t="s">
        <v>43</v>
      </c>
      <c r="S49" s="189">
        <f>SUM(S36:S48)</f>
        <v>0</v>
      </c>
      <c r="T49" s="189">
        <f t="shared" ref="T49" si="112">SUM(T36:T48)</f>
        <v>0</v>
      </c>
      <c r="U49" s="189">
        <f t="shared" ref="U49" si="113">SUM(U36:U48)</f>
        <v>0</v>
      </c>
      <c r="V49" s="189">
        <f t="shared" ref="V49" si="114">SUM(V36:V48)</f>
        <v>0</v>
      </c>
      <c r="W49" s="189">
        <f t="shared" ref="W49" si="115">SUM(W36:W48)</f>
        <v>0</v>
      </c>
      <c r="X49" s="189">
        <f t="shared" ref="X49" si="116">SUM(X36:X48)</f>
        <v>0</v>
      </c>
      <c r="Y49" s="189">
        <f t="shared" ref="Y49" si="117">SUM(Y36:Y48)</f>
        <v>0</v>
      </c>
      <c r="Z49" s="189">
        <f t="shared" ref="Z49" si="118">SUM(Z36:Z48)</f>
        <v>0</v>
      </c>
      <c r="AA49" s="189">
        <f t="shared" ref="AA49" si="119">SUM(AA36:AA48)</f>
        <v>0</v>
      </c>
      <c r="AB49" s="189">
        <f t="shared" ref="AB49" si="120">SUM(AB36:AB48)</f>
        <v>0</v>
      </c>
      <c r="AC49" s="189">
        <f t="shared" ref="AC49" si="121">SUM(AC36:AC48)</f>
        <v>0</v>
      </c>
      <c r="AD49" s="199">
        <f t="shared" ref="AD49" si="122">SUM(AD36:AD48)</f>
        <v>0</v>
      </c>
      <c r="AE49" s="73">
        <f t="shared" si="98"/>
        <v>0</v>
      </c>
      <c r="AG49" s="74"/>
      <c r="AH49" s="197" t="s">
        <v>43</v>
      </c>
      <c r="AI49" s="189">
        <f>SUM(AI36:AI48)</f>
        <v>0</v>
      </c>
      <c r="AJ49" s="189">
        <f t="shared" ref="AJ49" si="123">SUM(AJ36:AJ48)</f>
        <v>0</v>
      </c>
      <c r="AK49" s="189">
        <f t="shared" ref="AK49" si="124">SUM(AK36:AK48)</f>
        <v>0</v>
      </c>
      <c r="AL49" s="189">
        <f t="shared" ref="AL49" si="125">SUM(AL36:AL48)</f>
        <v>0</v>
      </c>
      <c r="AM49" s="189">
        <f t="shared" ref="AM49" si="126">SUM(AM36:AM48)</f>
        <v>0</v>
      </c>
      <c r="AN49" s="189">
        <f t="shared" ref="AN49" si="127">SUM(AN36:AN48)</f>
        <v>0</v>
      </c>
      <c r="AO49" s="189">
        <f t="shared" ref="AO49" si="128">SUM(AO36:AO48)</f>
        <v>0</v>
      </c>
      <c r="AP49" s="189">
        <f t="shared" ref="AP49" si="129">SUM(AP36:AP48)</f>
        <v>0</v>
      </c>
      <c r="AQ49" s="189">
        <f t="shared" ref="AQ49" si="130">SUM(AQ36:AQ48)</f>
        <v>0</v>
      </c>
      <c r="AR49" s="189">
        <f t="shared" ref="AR49" si="131">SUM(AR36:AR48)</f>
        <v>0</v>
      </c>
      <c r="AS49" s="189">
        <f t="shared" ref="AS49" si="132">SUM(AS36:AS48)</f>
        <v>0</v>
      </c>
      <c r="AT49" s="199">
        <f t="shared" ref="AT49" si="133">SUM(AT36:AT48)</f>
        <v>0</v>
      </c>
      <c r="AU49" s="73">
        <f t="shared" si="99"/>
        <v>0</v>
      </c>
      <c r="AW49" s="74"/>
      <c r="AX49" s="197" t="s">
        <v>43</v>
      </c>
      <c r="AY49" s="189">
        <f>SUM(AY36:AY48)</f>
        <v>0</v>
      </c>
      <c r="AZ49" s="189">
        <f t="shared" ref="AZ49" si="134">SUM(AZ36:AZ48)</f>
        <v>0</v>
      </c>
      <c r="BA49" s="189">
        <f t="shared" ref="BA49" si="135">SUM(BA36:BA48)</f>
        <v>0</v>
      </c>
      <c r="BB49" s="189">
        <f t="shared" ref="BB49" si="136">SUM(BB36:BB48)</f>
        <v>0</v>
      </c>
      <c r="BC49" s="189">
        <f t="shared" ref="BC49" si="137">SUM(BC36:BC48)</f>
        <v>0</v>
      </c>
      <c r="BD49" s="189">
        <f t="shared" ref="BD49" si="138">SUM(BD36:BD48)</f>
        <v>0</v>
      </c>
      <c r="BE49" s="189">
        <f t="shared" ref="BE49" si="139">SUM(BE36:BE48)</f>
        <v>0</v>
      </c>
      <c r="BF49" s="189">
        <f t="shared" ref="BF49" si="140">SUM(BF36:BF48)</f>
        <v>0</v>
      </c>
      <c r="BG49" s="189">
        <f t="shared" ref="BG49" si="141">SUM(BG36:BG48)</f>
        <v>0</v>
      </c>
      <c r="BH49" s="189">
        <f t="shared" ref="BH49" si="142">SUM(BH36:BH48)</f>
        <v>0</v>
      </c>
      <c r="BI49" s="189">
        <f t="shared" ref="BI49" si="143">SUM(BI36:BI48)</f>
        <v>0</v>
      </c>
      <c r="BJ49" s="199">
        <f t="shared" ref="BJ49" si="144">SUM(BJ36:BJ48)</f>
        <v>0</v>
      </c>
      <c r="BK49" s="73">
        <f t="shared" si="100"/>
        <v>0</v>
      </c>
    </row>
    <row r="50" spans="1:64" ht="21.5" thickBot="1" x14ac:dyDescent="0.55000000000000004">
      <c r="A50" s="76"/>
      <c r="Q50" s="76"/>
      <c r="AG50" s="76"/>
      <c r="AW50" s="76"/>
    </row>
    <row r="51" spans="1:64" ht="21.5" thickBot="1" x14ac:dyDescent="0.55000000000000004">
      <c r="A51" s="76"/>
      <c r="B51" s="184" t="s">
        <v>36</v>
      </c>
      <c r="C51" s="185">
        <f t="shared" ref="C51:N51" si="145">C$3</f>
        <v>44562</v>
      </c>
      <c r="D51" s="185">
        <f t="shared" si="145"/>
        <v>44593</v>
      </c>
      <c r="E51" s="185">
        <f t="shared" si="145"/>
        <v>44621</v>
      </c>
      <c r="F51" s="185">
        <f t="shared" si="145"/>
        <v>44652</v>
      </c>
      <c r="G51" s="185">
        <f t="shared" si="145"/>
        <v>44682</v>
      </c>
      <c r="H51" s="185">
        <f t="shared" si="145"/>
        <v>44713</v>
      </c>
      <c r="I51" s="185">
        <f t="shared" si="145"/>
        <v>44743</v>
      </c>
      <c r="J51" s="185">
        <f t="shared" si="145"/>
        <v>44774</v>
      </c>
      <c r="K51" s="185">
        <f t="shared" si="145"/>
        <v>44805</v>
      </c>
      <c r="L51" s="185">
        <f t="shared" si="145"/>
        <v>44835</v>
      </c>
      <c r="M51" s="185">
        <f t="shared" si="145"/>
        <v>44866</v>
      </c>
      <c r="N51" s="192" t="str">
        <f t="shared" si="145"/>
        <v>Dec-22 +</v>
      </c>
      <c r="O51" s="186" t="s">
        <v>34</v>
      </c>
      <c r="Q51" s="76"/>
      <c r="R51" s="184" t="s">
        <v>36</v>
      </c>
      <c r="S51" s="185">
        <f t="shared" ref="S51:AD51" si="146">S$3</f>
        <v>44562</v>
      </c>
      <c r="T51" s="185">
        <f t="shared" si="146"/>
        <v>44593</v>
      </c>
      <c r="U51" s="185">
        <f t="shared" si="146"/>
        <v>44621</v>
      </c>
      <c r="V51" s="185">
        <f t="shared" si="146"/>
        <v>44652</v>
      </c>
      <c r="W51" s="185">
        <f t="shared" si="146"/>
        <v>44682</v>
      </c>
      <c r="X51" s="185">
        <f t="shared" si="146"/>
        <v>44713</v>
      </c>
      <c r="Y51" s="185">
        <f t="shared" si="146"/>
        <v>44743</v>
      </c>
      <c r="Z51" s="185">
        <f t="shared" si="146"/>
        <v>44774</v>
      </c>
      <c r="AA51" s="185">
        <f t="shared" si="146"/>
        <v>44805</v>
      </c>
      <c r="AB51" s="185">
        <f t="shared" si="146"/>
        <v>44835</v>
      </c>
      <c r="AC51" s="185">
        <f t="shared" si="146"/>
        <v>44866</v>
      </c>
      <c r="AD51" s="192" t="str">
        <f t="shared" si="146"/>
        <v>Dec-22 +</v>
      </c>
      <c r="AE51" s="186" t="s">
        <v>34</v>
      </c>
      <c r="AG51" s="76"/>
      <c r="AH51" s="184" t="s">
        <v>36</v>
      </c>
      <c r="AI51" s="185">
        <f t="shared" ref="AI51:AT51" si="147">AI$3</f>
        <v>44562</v>
      </c>
      <c r="AJ51" s="185">
        <f t="shared" si="147"/>
        <v>44593</v>
      </c>
      <c r="AK51" s="185">
        <f t="shared" si="147"/>
        <v>44621</v>
      </c>
      <c r="AL51" s="185">
        <f t="shared" si="147"/>
        <v>44652</v>
      </c>
      <c r="AM51" s="185">
        <f t="shared" si="147"/>
        <v>44682</v>
      </c>
      <c r="AN51" s="185">
        <f t="shared" si="147"/>
        <v>44713</v>
      </c>
      <c r="AO51" s="185">
        <f t="shared" si="147"/>
        <v>44743</v>
      </c>
      <c r="AP51" s="185">
        <f t="shared" si="147"/>
        <v>44774</v>
      </c>
      <c r="AQ51" s="185">
        <f t="shared" si="147"/>
        <v>44805</v>
      </c>
      <c r="AR51" s="185">
        <f t="shared" si="147"/>
        <v>44835</v>
      </c>
      <c r="AS51" s="185">
        <f t="shared" si="147"/>
        <v>44866</v>
      </c>
      <c r="AT51" s="192" t="str">
        <f t="shared" si="147"/>
        <v>Dec-22 +</v>
      </c>
      <c r="AU51" s="186" t="s">
        <v>34</v>
      </c>
      <c r="AW51" s="76"/>
      <c r="AX51" s="184" t="s">
        <v>36</v>
      </c>
      <c r="AY51" s="185">
        <f t="shared" ref="AY51:BJ51" si="148">AY$3</f>
        <v>44562</v>
      </c>
      <c r="AZ51" s="185">
        <f t="shared" si="148"/>
        <v>44593</v>
      </c>
      <c r="BA51" s="185">
        <f t="shared" si="148"/>
        <v>44621</v>
      </c>
      <c r="BB51" s="185">
        <f t="shared" si="148"/>
        <v>44652</v>
      </c>
      <c r="BC51" s="185">
        <f t="shared" si="148"/>
        <v>44682</v>
      </c>
      <c r="BD51" s="185">
        <f t="shared" si="148"/>
        <v>44713</v>
      </c>
      <c r="BE51" s="185">
        <f t="shared" si="148"/>
        <v>44743</v>
      </c>
      <c r="BF51" s="185">
        <f t="shared" si="148"/>
        <v>44774</v>
      </c>
      <c r="BG51" s="185">
        <f t="shared" si="148"/>
        <v>44805</v>
      </c>
      <c r="BH51" s="185">
        <f t="shared" si="148"/>
        <v>44835</v>
      </c>
      <c r="BI51" s="185">
        <f t="shared" si="148"/>
        <v>44866</v>
      </c>
      <c r="BJ51" s="192" t="str">
        <f t="shared" si="148"/>
        <v>Dec-22 +</v>
      </c>
      <c r="BK51" s="186" t="s">
        <v>34</v>
      </c>
    </row>
    <row r="52" spans="1:64" ht="15" customHeight="1" x14ac:dyDescent="0.35">
      <c r="A52" s="599" t="s">
        <v>66</v>
      </c>
      <c r="B52" s="196" t="s">
        <v>62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54"/>
      <c r="O52" s="70">
        <f t="shared" ref="O52:O65" si="149">SUM(C52:N52)</f>
        <v>0</v>
      </c>
      <c r="Q52" s="599" t="s">
        <v>66</v>
      </c>
      <c r="R52" s="196" t="s">
        <v>62</v>
      </c>
      <c r="S52" s="3">
        <v>0</v>
      </c>
      <c r="T52" s="3">
        <v>0</v>
      </c>
      <c r="U52" s="3">
        <v>26325.708506012244</v>
      </c>
      <c r="V52" s="3">
        <v>0</v>
      </c>
      <c r="W52" s="3">
        <v>0</v>
      </c>
      <c r="X52" s="3">
        <v>0</v>
      </c>
      <c r="Y52" s="3">
        <v>67807.475246135218</v>
      </c>
      <c r="Z52" s="3">
        <v>0</v>
      </c>
      <c r="AA52" s="3">
        <v>0</v>
      </c>
      <c r="AB52" s="3">
        <v>0</v>
      </c>
      <c r="AC52" s="3">
        <v>0</v>
      </c>
      <c r="AD52" s="154">
        <v>251399.64600743321</v>
      </c>
      <c r="AE52" s="70">
        <f t="shared" ref="AE52:AE65" si="150">SUM(S52:AD52)</f>
        <v>345532.82975958067</v>
      </c>
      <c r="AG52" s="599" t="s">
        <v>66</v>
      </c>
      <c r="AH52" s="196" t="s">
        <v>62</v>
      </c>
      <c r="AI52" s="3">
        <v>0</v>
      </c>
      <c r="AJ52" s="3">
        <v>0</v>
      </c>
      <c r="AK52" s="3">
        <v>0</v>
      </c>
      <c r="AL52" s="3">
        <v>21511.187040498295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438628.40112691914</v>
      </c>
      <c r="AS52" s="3">
        <v>0</v>
      </c>
      <c r="AT52" s="154">
        <v>474891.47167258826</v>
      </c>
      <c r="AU52" s="70">
        <f t="shared" ref="AU52:AU65" si="151">SUM(AI52:AT52)</f>
        <v>935031.05984000571</v>
      </c>
      <c r="AW52" s="599" t="s">
        <v>66</v>
      </c>
      <c r="AX52" s="196" t="s">
        <v>62</v>
      </c>
      <c r="AY52" s="3">
        <v>0</v>
      </c>
      <c r="AZ52" s="3">
        <v>0</v>
      </c>
      <c r="BA52" s="3">
        <v>441497.15232034831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154"/>
      <c r="BK52" s="70">
        <f t="shared" ref="BK52:BK65" si="152">SUM(AY52:BJ52)</f>
        <v>441497.15232034831</v>
      </c>
      <c r="BL52" s="193"/>
    </row>
    <row r="53" spans="1:64" x14ac:dyDescent="0.35">
      <c r="A53" s="600"/>
      <c r="B53" s="196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4"/>
      <c r="O53" s="70">
        <f t="shared" si="149"/>
        <v>0</v>
      </c>
      <c r="Q53" s="600"/>
      <c r="R53" s="196" t="s">
        <v>61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154">
        <v>0</v>
      </c>
      <c r="AE53" s="70">
        <f t="shared" si="150"/>
        <v>0</v>
      </c>
      <c r="AG53" s="600"/>
      <c r="AH53" s="196" t="s">
        <v>61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154">
        <v>0</v>
      </c>
      <c r="AU53" s="70">
        <f t="shared" si="151"/>
        <v>0</v>
      </c>
      <c r="AW53" s="600"/>
      <c r="AX53" s="196" t="s">
        <v>61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154"/>
      <c r="BK53" s="70">
        <f t="shared" si="152"/>
        <v>0</v>
      </c>
    </row>
    <row r="54" spans="1:64" x14ac:dyDescent="0.35">
      <c r="A54" s="600"/>
      <c r="B54" s="196" t="s">
        <v>60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54"/>
      <c r="O54" s="70">
        <f t="shared" si="149"/>
        <v>0</v>
      </c>
      <c r="Q54" s="600"/>
      <c r="R54" s="196" t="s">
        <v>60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154">
        <v>0</v>
      </c>
      <c r="AE54" s="70">
        <f t="shared" si="150"/>
        <v>0</v>
      </c>
      <c r="AG54" s="600"/>
      <c r="AH54" s="196" t="s">
        <v>60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154">
        <v>0</v>
      </c>
      <c r="AU54" s="70">
        <f t="shared" si="151"/>
        <v>0</v>
      </c>
      <c r="AW54" s="600"/>
      <c r="AX54" s="196" t="s">
        <v>60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154"/>
      <c r="BK54" s="70">
        <f t="shared" si="152"/>
        <v>0</v>
      </c>
    </row>
    <row r="55" spans="1:64" x14ac:dyDescent="0.35">
      <c r="A55" s="600"/>
      <c r="B55" s="196" t="s">
        <v>59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54"/>
      <c r="O55" s="70">
        <f t="shared" si="149"/>
        <v>0</v>
      </c>
      <c r="Q55" s="600"/>
      <c r="R55" s="196" t="s">
        <v>59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52016.002951612856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154">
        <v>0</v>
      </c>
      <c r="AE55" s="70">
        <f t="shared" si="150"/>
        <v>52016.002951612856</v>
      </c>
      <c r="AG55" s="600"/>
      <c r="AH55" s="196" t="s">
        <v>59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154">
        <v>0</v>
      </c>
      <c r="AU55" s="70">
        <f t="shared" si="151"/>
        <v>0</v>
      </c>
      <c r="AW55" s="600"/>
      <c r="AX55" s="196" t="s">
        <v>59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154"/>
      <c r="BK55" s="70">
        <f t="shared" si="152"/>
        <v>0</v>
      </c>
    </row>
    <row r="56" spans="1:64" x14ac:dyDescent="0.35">
      <c r="A56" s="600"/>
      <c r="B56" s="196" t="s">
        <v>58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54"/>
      <c r="O56" s="70">
        <f t="shared" si="149"/>
        <v>0</v>
      </c>
      <c r="Q56" s="600"/>
      <c r="R56" s="196" t="s">
        <v>58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154">
        <v>0</v>
      </c>
      <c r="AE56" s="70">
        <f t="shared" si="150"/>
        <v>0</v>
      </c>
      <c r="AG56" s="600"/>
      <c r="AH56" s="196" t="s">
        <v>58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154">
        <v>0</v>
      </c>
      <c r="AU56" s="70">
        <f t="shared" si="151"/>
        <v>0</v>
      </c>
      <c r="AW56" s="600"/>
      <c r="AX56" s="196" t="s">
        <v>58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154"/>
      <c r="BK56" s="70">
        <f t="shared" si="152"/>
        <v>0</v>
      </c>
    </row>
    <row r="57" spans="1:64" x14ac:dyDescent="0.35">
      <c r="A57" s="600"/>
      <c r="B57" s="196" t="s">
        <v>57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54"/>
      <c r="O57" s="70">
        <f t="shared" si="149"/>
        <v>0</v>
      </c>
      <c r="Q57" s="600"/>
      <c r="R57" s="196" t="s">
        <v>57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154">
        <v>0</v>
      </c>
      <c r="AE57" s="70">
        <f t="shared" si="150"/>
        <v>0</v>
      </c>
      <c r="AG57" s="600"/>
      <c r="AH57" s="196" t="s">
        <v>57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154">
        <v>0</v>
      </c>
      <c r="AU57" s="70">
        <f t="shared" si="151"/>
        <v>0</v>
      </c>
      <c r="AW57" s="600"/>
      <c r="AX57" s="196" t="s">
        <v>57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154"/>
      <c r="BK57" s="70">
        <f t="shared" si="152"/>
        <v>0</v>
      </c>
    </row>
    <row r="58" spans="1:64" x14ac:dyDescent="0.35">
      <c r="A58" s="600"/>
      <c r="B58" s="196" t="s">
        <v>56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54"/>
      <c r="O58" s="70">
        <f t="shared" si="149"/>
        <v>0</v>
      </c>
      <c r="Q58" s="600"/>
      <c r="R58" s="196" t="s">
        <v>56</v>
      </c>
      <c r="S58" s="3">
        <v>0</v>
      </c>
      <c r="T58" s="3">
        <v>0</v>
      </c>
      <c r="U58" s="3">
        <v>0</v>
      </c>
      <c r="V58" s="3">
        <v>0</v>
      </c>
      <c r="W58" s="3">
        <v>189416.6349480261</v>
      </c>
      <c r="X58" s="3">
        <v>78025.48673082616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154">
        <v>0</v>
      </c>
      <c r="AE58" s="70">
        <f t="shared" si="150"/>
        <v>267442.12167885224</v>
      </c>
      <c r="AG58" s="600"/>
      <c r="AH58" s="196" t="s">
        <v>56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154">
        <v>0</v>
      </c>
      <c r="AU58" s="70">
        <f t="shared" si="151"/>
        <v>0</v>
      </c>
      <c r="AW58" s="600"/>
      <c r="AX58" s="196" t="s">
        <v>56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154"/>
      <c r="BK58" s="70">
        <f t="shared" si="152"/>
        <v>0</v>
      </c>
    </row>
    <row r="59" spans="1:64" x14ac:dyDescent="0.35">
      <c r="A59" s="600"/>
      <c r="B59" s="196" t="s">
        <v>55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4"/>
      <c r="O59" s="70">
        <f t="shared" si="149"/>
        <v>0</v>
      </c>
      <c r="Q59" s="600"/>
      <c r="R59" s="196" t="s">
        <v>55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154">
        <v>0</v>
      </c>
      <c r="AE59" s="70">
        <f t="shared" si="150"/>
        <v>0</v>
      </c>
      <c r="AG59" s="600"/>
      <c r="AH59" s="196" t="s">
        <v>55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154">
        <v>0</v>
      </c>
      <c r="AU59" s="70">
        <f t="shared" si="151"/>
        <v>0</v>
      </c>
      <c r="AW59" s="600"/>
      <c r="AX59" s="196" t="s">
        <v>55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154"/>
      <c r="BK59" s="70">
        <f t="shared" si="152"/>
        <v>0</v>
      </c>
    </row>
    <row r="60" spans="1:64" x14ac:dyDescent="0.35">
      <c r="A60" s="600"/>
      <c r="B60" s="196" t="s">
        <v>54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54"/>
      <c r="O60" s="70">
        <f t="shared" si="149"/>
        <v>0</v>
      </c>
      <c r="Q60" s="600"/>
      <c r="R60" s="196" t="s">
        <v>54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154">
        <v>0</v>
      </c>
      <c r="AE60" s="70">
        <f t="shared" si="150"/>
        <v>0</v>
      </c>
      <c r="AG60" s="600"/>
      <c r="AH60" s="196" t="s">
        <v>54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154">
        <v>0</v>
      </c>
      <c r="AU60" s="70">
        <f t="shared" si="151"/>
        <v>0</v>
      </c>
      <c r="AW60" s="600"/>
      <c r="AX60" s="196" t="s">
        <v>54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154"/>
      <c r="BK60" s="70">
        <f t="shared" si="152"/>
        <v>0</v>
      </c>
    </row>
    <row r="61" spans="1:64" x14ac:dyDescent="0.35">
      <c r="A61" s="600"/>
      <c r="B61" s="196" t="s">
        <v>53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54"/>
      <c r="O61" s="70">
        <f t="shared" si="149"/>
        <v>0</v>
      </c>
      <c r="Q61" s="600"/>
      <c r="R61" s="196" t="s">
        <v>53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154">
        <v>0</v>
      </c>
      <c r="AE61" s="70">
        <f t="shared" si="150"/>
        <v>0</v>
      </c>
      <c r="AG61" s="600"/>
      <c r="AH61" s="196" t="s">
        <v>53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154">
        <v>0</v>
      </c>
      <c r="AU61" s="70">
        <f t="shared" si="151"/>
        <v>0</v>
      </c>
      <c r="AW61" s="600"/>
      <c r="AX61" s="196" t="s">
        <v>53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154"/>
      <c r="BK61" s="70">
        <f t="shared" si="152"/>
        <v>0</v>
      </c>
    </row>
    <row r="62" spans="1:64" x14ac:dyDescent="0.35">
      <c r="A62" s="600"/>
      <c r="B62" s="196" t="s">
        <v>52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54"/>
      <c r="O62" s="70">
        <f t="shared" si="149"/>
        <v>0</v>
      </c>
      <c r="Q62" s="600"/>
      <c r="R62" s="196" t="s">
        <v>52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154">
        <v>0</v>
      </c>
      <c r="AE62" s="70">
        <f t="shared" si="150"/>
        <v>0</v>
      </c>
      <c r="AG62" s="600"/>
      <c r="AH62" s="196" t="s">
        <v>52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154">
        <v>0</v>
      </c>
      <c r="AU62" s="70">
        <f t="shared" si="151"/>
        <v>0</v>
      </c>
      <c r="AW62" s="600"/>
      <c r="AX62" s="196" t="s">
        <v>52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154"/>
      <c r="BK62" s="70">
        <f t="shared" si="152"/>
        <v>0</v>
      </c>
    </row>
    <row r="63" spans="1:64" x14ac:dyDescent="0.35">
      <c r="A63" s="600"/>
      <c r="B63" s="196" t="s">
        <v>51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54"/>
      <c r="O63" s="70">
        <f t="shared" si="149"/>
        <v>0</v>
      </c>
      <c r="Q63" s="600"/>
      <c r="R63" s="196" t="s">
        <v>51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154">
        <v>0</v>
      </c>
      <c r="AE63" s="70">
        <f t="shared" si="150"/>
        <v>0</v>
      </c>
      <c r="AG63" s="600"/>
      <c r="AH63" s="196" t="s">
        <v>51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154">
        <v>0</v>
      </c>
      <c r="AU63" s="70">
        <f t="shared" si="151"/>
        <v>0</v>
      </c>
      <c r="AW63" s="600"/>
      <c r="AX63" s="196" t="s">
        <v>51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154"/>
      <c r="BK63" s="70">
        <f t="shared" si="152"/>
        <v>0</v>
      </c>
    </row>
    <row r="64" spans="1:64" ht="15" thickBot="1" x14ac:dyDescent="0.4">
      <c r="A64" s="601"/>
      <c r="B64" s="196" t="s">
        <v>50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54"/>
      <c r="O64" s="70">
        <f t="shared" si="149"/>
        <v>0</v>
      </c>
      <c r="Q64" s="601"/>
      <c r="R64" s="196" t="s">
        <v>50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154">
        <v>0</v>
      </c>
      <c r="AE64" s="70">
        <f t="shared" si="150"/>
        <v>0</v>
      </c>
      <c r="AG64" s="601"/>
      <c r="AH64" s="196" t="s">
        <v>50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154">
        <v>0</v>
      </c>
      <c r="AU64" s="70">
        <f t="shared" si="151"/>
        <v>0</v>
      </c>
      <c r="AW64" s="601"/>
      <c r="AX64" s="196" t="s">
        <v>50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154"/>
      <c r="BK64" s="70">
        <f t="shared" si="152"/>
        <v>0</v>
      </c>
    </row>
    <row r="65" spans="1:64" ht="15" thickBot="1" x14ac:dyDescent="0.4">
      <c r="B65" s="197" t="s">
        <v>43</v>
      </c>
      <c r="C65" s="189">
        <f>SUM(C52:C64)</f>
        <v>0</v>
      </c>
      <c r="D65" s="189">
        <f t="shared" ref="D65" si="153">SUM(D52:D64)</f>
        <v>0</v>
      </c>
      <c r="E65" s="189">
        <f t="shared" ref="E65" si="154">SUM(E52:E64)</f>
        <v>0</v>
      </c>
      <c r="F65" s="189">
        <f t="shared" ref="F65" si="155">SUM(F52:F64)</f>
        <v>0</v>
      </c>
      <c r="G65" s="189">
        <f t="shared" ref="G65" si="156">SUM(G52:G64)</f>
        <v>0</v>
      </c>
      <c r="H65" s="189">
        <f t="shared" ref="H65" si="157">SUM(H52:H64)</f>
        <v>0</v>
      </c>
      <c r="I65" s="189">
        <f t="shared" ref="I65" si="158">SUM(I52:I64)</f>
        <v>0</v>
      </c>
      <c r="J65" s="189">
        <f t="shared" ref="J65" si="159">SUM(J52:J64)</f>
        <v>0</v>
      </c>
      <c r="K65" s="189">
        <f t="shared" ref="K65" si="160">SUM(K52:K64)</f>
        <v>0</v>
      </c>
      <c r="L65" s="189">
        <f t="shared" ref="L65" si="161">SUM(L52:L64)</f>
        <v>0</v>
      </c>
      <c r="M65" s="189">
        <f t="shared" ref="M65" si="162">SUM(M52:M64)</f>
        <v>0</v>
      </c>
      <c r="N65" s="199">
        <f t="shared" ref="N65" si="163">SUM(N52:N64)</f>
        <v>0</v>
      </c>
      <c r="O65" s="73">
        <f t="shared" si="149"/>
        <v>0</v>
      </c>
      <c r="Q65" s="74"/>
      <c r="R65" s="197" t="s">
        <v>43</v>
      </c>
      <c r="S65" s="189">
        <f>SUM(S52:S64)</f>
        <v>0</v>
      </c>
      <c r="T65" s="189">
        <f t="shared" ref="T65" si="164">SUM(T52:T64)</f>
        <v>0</v>
      </c>
      <c r="U65" s="189">
        <f t="shared" ref="U65" si="165">SUM(U52:U64)</f>
        <v>26325.708506012244</v>
      </c>
      <c r="V65" s="189">
        <f t="shared" ref="V65" si="166">SUM(V52:V64)</f>
        <v>0</v>
      </c>
      <c r="W65" s="189">
        <f t="shared" ref="W65" si="167">SUM(W52:W64)</f>
        <v>189416.6349480261</v>
      </c>
      <c r="X65" s="189">
        <f t="shared" ref="X65" si="168">SUM(X52:X64)</f>
        <v>130041.48968243902</v>
      </c>
      <c r="Y65" s="189">
        <f t="shared" ref="Y65" si="169">SUM(Y52:Y64)</f>
        <v>67807.475246135218</v>
      </c>
      <c r="Z65" s="189">
        <f t="shared" ref="Z65" si="170">SUM(Z52:Z64)</f>
        <v>0</v>
      </c>
      <c r="AA65" s="189">
        <f t="shared" ref="AA65" si="171">SUM(AA52:AA64)</f>
        <v>0</v>
      </c>
      <c r="AB65" s="189">
        <f t="shared" ref="AB65" si="172">SUM(AB52:AB64)</f>
        <v>0</v>
      </c>
      <c r="AC65" s="189">
        <f t="shared" ref="AC65" si="173">SUM(AC52:AC64)</f>
        <v>0</v>
      </c>
      <c r="AD65" s="199">
        <f t="shared" ref="AD65" si="174">SUM(AD52:AD64)</f>
        <v>251399.64600743321</v>
      </c>
      <c r="AE65" s="73">
        <f t="shared" si="150"/>
        <v>664990.95439004584</v>
      </c>
      <c r="AG65" s="74"/>
      <c r="AH65" s="197" t="s">
        <v>43</v>
      </c>
      <c r="AI65" s="189">
        <f>SUM(AI52:AI64)</f>
        <v>0</v>
      </c>
      <c r="AJ65" s="189">
        <f t="shared" ref="AJ65" si="175">SUM(AJ52:AJ64)</f>
        <v>0</v>
      </c>
      <c r="AK65" s="189">
        <f t="shared" ref="AK65" si="176">SUM(AK52:AK64)</f>
        <v>0</v>
      </c>
      <c r="AL65" s="189">
        <f t="shared" ref="AL65" si="177">SUM(AL52:AL64)</f>
        <v>21511.187040498295</v>
      </c>
      <c r="AM65" s="189">
        <f t="shared" ref="AM65" si="178">SUM(AM52:AM64)</f>
        <v>0</v>
      </c>
      <c r="AN65" s="189">
        <f t="shared" ref="AN65" si="179">SUM(AN52:AN64)</f>
        <v>0</v>
      </c>
      <c r="AO65" s="189">
        <f t="shared" ref="AO65" si="180">SUM(AO52:AO64)</f>
        <v>0</v>
      </c>
      <c r="AP65" s="189">
        <f t="shared" ref="AP65" si="181">SUM(AP52:AP64)</f>
        <v>0</v>
      </c>
      <c r="AQ65" s="189">
        <f t="shared" ref="AQ65" si="182">SUM(AQ52:AQ64)</f>
        <v>0</v>
      </c>
      <c r="AR65" s="189">
        <f t="shared" ref="AR65" si="183">SUM(AR52:AR64)</f>
        <v>438628.40112691914</v>
      </c>
      <c r="AS65" s="189">
        <f t="shared" ref="AS65" si="184">SUM(AS52:AS64)</f>
        <v>0</v>
      </c>
      <c r="AT65" s="199">
        <f t="shared" ref="AT65" si="185">SUM(AT52:AT64)</f>
        <v>474891.47167258826</v>
      </c>
      <c r="AU65" s="73">
        <f t="shared" si="151"/>
        <v>935031.05984000571</v>
      </c>
      <c r="AW65" s="74"/>
      <c r="AX65" s="197" t="s">
        <v>43</v>
      </c>
      <c r="AY65" s="189">
        <f>SUM(AY52:AY64)</f>
        <v>0</v>
      </c>
      <c r="AZ65" s="189">
        <f t="shared" ref="AZ65" si="186">SUM(AZ52:AZ64)</f>
        <v>0</v>
      </c>
      <c r="BA65" s="189">
        <f t="shared" ref="BA65" si="187">SUM(BA52:BA64)</f>
        <v>441497.15232034831</v>
      </c>
      <c r="BB65" s="189">
        <f t="shared" ref="BB65" si="188">SUM(BB52:BB64)</f>
        <v>0</v>
      </c>
      <c r="BC65" s="189">
        <f t="shared" ref="BC65" si="189">SUM(BC52:BC64)</f>
        <v>0</v>
      </c>
      <c r="BD65" s="189">
        <f t="shared" ref="BD65" si="190">SUM(BD52:BD64)</f>
        <v>0</v>
      </c>
      <c r="BE65" s="189">
        <f t="shared" ref="BE65" si="191">SUM(BE52:BE64)</f>
        <v>0</v>
      </c>
      <c r="BF65" s="189">
        <f t="shared" ref="BF65" si="192">SUM(BF52:BF64)</f>
        <v>0</v>
      </c>
      <c r="BG65" s="189">
        <f t="shared" ref="BG65" si="193">SUM(BG52:BG64)</f>
        <v>0</v>
      </c>
      <c r="BH65" s="189">
        <f t="shared" ref="BH65" si="194">SUM(BH52:BH64)</f>
        <v>0</v>
      </c>
      <c r="BI65" s="189">
        <f t="shared" ref="BI65" si="195">SUM(BI52:BI64)</f>
        <v>0</v>
      </c>
      <c r="BJ65" s="199">
        <f t="shared" ref="BJ65" si="196">SUM(BJ52:BJ64)</f>
        <v>0</v>
      </c>
      <c r="BK65" s="73">
        <f t="shared" si="152"/>
        <v>441497.15232034831</v>
      </c>
    </row>
    <row r="66" spans="1:64" ht="21.5" thickBot="1" x14ac:dyDescent="0.55000000000000004">
      <c r="A66" s="76"/>
      <c r="Q66" s="76"/>
      <c r="AG66" s="76"/>
      <c r="AW66" s="76"/>
    </row>
    <row r="67" spans="1:64" ht="21.5" thickBot="1" x14ac:dyDescent="0.55000000000000004">
      <c r="A67" s="76"/>
      <c r="B67" s="184" t="s">
        <v>36</v>
      </c>
      <c r="C67" s="185">
        <f t="shared" ref="C67:N67" si="197">C$3</f>
        <v>44562</v>
      </c>
      <c r="D67" s="185">
        <f t="shared" si="197"/>
        <v>44593</v>
      </c>
      <c r="E67" s="185">
        <f t="shared" si="197"/>
        <v>44621</v>
      </c>
      <c r="F67" s="185">
        <f t="shared" si="197"/>
        <v>44652</v>
      </c>
      <c r="G67" s="185">
        <f t="shared" si="197"/>
        <v>44682</v>
      </c>
      <c r="H67" s="185">
        <f t="shared" si="197"/>
        <v>44713</v>
      </c>
      <c r="I67" s="185">
        <f t="shared" si="197"/>
        <v>44743</v>
      </c>
      <c r="J67" s="185">
        <f t="shared" si="197"/>
        <v>44774</v>
      </c>
      <c r="K67" s="185">
        <f t="shared" si="197"/>
        <v>44805</v>
      </c>
      <c r="L67" s="185">
        <f t="shared" si="197"/>
        <v>44835</v>
      </c>
      <c r="M67" s="185">
        <f t="shared" si="197"/>
        <v>44866</v>
      </c>
      <c r="N67" s="192" t="str">
        <f t="shared" si="197"/>
        <v>Dec-22 +</v>
      </c>
      <c r="O67" s="186" t="s">
        <v>34</v>
      </c>
      <c r="Q67" s="76"/>
      <c r="R67" s="184" t="s">
        <v>36</v>
      </c>
      <c r="S67" s="185">
        <f t="shared" ref="S67:AD67" si="198">S$3</f>
        <v>44562</v>
      </c>
      <c r="T67" s="185">
        <f t="shared" si="198"/>
        <v>44593</v>
      </c>
      <c r="U67" s="185">
        <f t="shared" si="198"/>
        <v>44621</v>
      </c>
      <c r="V67" s="185">
        <f t="shared" si="198"/>
        <v>44652</v>
      </c>
      <c r="W67" s="185">
        <f t="shared" si="198"/>
        <v>44682</v>
      </c>
      <c r="X67" s="185">
        <f t="shared" si="198"/>
        <v>44713</v>
      </c>
      <c r="Y67" s="185">
        <f t="shared" si="198"/>
        <v>44743</v>
      </c>
      <c r="Z67" s="185">
        <f t="shared" si="198"/>
        <v>44774</v>
      </c>
      <c r="AA67" s="185">
        <f t="shared" si="198"/>
        <v>44805</v>
      </c>
      <c r="AB67" s="185">
        <f t="shared" si="198"/>
        <v>44835</v>
      </c>
      <c r="AC67" s="185">
        <f t="shared" si="198"/>
        <v>44866</v>
      </c>
      <c r="AD67" s="192" t="str">
        <f t="shared" si="198"/>
        <v>Dec-22 +</v>
      </c>
      <c r="AE67" s="186" t="s">
        <v>34</v>
      </c>
      <c r="AG67" s="76"/>
      <c r="AH67" s="184" t="s">
        <v>36</v>
      </c>
      <c r="AI67" s="185">
        <f t="shared" ref="AI67:AT67" si="199">AI$3</f>
        <v>44562</v>
      </c>
      <c r="AJ67" s="185">
        <f t="shared" si="199"/>
        <v>44593</v>
      </c>
      <c r="AK67" s="185">
        <f t="shared" si="199"/>
        <v>44621</v>
      </c>
      <c r="AL67" s="185">
        <f t="shared" si="199"/>
        <v>44652</v>
      </c>
      <c r="AM67" s="185">
        <f t="shared" si="199"/>
        <v>44682</v>
      </c>
      <c r="AN67" s="185">
        <f t="shared" si="199"/>
        <v>44713</v>
      </c>
      <c r="AO67" s="185">
        <f t="shared" si="199"/>
        <v>44743</v>
      </c>
      <c r="AP67" s="185">
        <f t="shared" si="199"/>
        <v>44774</v>
      </c>
      <c r="AQ67" s="185">
        <f t="shared" si="199"/>
        <v>44805</v>
      </c>
      <c r="AR67" s="185">
        <f t="shared" si="199"/>
        <v>44835</v>
      </c>
      <c r="AS67" s="185">
        <f t="shared" si="199"/>
        <v>44866</v>
      </c>
      <c r="AT67" s="192" t="str">
        <f t="shared" si="199"/>
        <v>Dec-22 +</v>
      </c>
      <c r="AU67" s="186" t="s">
        <v>34</v>
      </c>
      <c r="AW67" s="76"/>
      <c r="AX67" s="184" t="s">
        <v>36</v>
      </c>
      <c r="AY67" s="185">
        <f t="shared" ref="AY67:BJ67" si="200">AY$3</f>
        <v>44562</v>
      </c>
      <c r="AZ67" s="185">
        <f t="shared" si="200"/>
        <v>44593</v>
      </c>
      <c r="BA67" s="185">
        <f t="shared" si="200"/>
        <v>44621</v>
      </c>
      <c r="BB67" s="185">
        <f t="shared" si="200"/>
        <v>44652</v>
      </c>
      <c r="BC67" s="185">
        <f t="shared" si="200"/>
        <v>44682</v>
      </c>
      <c r="BD67" s="185">
        <f t="shared" si="200"/>
        <v>44713</v>
      </c>
      <c r="BE67" s="185">
        <f t="shared" si="200"/>
        <v>44743</v>
      </c>
      <c r="BF67" s="185">
        <f t="shared" si="200"/>
        <v>44774</v>
      </c>
      <c r="BG67" s="185">
        <f t="shared" si="200"/>
        <v>44805</v>
      </c>
      <c r="BH67" s="185">
        <f t="shared" si="200"/>
        <v>44835</v>
      </c>
      <c r="BI67" s="185">
        <f t="shared" si="200"/>
        <v>44866</v>
      </c>
      <c r="BJ67" s="192" t="str">
        <f t="shared" si="200"/>
        <v>Dec-22 +</v>
      </c>
      <c r="BK67" s="186" t="s">
        <v>34</v>
      </c>
    </row>
    <row r="68" spans="1:64" ht="15" customHeight="1" x14ac:dyDescent="0.35">
      <c r="A68" s="605" t="s">
        <v>65</v>
      </c>
      <c r="B68" s="196" t="s">
        <v>62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154">
        <v>0</v>
      </c>
      <c r="O68" s="70">
        <f t="shared" ref="O68:O81" si="201">SUM(C68:N68)</f>
        <v>0</v>
      </c>
      <c r="Q68" s="605" t="s">
        <v>65</v>
      </c>
      <c r="R68" s="196" t="s">
        <v>62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54"/>
      <c r="AE68" s="70">
        <f t="shared" ref="AE68:AE81" si="202">SUM(S68:AD68)</f>
        <v>0</v>
      </c>
      <c r="AG68" s="605" t="s">
        <v>65</v>
      </c>
      <c r="AH68" s="196" t="s">
        <v>62</v>
      </c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154"/>
      <c r="AU68" s="70">
        <f t="shared" ref="AU68:AU81" si="203">SUM(AI68:AT68)</f>
        <v>0</v>
      </c>
      <c r="AW68" s="605" t="s">
        <v>65</v>
      </c>
      <c r="AX68" s="196" t="s">
        <v>62</v>
      </c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154"/>
      <c r="BK68" s="70">
        <f t="shared" ref="BK68:BK81" si="204">SUM(AY68:BJ68)</f>
        <v>0</v>
      </c>
      <c r="BL68" s="193"/>
    </row>
    <row r="69" spans="1:64" x14ac:dyDescent="0.35">
      <c r="A69" s="606"/>
      <c r="B69" s="196" t="s">
        <v>61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154">
        <v>0</v>
      </c>
      <c r="O69" s="70">
        <f t="shared" si="201"/>
        <v>0</v>
      </c>
      <c r="Q69" s="606"/>
      <c r="R69" s="196" t="s">
        <v>61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54"/>
      <c r="AE69" s="70">
        <f t="shared" si="202"/>
        <v>0</v>
      </c>
      <c r="AG69" s="606"/>
      <c r="AH69" s="196" t="s">
        <v>61</v>
      </c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154"/>
      <c r="AU69" s="70">
        <f t="shared" si="203"/>
        <v>0</v>
      </c>
      <c r="AW69" s="606"/>
      <c r="AX69" s="196" t="s">
        <v>61</v>
      </c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154"/>
      <c r="BK69" s="70">
        <f t="shared" si="204"/>
        <v>0</v>
      </c>
    </row>
    <row r="70" spans="1:64" x14ac:dyDescent="0.35">
      <c r="A70" s="606"/>
      <c r="B70" s="196" t="s">
        <v>60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154">
        <v>0</v>
      </c>
      <c r="O70" s="70">
        <f t="shared" si="201"/>
        <v>0</v>
      </c>
      <c r="Q70" s="606"/>
      <c r="R70" s="196" t="s">
        <v>60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54"/>
      <c r="AE70" s="70">
        <f t="shared" si="202"/>
        <v>0</v>
      </c>
      <c r="AG70" s="606"/>
      <c r="AH70" s="196" t="s">
        <v>60</v>
      </c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154"/>
      <c r="AU70" s="70">
        <f t="shared" si="203"/>
        <v>0</v>
      </c>
      <c r="AW70" s="606"/>
      <c r="AX70" s="196" t="s">
        <v>60</v>
      </c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154"/>
      <c r="BK70" s="70">
        <f t="shared" si="204"/>
        <v>0</v>
      </c>
    </row>
    <row r="71" spans="1:64" x14ac:dyDescent="0.35">
      <c r="A71" s="606"/>
      <c r="B71" s="196" t="s">
        <v>59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208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154">
        <v>0</v>
      </c>
      <c r="O71" s="70">
        <f t="shared" si="201"/>
        <v>208</v>
      </c>
      <c r="Q71" s="606"/>
      <c r="R71" s="196" t="s">
        <v>59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54"/>
      <c r="AE71" s="70">
        <f t="shared" si="202"/>
        <v>0</v>
      </c>
      <c r="AG71" s="606"/>
      <c r="AH71" s="196" t="s">
        <v>59</v>
      </c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154"/>
      <c r="AU71" s="70">
        <f t="shared" si="203"/>
        <v>0</v>
      </c>
      <c r="AW71" s="606"/>
      <c r="AX71" s="196" t="s">
        <v>59</v>
      </c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154"/>
      <c r="BK71" s="70">
        <f t="shared" si="204"/>
        <v>0</v>
      </c>
    </row>
    <row r="72" spans="1:64" x14ac:dyDescent="0.35">
      <c r="A72" s="606"/>
      <c r="B72" s="196" t="s">
        <v>58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154">
        <v>0</v>
      </c>
      <c r="O72" s="70">
        <f t="shared" si="201"/>
        <v>0</v>
      </c>
      <c r="Q72" s="606"/>
      <c r="R72" s="196" t="s">
        <v>58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54"/>
      <c r="AE72" s="70">
        <f t="shared" si="202"/>
        <v>0</v>
      </c>
      <c r="AG72" s="606"/>
      <c r="AH72" s="196" t="s">
        <v>58</v>
      </c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154"/>
      <c r="AU72" s="70">
        <f t="shared" si="203"/>
        <v>0</v>
      </c>
      <c r="AW72" s="606"/>
      <c r="AX72" s="196" t="s">
        <v>58</v>
      </c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154"/>
      <c r="BK72" s="70">
        <f t="shared" si="204"/>
        <v>0</v>
      </c>
    </row>
    <row r="73" spans="1:64" x14ac:dyDescent="0.35">
      <c r="A73" s="606"/>
      <c r="B73" s="196" t="s">
        <v>57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154">
        <v>0</v>
      </c>
      <c r="O73" s="70">
        <f t="shared" si="201"/>
        <v>0</v>
      </c>
      <c r="Q73" s="606"/>
      <c r="R73" s="196" t="s">
        <v>57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154"/>
      <c r="AE73" s="70">
        <f t="shared" si="202"/>
        <v>0</v>
      </c>
      <c r="AG73" s="606"/>
      <c r="AH73" s="196" t="s">
        <v>57</v>
      </c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154"/>
      <c r="AU73" s="70">
        <f t="shared" si="203"/>
        <v>0</v>
      </c>
      <c r="AW73" s="606"/>
      <c r="AX73" s="196" t="s">
        <v>57</v>
      </c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154"/>
      <c r="BK73" s="70">
        <f t="shared" si="204"/>
        <v>0</v>
      </c>
    </row>
    <row r="74" spans="1:64" x14ac:dyDescent="0.35">
      <c r="A74" s="606"/>
      <c r="B74" s="196" t="s">
        <v>56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154">
        <v>0</v>
      </c>
      <c r="O74" s="70">
        <f t="shared" si="201"/>
        <v>0</v>
      </c>
      <c r="Q74" s="606"/>
      <c r="R74" s="196" t="s">
        <v>56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54"/>
      <c r="AE74" s="70">
        <f t="shared" si="202"/>
        <v>0</v>
      </c>
      <c r="AG74" s="606"/>
      <c r="AH74" s="196" t="s">
        <v>56</v>
      </c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154"/>
      <c r="AU74" s="70">
        <f t="shared" si="203"/>
        <v>0</v>
      </c>
      <c r="AW74" s="606"/>
      <c r="AX74" s="196" t="s">
        <v>56</v>
      </c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154"/>
      <c r="BK74" s="70">
        <f t="shared" si="204"/>
        <v>0</v>
      </c>
    </row>
    <row r="75" spans="1:64" x14ac:dyDescent="0.35">
      <c r="A75" s="606"/>
      <c r="B75" s="196" t="s">
        <v>55</v>
      </c>
      <c r="C75" s="3">
        <v>0</v>
      </c>
      <c r="D75" s="3">
        <v>255062.40267026357</v>
      </c>
      <c r="E75" s="3">
        <v>303995.50646475708</v>
      </c>
      <c r="F75" s="3">
        <v>536990.09916321025</v>
      </c>
      <c r="G75" s="3">
        <v>347560.36776396004</v>
      </c>
      <c r="H75" s="3">
        <v>455397.15675024007</v>
      </c>
      <c r="I75" s="3">
        <v>526146.48630054004</v>
      </c>
      <c r="J75" s="3">
        <v>309193.26081642002</v>
      </c>
      <c r="K75" s="3">
        <v>645321.87675540021</v>
      </c>
      <c r="L75" s="3">
        <v>603650.30975568027</v>
      </c>
      <c r="M75" s="3">
        <v>782839.86475176003</v>
      </c>
      <c r="N75" s="154">
        <v>1346667.5834010001</v>
      </c>
      <c r="O75" s="70">
        <f t="shared" si="201"/>
        <v>6112824.9145932319</v>
      </c>
      <c r="Q75" s="606"/>
      <c r="R75" s="196" t="s">
        <v>55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54"/>
      <c r="AE75" s="70">
        <f t="shared" si="202"/>
        <v>0</v>
      </c>
      <c r="AG75" s="606"/>
      <c r="AH75" s="196" t="s">
        <v>55</v>
      </c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154"/>
      <c r="AU75" s="70">
        <f t="shared" si="203"/>
        <v>0</v>
      </c>
      <c r="AW75" s="606"/>
      <c r="AX75" s="196" t="s">
        <v>55</v>
      </c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154"/>
      <c r="BK75" s="70">
        <f t="shared" si="204"/>
        <v>0</v>
      </c>
    </row>
    <row r="76" spans="1:64" x14ac:dyDescent="0.35">
      <c r="A76" s="606"/>
      <c r="B76" s="196" t="s">
        <v>54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65488.854391200002</v>
      </c>
      <c r="J76" s="3">
        <v>0</v>
      </c>
      <c r="K76" s="3">
        <v>4079.8280880000002</v>
      </c>
      <c r="L76" s="3">
        <v>1107.3819096000002</v>
      </c>
      <c r="M76" s="3">
        <v>3837.2437152000007</v>
      </c>
      <c r="N76" s="154">
        <v>28502.613655200003</v>
      </c>
      <c r="O76" s="70">
        <f t="shared" si="201"/>
        <v>103015.92175919999</v>
      </c>
      <c r="Q76" s="606"/>
      <c r="R76" s="196" t="s">
        <v>54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54"/>
      <c r="AE76" s="70">
        <f t="shared" si="202"/>
        <v>0</v>
      </c>
      <c r="AG76" s="606"/>
      <c r="AH76" s="196" t="s">
        <v>54</v>
      </c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154"/>
      <c r="AU76" s="70">
        <f t="shared" si="203"/>
        <v>0</v>
      </c>
      <c r="AW76" s="606"/>
      <c r="AX76" s="196" t="s">
        <v>54</v>
      </c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154"/>
      <c r="BK76" s="70">
        <f t="shared" si="204"/>
        <v>0</v>
      </c>
    </row>
    <row r="77" spans="1:64" x14ac:dyDescent="0.35">
      <c r="A77" s="606"/>
      <c r="B77" s="196" t="s">
        <v>53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154">
        <v>0</v>
      </c>
      <c r="O77" s="70">
        <f t="shared" si="201"/>
        <v>0</v>
      </c>
      <c r="Q77" s="606"/>
      <c r="R77" s="196" t="s">
        <v>53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54"/>
      <c r="AE77" s="70">
        <f t="shared" si="202"/>
        <v>0</v>
      </c>
      <c r="AG77" s="606"/>
      <c r="AH77" s="196" t="s">
        <v>53</v>
      </c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154"/>
      <c r="AU77" s="70">
        <f t="shared" si="203"/>
        <v>0</v>
      </c>
      <c r="AW77" s="606"/>
      <c r="AX77" s="196" t="s">
        <v>53</v>
      </c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154"/>
      <c r="BK77" s="70">
        <f t="shared" si="204"/>
        <v>0</v>
      </c>
    </row>
    <row r="78" spans="1:64" x14ac:dyDescent="0.35">
      <c r="A78" s="606"/>
      <c r="B78" s="196" t="s">
        <v>52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154">
        <v>0</v>
      </c>
      <c r="O78" s="70">
        <f t="shared" si="201"/>
        <v>0</v>
      </c>
      <c r="Q78" s="606"/>
      <c r="R78" s="196" t="s">
        <v>52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54"/>
      <c r="AE78" s="70">
        <f t="shared" si="202"/>
        <v>0</v>
      </c>
      <c r="AG78" s="606"/>
      <c r="AH78" s="196" t="s">
        <v>52</v>
      </c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154"/>
      <c r="AU78" s="70">
        <f t="shared" si="203"/>
        <v>0</v>
      </c>
      <c r="AW78" s="606"/>
      <c r="AX78" s="196" t="s">
        <v>52</v>
      </c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154"/>
      <c r="BK78" s="70">
        <f t="shared" si="204"/>
        <v>0</v>
      </c>
    </row>
    <row r="79" spans="1:64" x14ac:dyDescent="0.35">
      <c r="A79" s="606"/>
      <c r="B79" s="196" t="s">
        <v>51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154">
        <v>0</v>
      </c>
      <c r="O79" s="70">
        <f t="shared" si="201"/>
        <v>0</v>
      </c>
      <c r="Q79" s="606"/>
      <c r="R79" s="196" t="s">
        <v>51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54"/>
      <c r="AE79" s="70">
        <f t="shared" si="202"/>
        <v>0</v>
      </c>
      <c r="AG79" s="606"/>
      <c r="AH79" s="196" t="s">
        <v>51</v>
      </c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154"/>
      <c r="AU79" s="70">
        <f t="shared" si="203"/>
        <v>0</v>
      </c>
      <c r="AW79" s="606"/>
      <c r="AX79" s="196" t="s">
        <v>51</v>
      </c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154"/>
      <c r="BK79" s="70">
        <f t="shared" si="204"/>
        <v>0</v>
      </c>
    </row>
    <row r="80" spans="1:64" ht="15" thickBot="1" x14ac:dyDescent="0.4">
      <c r="A80" s="607"/>
      <c r="B80" s="196" t="s">
        <v>50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154">
        <v>0</v>
      </c>
      <c r="O80" s="70">
        <f t="shared" si="201"/>
        <v>0</v>
      </c>
      <c r="Q80" s="607"/>
      <c r="R80" s="196" t="s">
        <v>50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154"/>
      <c r="AE80" s="70">
        <f t="shared" si="202"/>
        <v>0</v>
      </c>
      <c r="AG80" s="607"/>
      <c r="AH80" s="196" t="s">
        <v>50</v>
      </c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154"/>
      <c r="AU80" s="70">
        <f t="shared" si="203"/>
        <v>0</v>
      </c>
      <c r="AW80" s="607"/>
      <c r="AX80" s="196" t="s">
        <v>50</v>
      </c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154"/>
      <c r="BK80" s="70">
        <f t="shared" si="204"/>
        <v>0</v>
      </c>
    </row>
    <row r="81" spans="1:64" ht="15" thickBot="1" x14ac:dyDescent="0.4">
      <c r="B81" s="197" t="s">
        <v>43</v>
      </c>
      <c r="C81" s="189">
        <f>SUM(C68:C80)</f>
        <v>0</v>
      </c>
      <c r="D81" s="189">
        <f t="shared" ref="D81" si="205">SUM(D68:D80)</f>
        <v>255062.40267026357</v>
      </c>
      <c r="E81" s="189">
        <f t="shared" ref="E81" si="206">SUM(E68:E80)</f>
        <v>303995.50646475708</v>
      </c>
      <c r="F81" s="189">
        <f t="shared" ref="F81" si="207">SUM(F68:F80)</f>
        <v>536990.09916321025</v>
      </c>
      <c r="G81" s="189">
        <f t="shared" ref="G81" si="208">SUM(G68:G80)</f>
        <v>347560.36776396004</v>
      </c>
      <c r="H81" s="189">
        <f t="shared" ref="H81" si="209">SUM(H68:H80)</f>
        <v>455605.15675024007</v>
      </c>
      <c r="I81" s="189">
        <f t="shared" ref="I81" si="210">SUM(I68:I80)</f>
        <v>591635.34069174004</v>
      </c>
      <c r="J81" s="189">
        <f t="shared" ref="J81" si="211">SUM(J68:J80)</f>
        <v>309193.26081642002</v>
      </c>
      <c r="K81" s="189">
        <f t="shared" ref="K81" si="212">SUM(K68:K80)</f>
        <v>649401.70484340016</v>
      </c>
      <c r="L81" s="189">
        <f t="shared" ref="L81" si="213">SUM(L68:L80)</f>
        <v>604757.69166528026</v>
      </c>
      <c r="M81" s="189">
        <f t="shared" ref="M81" si="214">SUM(M68:M80)</f>
        <v>786677.10846696002</v>
      </c>
      <c r="N81" s="199">
        <f t="shared" ref="N81" si="215">SUM(N68:N80)</f>
        <v>1375170.1970562001</v>
      </c>
      <c r="O81" s="73">
        <f t="shared" si="201"/>
        <v>6216048.8363524321</v>
      </c>
      <c r="Q81" s="74"/>
      <c r="R81" s="197" t="s">
        <v>43</v>
      </c>
      <c r="S81" s="189">
        <f>SUM(S68:S80)</f>
        <v>0</v>
      </c>
      <c r="T81" s="189">
        <f t="shared" ref="T81" si="216">SUM(T68:T80)</f>
        <v>0</v>
      </c>
      <c r="U81" s="189">
        <f t="shared" ref="U81" si="217">SUM(U68:U80)</f>
        <v>0</v>
      </c>
      <c r="V81" s="189">
        <f t="shared" ref="V81" si="218">SUM(V68:V80)</f>
        <v>0</v>
      </c>
      <c r="W81" s="189">
        <f t="shared" ref="W81" si="219">SUM(W68:W80)</f>
        <v>0</v>
      </c>
      <c r="X81" s="189">
        <f t="shared" ref="X81" si="220">SUM(X68:X80)</f>
        <v>0</v>
      </c>
      <c r="Y81" s="189">
        <f t="shared" ref="Y81" si="221">SUM(Y68:Y80)</f>
        <v>0</v>
      </c>
      <c r="Z81" s="189">
        <f t="shared" ref="Z81" si="222">SUM(Z68:Z80)</f>
        <v>0</v>
      </c>
      <c r="AA81" s="189">
        <f t="shared" ref="AA81" si="223">SUM(AA68:AA80)</f>
        <v>0</v>
      </c>
      <c r="AB81" s="189">
        <f t="shared" ref="AB81" si="224">SUM(AB68:AB80)</f>
        <v>0</v>
      </c>
      <c r="AC81" s="189">
        <f t="shared" ref="AC81" si="225">SUM(AC68:AC80)</f>
        <v>0</v>
      </c>
      <c r="AD81" s="199">
        <f t="shared" ref="AD81" si="226">SUM(AD68:AD80)</f>
        <v>0</v>
      </c>
      <c r="AE81" s="73">
        <f t="shared" si="202"/>
        <v>0</v>
      </c>
      <c r="AG81" s="74"/>
      <c r="AH81" s="197" t="s">
        <v>43</v>
      </c>
      <c r="AI81" s="189">
        <f>SUM(AI68:AI80)</f>
        <v>0</v>
      </c>
      <c r="AJ81" s="189">
        <f t="shared" ref="AJ81" si="227">SUM(AJ68:AJ80)</f>
        <v>0</v>
      </c>
      <c r="AK81" s="189">
        <f t="shared" ref="AK81" si="228">SUM(AK68:AK80)</f>
        <v>0</v>
      </c>
      <c r="AL81" s="189">
        <f t="shared" ref="AL81" si="229">SUM(AL68:AL80)</f>
        <v>0</v>
      </c>
      <c r="AM81" s="189">
        <f t="shared" ref="AM81" si="230">SUM(AM68:AM80)</f>
        <v>0</v>
      </c>
      <c r="AN81" s="189">
        <f t="shared" ref="AN81" si="231">SUM(AN68:AN80)</f>
        <v>0</v>
      </c>
      <c r="AO81" s="189">
        <f t="shared" ref="AO81" si="232">SUM(AO68:AO80)</f>
        <v>0</v>
      </c>
      <c r="AP81" s="189">
        <f t="shared" ref="AP81" si="233">SUM(AP68:AP80)</f>
        <v>0</v>
      </c>
      <c r="AQ81" s="189">
        <f t="shared" ref="AQ81" si="234">SUM(AQ68:AQ80)</f>
        <v>0</v>
      </c>
      <c r="AR81" s="189">
        <f t="shared" ref="AR81" si="235">SUM(AR68:AR80)</f>
        <v>0</v>
      </c>
      <c r="AS81" s="189">
        <f t="shared" ref="AS81" si="236">SUM(AS68:AS80)</f>
        <v>0</v>
      </c>
      <c r="AT81" s="199">
        <f t="shared" ref="AT81" si="237">SUM(AT68:AT80)</f>
        <v>0</v>
      </c>
      <c r="AU81" s="73">
        <f t="shared" si="203"/>
        <v>0</v>
      </c>
      <c r="AW81" s="74"/>
      <c r="AX81" s="197" t="s">
        <v>43</v>
      </c>
      <c r="AY81" s="189">
        <f>SUM(AY68:AY80)</f>
        <v>0</v>
      </c>
      <c r="AZ81" s="189">
        <f t="shared" ref="AZ81" si="238">SUM(AZ68:AZ80)</f>
        <v>0</v>
      </c>
      <c r="BA81" s="189">
        <f t="shared" ref="BA81" si="239">SUM(BA68:BA80)</f>
        <v>0</v>
      </c>
      <c r="BB81" s="189">
        <f t="shared" ref="BB81" si="240">SUM(BB68:BB80)</f>
        <v>0</v>
      </c>
      <c r="BC81" s="189">
        <f t="shared" ref="BC81" si="241">SUM(BC68:BC80)</f>
        <v>0</v>
      </c>
      <c r="BD81" s="189">
        <f t="shared" ref="BD81" si="242">SUM(BD68:BD80)</f>
        <v>0</v>
      </c>
      <c r="BE81" s="189">
        <f t="shared" ref="BE81" si="243">SUM(BE68:BE80)</f>
        <v>0</v>
      </c>
      <c r="BF81" s="189">
        <f t="shared" ref="BF81" si="244">SUM(BF68:BF80)</f>
        <v>0</v>
      </c>
      <c r="BG81" s="189">
        <f t="shared" ref="BG81" si="245">SUM(BG68:BG80)</f>
        <v>0</v>
      </c>
      <c r="BH81" s="189">
        <f t="shared" ref="BH81" si="246">SUM(BH68:BH80)</f>
        <v>0</v>
      </c>
      <c r="BI81" s="189">
        <f t="shared" ref="BI81" si="247">SUM(BI68:BI80)</f>
        <v>0</v>
      </c>
      <c r="BJ81" s="199">
        <f t="shared" ref="BJ81" si="248">SUM(BJ68:BJ80)</f>
        <v>0</v>
      </c>
      <c r="BK81" s="73">
        <f t="shared" si="204"/>
        <v>0</v>
      </c>
    </row>
    <row r="82" spans="1:64" ht="21.5" thickBot="1" x14ac:dyDescent="0.55000000000000004">
      <c r="A82" s="76"/>
      <c r="Q82" s="76"/>
      <c r="AG82" s="76"/>
      <c r="AW82" s="76"/>
    </row>
    <row r="83" spans="1:64" ht="21.5" thickBot="1" x14ac:dyDescent="0.55000000000000004">
      <c r="A83" s="76"/>
      <c r="B83" s="184" t="s">
        <v>36</v>
      </c>
      <c r="C83" s="185">
        <f t="shared" ref="C83:N83" si="249">C$3</f>
        <v>44562</v>
      </c>
      <c r="D83" s="185">
        <f t="shared" si="249"/>
        <v>44593</v>
      </c>
      <c r="E83" s="185">
        <f t="shared" si="249"/>
        <v>44621</v>
      </c>
      <c r="F83" s="185">
        <f t="shared" si="249"/>
        <v>44652</v>
      </c>
      <c r="G83" s="185">
        <f t="shared" si="249"/>
        <v>44682</v>
      </c>
      <c r="H83" s="185">
        <f t="shared" si="249"/>
        <v>44713</v>
      </c>
      <c r="I83" s="185">
        <f t="shared" si="249"/>
        <v>44743</v>
      </c>
      <c r="J83" s="185">
        <f t="shared" si="249"/>
        <v>44774</v>
      </c>
      <c r="K83" s="185">
        <f t="shared" si="249"/>
        <v>44805</v>
      </c>
      <c r="L83" s="185">
        <f t="shared" si="249"/>
        <v>44835</v>
      </c>
      <c r="M83" s="185">
        <f t="shared" si="249"/>
        <v>44866</v>
      </c>
      <c r="N83" s="192" t="str">
        <f t="shared" si="249"/>
        <v>Dec-22 +</v>
      </c>
      <c r="O83" s="186" t="s">
        <v>34</v>
      </c>
      <c r="Q83" s="76"/>
      <c r="R83" s="184" t="s">
        <v>36</v>
      </c>
      <c r="S83" s="185">
        <f t="shared" ref="S83:AD83" si="250">S$3</f>
        <v>44562</v>
      </c>
      <c r="T83" s="185">
        <f t="shared" si="250"/>
        <v>44593</v>
      </c>
      <c r="U83" s="185">
        <f t="shared" si="250"/>
        <v>44621</v>
      </c>
      <c r="V83" s="185">
        <f t="shared" si="250"/>
        <v>44652</v>
      </c>
      <c r="W83" s="185">
        <f t="shared" si="250"/>
        <v>44682</v>
      </c>
      <c r="X83" s="185">
        <f t="shared" si="250"/>
        <v>44713</v>
      </c>
      <c r="Y83" s="185">
        <f t="shared" si="250"/>
        <v>44743</v>
      </c>
      <c r="Z83" s="185">
        <f t="shared" si="250"/>
        <v>44774</v>
      </c>
      <c r="AA83" s="185">
        <f t="shared" si="250"/>
        <v>44805</v>
      </c>
      <c r="AB83" s="185">
        <f t="shared" si="250"/>
        <v>44835</v>
      </c>
      <c r="AC83" s="185">
        <f t="shared" si="250"/>
        <v>44866</v>
      </c>
      <c r="AD83" s="192" t="str">
        <f t="shared" si="250"/>
        <v>Dec-22 +</v>
      </c>
      <c r="AE83" s="186" t="s">
        <v>34</v>
      </c>
      <c r="AG83" s="76"/>
      <c r="AH83" s="184" t="s">
        <v>36</v>
      </c>
      <c r="AI83" s="185">
        <f t="shared" ref="AI83:AT83" si="251">AI$3</f>
        <v>44562</v>
      </c>
      <c r="AJ83" s="185">
        <f t="shared" si="251"/>
        <v>44593</v>
      </c>
      <c r="AK83" s="185">
        <f t="shared" si="251"/>
        <v>44621</v>
      </c>
      <c r="AL83" s="185">
        <f t="shared" si="251"/>
        <v>44652</v>
      </c>
      <c r="AM83" s="185">
        <f t="shared" si="251"/>
        <v>44682</v>
      </c>
      <c r="AN83" s="185">
        <f t="shared" si="251"/>
        <v>44713</v>
      </c>
      <c r="AO83" s="185">
        <f t="shared" si="251"/>
        <v>44743</v>
      </c>
      <c r="AP83" s="185">
        <f t="shared" si="251"/>
        <v>44774</v>
      </c>
      <c r="AQ83" s="185">
        <f t="shared" si="251"/>
        <v>44805</v>
      </c>
      <c r="AR83" s="185">
        <f t="shared" si="251"/>
        <v>44835</v>
      </c>
      <c r="AS83" s="185">
        <f t="shared" si="251"/>
        <v>44866</v>
      </c>
      <c r="AT83" s="192" t="str">
        <f t="shared" si="251"/>
        <v>Dec-22 +</v>
      </c>
      <c r="AU83" s="186" t="s">
        <v>34</v>
      </c>
      <c r="AW83" s="76"/>
      <c r="AX83" s="184" t="s">
        <v>36</v>
      </c>
      <c r="AY83" s="185">
        <f t="shared" ref="AY83:BJ83" si="252">AY$3</f>
        <v>44562</v>
      </c>
      <c r="AZ83" s="185">
        <f t="shared" si="252"/>
        <v>44593</v>
      </c>
      <c r="BA83" s="185">
        <f t="shared" si="252"/>
        <v>44621</v>
      </c>
      <c r="BB83" s="185">
        <f t="shared" si="252"/>
        <v>44652</v>
      </c>
      <c r="BC83" s="185">
        <f t="shared" si="252"/>
        <v>44682</v>
      </c>
      <c r="BD83" s="185">
        <f t="shared" si="252"/>
        <v>44713</v>
      </c>
      <c r="BE83" s="185">
        <f t="shared" si="252"/>
        <v>44743</v>
      </c>
      <c r="BF83" s="185">
        <f t="shared" si="252"/>
        <v>44774</v>
      </c>
      <c r="BG83" s="185">
        <f t="shared" si="252"/>
        <v>44805</v>
      </c>
      <c r="BH83" s="185">
        <f t="shared" si="252"/>
        <v>44835</v>
      </c>
      <c r="BI83" s="185">
        <f t="shared" si="252"/>
        <v>44866</v>
      </c>
      <c r="BJ83" s="192" t="str">
        <f t="shared" si="252"/>
        <v>Dec-22 +</v>
      </c>
      <c r="BK83" s="186" t="s">
        <v>34</v>
      </c>
    </row>
    <row r="84" spans="1:64" ht="15" customHeight="1" x14ac:dyDescent="0.35">
      <c r="A84" s="599" t="s">
        <v>64</v>
      </c>
      <c r="B84" s="196" t="s">
        <v>62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154">
        <v>0</v>
      </c>
      <c r="O84" s="70">
        <f t="shared" ref="O84:O97" si="253">SUM(C84:N84)</f>
        <v>0</v>
      </c>
      <c r="Q84" s="599" t="s">
        <v>64</v>
      </c>
      <c r="R84" s="196" t="s">
        <v>62</v>
      </c>
      <c r="S84" s="3">
        <v>0</v>
      </c>
      <c r="T84" s="3">
        <v>6959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54829</v>
      </c>
      <c r="AC84" s="3">
        <v>0</v>
      </c>
      <c r="AD84" s="154">
        <v>0</v>
      </c>
      <c r="AE84" s="70">
        <f t="shared" ref="AE84:AE97" si="254">SUM(S84:AD84)</f>
        <v>61788</v>
      </c>
      <c r="AG84" s="599" t="s">
        <v>64</v>
      </c>
      <c r="AH84" s="196" t="s">
        <v>62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154">
        <v>0</v>
      </c>
      <c r="AU84" s="70">
        <f t="shared" ref="AU84:AU97" si="255">SUM(AI84:AT84)</f>
        <v>0</v>
      </c>
      <c r="AW84" s="599" t="s">
        <v>64</v>
      </c>
      <c r="AX84" s="196" t="s">
        <v>62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154">
        <v>0</v>
      </c>
      <c r="BK84" s="70">
        <f t="shared" ref="BK84:BK97" si="256">SUM(AY84:BJ84)</f>
        <v>0</v>
      </c>
      <c r="BL84" s="193"/>
    </row>
    <row r="85" spans="1:64" x14ac:dyDescent="0.35">
      <c r="A85" s="600"/>
      <c r="B85" s="196" t="s">
        <v>61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154">
        <v>0</v>
      </c>
      <c r="O85" s="70">
        <f t="shared" si="253"/>
        <v>0</v>
      </c>
      <c r="Q85" s="600"/>
      <c r="R85" s="196" t="s">
        <v>61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154">
        <v>0</v>
      </c>
      <c r="AE85" s="70">
        <f t="shared" si="254"/>
        <v>0</v>
      </c>
      <c r="AG85" s="600"/>
      <c r="AH85" s="196" t="s">
        <v>61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154">
        <v>0</v>
      </c>
      <c r="AU85" s="70">
        <f t="shared" si="255"/>
        <v>0</v>
      </c>
      <c r="AW85" s="600"/>
      <c r="AX85" s="196" t="s">
        <v>61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154">
        <v>0</v>
      </c>
      <c r="BK85" s="70">
        <f t="shared" si="256"/>
        <v>0</v>
      </c>
    </row>
    <row r="86" spans="1:64" x14ac:dyDescent="0.35">
      <c r="A86" s="600"/>
      <c r="B86" s="196" t="s">
        <v>60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154">
        <v>0</v>
      </c>
      <c r="O86" s="70">
        <f t="shared" si="253"/>
        <v>0</v>
      </c>
      <c r="Q86" s="600"/>
      <c r="R86" s="196" t="s">
        <v>60</v>
      </c>
      <c r="S86" s="3">
        <v>0</v>
      </c>
      <c r="T86" s="3">
        <v>0</v>
      </c>
      <c r="U86" s="3">
        <v>0</v>
      </c>
      <c r="V86" s="3">
        <v>4438</v>
      </c>
      <c r="W86" s="3">
        <v>0</v>
      </c>
      <c r="X86" s="3">
        <v>0</v>
      </c>
      <c r="Y86" s="3">
        <v>0</v>
      </c>
      <c r="Z86" s="3">
        <v>0</v>
      </c>
      <c r="AA86" s="3">
        <v>7856</v>
      </c>
      <c r="AB86" s="3">
        <v>0</v>
      </c>
      <c r="AC86" s="3">
        <v>0</v>
      </c>
      <c r="AD86" s="154">
        <v>23531.144288847569</v>
      </c>
      <c r="AE86" s="70">
        <f t="shared" si="254"/>
        <v>35825.144288847572</v>
      </c>
      <c r="AG86" s="600"/>
      <c r="AH86" s="196" t="s">
        <v>60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47062.288577695137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154">
        <v>0</v>
      </c>
      <c r="AU86" s="70">
        <f t="shared" si="255"/>
        <v>47062.288577695137</v>
      </c>
      <c r="AW86" s="600"/>
      <c r="AX86" s="196" t="s">
        <v>60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154">
        <v>0</v>
      </c>
      <c r="BK86" s="70">
        <f t="shared" si="256"/>
        <v>0</v>
      </c>
    </row>
    <row r="87" spans="1:64" x14ac:dyDescent="0.35">
      <c r="A87" s="600"/>
      <c r="B87" s="196" t="s">
        <v>59</v>
      </c>
      <c r="C87" s="3">
        <v>0</v>
      </c>
      <c r="D87" s="3">
        <v>3567.9478148355242</v>
      </c>
      <c r="E87" s="3">
        <v>6042.744545632303</v>
      </c>
      <c r="F87" s="3">
        <v>3602.7061958860404</v>
      </c>
      <c r="G87" s="3">
        <v>4963.4968140137644</v>
      </c>
      <c r="H87" s="3">
        <v>3697.4227842486985</v>
      </c>
      <c r="I87" s="3">
        <v>14008.496522884436</v>
      </c>
      <c r="J87" s="3">
        <v>5596.0993491331656</v>
      </c>
      <c r="K87" s="3">
        <v>18135.185313107013</v>
      </c>
      <c r="L87" s="3">
        <v>15185.936680970681</v>
      </c>
      <c r="M87" s="3">
        <v>91870.745914146552</v>
      </c>
      <c r="N87" s="154">
        <v>97790.967166575807</v>
      </c>
      <c r="O87" s="70">
        <f t="shared" si="253"/>
        <v>264461.74910143402</v>
      </c>
      <c r="Q87" s="600"/>
      <c r="R87" s="196" t="s">
        <v>59</v>
      </c>
      <c r="S87" s="3">
        <v>0</v>
      </c>
      <c r="T87" s="3">
        <v>77844.87020073687</v>
      </c>
      <c r="U87" s="3">
        <v>124389.8182654836</v>
      </c>
      <c r="V87" s="3">
        <v>385602.52769822057</v>
      </c>
      <c r="W87" s="3">
        <v>215411.87626982684</v>
      </c>
      <c r="X87" s="3">
        <v>85044.199875825114</v>
      </c>
      <c r="Y87" s="3">
        <v>94531.499983563597</v>
      </c>
      <c r="Z87" s="3">
        <v>210195.22668631503</v>
      </c>
      <c r="AA87" s="3">
        <v>294649.01410236052</v>
      </c>
      <c r="AB87" s="3">
        <v>227938.51125307742</v>
      </c>
      <c r="AC87" s="3">
        <v>543692.06845367001</v>
      </c>
      <c r="AD87" s="154">
        <v>1141675.2757365503</v>
      </c>
      <c r="AE87" s="70">
        <f t="shared" si="254"/>
        <v>3400974.8885256299</v>
      </c>
      <c r="AG87" s="600"/>
      <c r="AH87" s="196" t="s">
        <v>59</v>
      </c>
      <c r="AI87" s="3">
        <v>0</v>
      </c>
      <c r="AJ87" s="3">
        <v>0</v>
      </c>
      <c r="AK87" s="3">
        <v>0</v>
      </c>
      <c r="AL87" s="3">
        <v>0</v>
      </c>
      <c r="AM87" s="3">
        <v>9741.9052489335263</v>
      </c>
      <c r="AN87" s="3">
        <v>1366535.4621290658</v>
      </c>
      <c r="AO87" s="3">
        <v>772.50501884773041</v>
      </c>
      <c r="AP87" s="3">
        <v>0</v>
      </c>
      <c r="AQ87" s="3">
        <v>0</v>
      </c>
      <c r="AR87" s="3">
        <v>99819.118700873441</v>
      </c>
      <c r="AS87" s="3">
        <v>0</v>
      </c>
      <c r="AT87" s="154">
        <v>591840.37730058993</v>
      </c>
      <c r="AU87" s="70">
        <f t="shared" si="255"/>
        <v>2068709.3683983102</v>
      </c>
      <c r="AW87" s="600"/>
      <c r="AX87" s="196" t="s">
        <v>59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34001.517303141554</v>
      </c>
      <c r="BI87" s="3">
        <v>0</v>
      </c>
      <c r="BJ87" s="154">
        <v>0</v>
      </c>
      <c r="BK87" s="70">
        <f t="shared" si="256"/>
        <v>34001.517303141554</v>
      </c>
    </row>
    <row r="88" spans="1:64" x14ac:dyDescent="0.35">
      <c r="A88" s="600"/>
      <c r="B88" s="196" t="s">
        <v>58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154">
        <v>0</v>
      </c>
      <c r="O88" s="70">
        <f t="shared" si="253"/>
        <v>0</v>
      </c>
      <c r="Q88" s="600"/>
      <c r="R88" s="196" t="s">
        <v>58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37868.070240000001</v>
      </c>
      <c r="AD88" s="154">
        <v>109609.632</v>
      </c>
      <c r="AE88" s="70">
        <f t="shared" si="254"/>
        <v>147477.70224000001</v>
      </c>
      <c r="AG88" s="600"/>
      <c r="AH88" s="196" t="s">
        <v>58</v>
      </c>
      <c r="AI88" s="3">
        <v>0</v>
      </c>
      <c r="AJ88" s="3">
        <v>0</v>
      </c>
      <c r="AK88" s="3">
        <v>0</v>
      </c>
      <c r="AL88" s="3">
        <v>0</v>
      </c>
      <c r="AM88" s="3">
        <v>165742.53696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154">
        <v>0</v>
      </c>
      <c r="AU88" s="70">
        <f t="shared" si="255"/>
        <v>165742.53696</v>
      </c>
      <c r="AW88" s="600"/>
      <c r="AX88" s="196" t="s">
        <v>58</v>
      </c>
      <c r="AY88" s="3">
        <v>0</v>
      </c>
      <c r="AZ88" s="3">
        <v>0</v>
      </c>
      <c r="BA88" s="3">
        <v>0</v>
      </c>
      <c r="BB88" s="3">
        <v>0</v>
      </c>
      <c r="BC88" s="3">
        <v>20472.21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154">
        <v>0</v>
      </c>
      <c r="BK88" s="70">
        <f t="shared" si="256"/>
        <v>20472.21</v>
      </c>
    </row>
    <row r="89" spans="1:64" x14ac:dyDescent="0.35">
      <c r="A89" s="600"/>
      <c r="B89" s="196" t="s">
        <v>57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154">
        <v>0</v>
      </c>
      <c r="O89" s="70">
        <f t="shared" si="253"/>
        <v>0</v>
      </c>
      <c r="Q89" s="600"/>
      <c r="R89" s="196" t="s">
        <v>57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154">
        <v>0</v>
      </c>
      <c r="AE89" s="70">
        <f t="shared" si="254"/>
        <v>0</v>
      </c>
      <c r="AG89" s="600"/>
      <c r="AH89" s="196" t="s">
        <v>57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154">
        <v>0</v>
      </c>
      <c r="AU89" s="70">
        <f t="shared" si="255"/>
        <v>0</v>
      </c>
      <c r="AW89" s="600"/>
      <c r="AX89" s="196" t="s">
        <v>57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154">
        <v>0</v>
      </c>
      <c r="BK89" s="70">
        <f t="shared" si="256"/>
        <v>0</v>
      </c>
    </row>
    <row r="90" spans="1:64" x14ac:dyDescent="0.35">
      <c r="A90" s="600"/>
      <c r="B90" s="196" t="s">
        <v>56</v>
      </c>
      <c r="C90" s="3">
        <v>0</v>
      </c>
      <c r="D90" s="3">
        <v>0</v>
      </c>
      <c r="E90" s="3">
        <v>0</v>
      </c>
      <c r="F90" s="3">
        <v>9153.3902475558916</v>
      </c>
      <c r="G90" s="3">
        <v>24150.123153898901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154">
        <v>27973.545069455722</v>
      </c>
      <c r="O90" s="70">
        <f t="shared" si="253"/>
        <v>61277.058470910517</v>
      </c>
      <c r="Q90" s="600"/>
      <c r="R90" s="196" t="s">
        <v>56</v>
      </c>
      <c r="S90" s="3">
        <v>0</v>
      </c>
      <c r="T90" s="3">
        <v>0</v>
      </c>
      <c r="U90" s="3">
        <v>0</v>
      </c>
      <c r="V90" s="3">
        <v>481017.38120717532</v>
      </c>
      <c r="W90" s="3">
        <v>41096.804297653718</v>
      </c>
      <c r="X90" s="3">
        <v>24237.583216747207</v>
      </c>
      <c r="Y90" s="3">
        <v>193612.87204663985</v>
      </c>
      <c r="Z90" s="3">
        <v>0</v>
      </c>
      <c r="AA90" s="3">
        <v>227027.90869223449</v>
      </c>
      <c r="AB90" s="3">
        <v>212226.8540587177</v>
      </c>
      <c r="AC90" s="3">
        <v>319618.95503097243</v>
      </c>
      <c r="AD90" s="154">
        <v>451106.53285661072</v>
      </c>
      <c r="AE90" s="70">
        <f t="shared" si="254"/>
        <v>1949944.8914067512</v>
      </c>
      <c r="AG90" s="600"/>
      <c r="AH90" s="196" t="s">
        <v>56</v>
      </c>
      <c r="AI90" s="3">
        <v>0</v>
      </c>
      <c r="AJ90" s="3">
        <v>0</v>
      </c>
      <c r="AK90" s="3">
        <v>0</v>
      </c>
      <c r="AL90" s="3">
        <v>0</v>
      </c>
      <c r="AM90" s="3">
        <v>1054.0517336915279</v>
      </c>
      <c r="AN90" s="3">
        <v>64521.422081500554</v>
      </c>
      <c r="AO90" s="3">
        <v>5707.5780047764656</v>
      </c>
      <c r="AP90" s="3">
        <v>0</v>
      </c>
      <c r="AQ90" s="3">
        <v>0</v>
      </c>
      <c r="AR90" s="3">
        <v>0</v>
      </c>
      <c r="AS90" s="3">
        <v>0</v>
      </c>
      <c r="AT90" s="154">
        <v>21074.306684041039</v>
      </c>
      <c r="AU90" s="70">
        <f t="shared" si="255"/>
        <v>92357.358504009579</v>
      </c>
      <c r="AW90" s="600"/>
      <c r="AX90" s="196" t="s">
        <v>56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154">
        <v>84297.226736164157</v>
      </c>
      <c r="BK90" s="70">
        <f t="shared" si="256"/>
        <v>84297.226736164157</v>
      </c>
    </row>
    <row r="91" spans="1:64" x14ac:dyDescent="0.35">
      <c r="A91" s="600"/>
      <c r="B91" s="196" t="s">
        <v>55</v>
      </c>
      <c r="C91" s="3">
        <v>0</v>
      </c>
      <c r="D91" s="3">
        <v>629734.12072023365</v>
      </c>
      <c r="E91" s="3">
        <v>388953.11216890102</v>
      </c>
      <c r="F91" s="3">
        <v>386500.68304270657</v>
      </c>
      <c r="G91" s="3">
        <v>885920.15385720017</v>
      </c>
      <c r="H91" s="3">
        <v>658444.21102803375</v>
      </c>
      <c r="I91" s="3">
        <v>338209.05177180009</v>
      </c>
      <c r="J91" s="3">
        <v>767756.08774260001</v>
      </c>
      <c r="K91" s="3">
        <v>371611.04937660001</v>
      </c>
      <c r="L91" s="3">
        <v>958111.91608353669</v>
      </c>
      <c r="M91" s="3">
        <v>793985.0364954673</v>
      </c>
      <c r="N91" s="154">
        <v>2330539.7090907111</v>
      </c>
      <c r="O91" s="70">
        <f t="shared" si="253"/>
        <v>8509765.131377792</v>
      </c>
      <c r="Q91" s="600"/>
      <c r="R91" s="196" t="s">
        <v>55</v>
      </c>
      <c r="S91" s="3">
        <v>0</v>
      </c>
      <c r="T91" s="3">
        <v>441313.94363759994</v>
      </c>
      <c r="U91" s="3">
        <v>915302.88937214587</v>
      </c>
      <c r="V91" s="3">
        <v>616666.11293430009</v>
      </c>
      <c r="W91" s="3">
        <v>929587.33229274012</v>
      </c>
      <c r="X91" s="3">
        <v>1514005.1206672709</v>
      </c>
      <c r="Y91" s="3">
        <v>1407118.9992844374</v>
      </c>
      <c r="Z91" s="3">
        <v>1292051.1844151996</v>
      </c>
      <c r="AA91" s="3">
        <v>3847145.9433796937</v>
      </c>
      <c r="AB91" s="3">
        <v>5397640.3674609931</v>
      </c>
      <c r="AC91" s="3">
        <v>3601944.6076975418</v>
      </c>
      <c r="AD91" s="154">
        <v>10404506.508517435</v>
      </c>
      <c r="AE91" s="70">
        <f t="shared" si="254"/>
        <v>30367283.009659357</v>
      </c>
      <c r="AG91" s="600"/>
      <c r="AH91" s="196" t="s">
        <v>55</v>
      </c>
      <c r="AI91" s="3">
        <v>0</v>
      </c>
      <c r="AJ91" s="3">
        <v>316544.60502720001</v>
      </c>
      <c r="AK91" s="3">
        <v>9064.8256686056084</v>
      </c>
      <c r="AL91" s="3">
        <v>519575.522796</v>
      </c>
      <c r="AM91" s="3">
        <v>415229.70760041033</v>
      </c>
      <c r="AN91" s="3">
        <v>443003.26748039998</v>
      </c>
      <c r="AO91" s="3">
        <v>276977.25902880006</v>
      </c>
      <c r="AP91" s="3">
        <v>514569.51968399994</v>
      </c>
      <c r="AQ91" s="3">
        <v>357212.97050383186</v>
      </c>
      <c r="AR91" s="3">
        <v>540982.48901400005</v>
      </c>
      <c r="AS91" s="3">
        <v>411643.26969128411</v>
      </c>
      <c r="AT91" s="154">
        <v>2251364.260096794</v>
      </c>
      <c r="AU91" s="70">
        <f t="shared" si="255"/>
        <v>6056167.696591326</v>
      </c>
      <c r="AW91" s="600"/>
      <c r="AX91" s="196" t="s">
        <v>55</v>
      </c>
      <c r="AY91" s="3">
        <v>0</v>
      </c>
      <c r="AZ91" s="3">
        <v>0</v>
      </c>
      <c r="BA91" s="3">
        <v>2942.2673280000004</v>
      </c>
      <c r="BB91" s="3">
        <v>0</v>
      </c>
      <c r="BC91" s="3">
        <v>0</v>
      </c>
      <c r="BD91" s="3">
        <v>23784.99552</v>
      </c>
      <c r="BE91" s="3">
        <v>0</v>
      </c>
      <c r="BF91" s="3">
        <v>0</v>
      </c>
      <c r="BG91" s="3">
        <v>0</v>
      </c>
      <c r="BH91" s="3">
        <v>15081.066000000001</v>
      </c>
      <c r="BI91" s="3">
        <v>0</v>
      </c>
      <c r="BJ91" s="154">
        <v>0</v>
      </c>
      <c r="BK91" s="70">
        <f t="shared" si="256"/>
        <v>41808.328848000005</v>
      </c>
    </row>
    <row r="92" spans="1:64" x14ac:dyDescent="0.35">
      <c r="A92" s="600"/>
      <c r="B92" s="196" t="s">
        <v>54</v>
      </c>
      <c r="C92" s="3">
        <v>0</v>
      </c>
      <c r="D92" s="3">
        <v>32166.995648299067</v>
      </c>
      <c r="E92" s="3">
        <v>6739.4954880000005</v>
      </c>
      <c r="F92" s="3">
        <v>2770.3981800000001</v>
      </c>
      <c r="G92" s="3">
        <v>27233.452194491285</v>
      </c>
      <c r="H92" s="3">
        <v>101010.91176000002</v>
      </c>
      <c r="I92" s="3">
        <v>5352.2583840000007</v>
      </c>
      <c r="J92" s="3">
        <v>529.36329599999999</v>
      </c>
      <c r="K92" s="3">
        <v>0</v>
      </c>
      <c r="L92" s="3">
        <v>22144.799952000005</v>
      </c>
      <c r="M92" s="3">
        <v>144030.59163977418</v>
      </c>
      <c r="N92" s="154">
        <v>212156.66189751349</v>
      </c>
      <c r="O92" s="70">
        <f t="shared" si="253"/>
        <v>554134.92844007805</v>
      </c>
      <c r="Q92" s="600"/>
      <c r="R92" s="196" t="s">
        <v>54</v>
      </c>
      <c r="S92" s="3">
        <v>0</v>
      </c>
      <c r="T92" s="3">
        <v>105517.17752400001</v>
      </c>
      <c r="U92" s="3">
        <v>12663.091584000002</v>
      </c>
      <c r="V92" s="3">
        <v>43954.324919999999</v>
      </c>
      <c r="W92" s="3">
        <v>67062.62851200001</v>
      </c>
      <c r="X92" s="3">
        <v>78377.855688000011</v>
      </c>
      <c r="Y92" s="3">
        <v>16859.1456</v>
      </c>
      <c r="Z92" s="3">
        <v>215296.66620000001</v>
      </c>
      <c r="AA92" s="3">
        <v>104458.11971215373</v>
      </c>
      <c r="AB92" s="3">
        <v>413406.47796513629</v>
      </c>
      <c r="AC92" s="3">
        <v>53902.396030868469</v>
      </c>
      <c r="AD92" s="154">
        <v>1527819.7530986397</v>
      </c>
      <c r="AE92" s="70">
        <f t="shared" si="254"/>
        <v>2639317.6368347984</v>
      </c>
      <c r="AG92" s="600"/>
      <c r="AH92" s="196" t="s">
        <v>54</v>
      </c>
      <c r="AI92" s="3">
        <v>0</v>
      </c>
      <c r="AJ92" s="3">
        <v>0</v>
      </c>
      <c r="AK92" s="3">
        <v>0</v>
      </c>
      <c r="AL92" s="3">
        <v>15411.808764000001</v>
      </c>
      <c r="AM92" s="3">
        <v>35871.214500000002</v>
      </c>
      <c r="AN92" s="3">
        <v>69279.987744000013</v>
      </c>
      <c r="AO92" s="3">
        <v>0</v>
      </c>
      <c r="AP92" s="3">
        <v>0</v>
      </c>
      <c r="AQ92" s="3">
        <v>567.17496000000006</v>
      </c>
      <c r="AR92" s="3">
        <v>0</v>
      </c>
      <c r="AS92" s="3">
        <v>12706.800480000002</v>
      </c>
      <c r="AT92" s="154">
        <v>2526028.5936600002</v>
      </c>
      <c r="AU92" s="70">
        <f t="shared" si="255"/>
        <v>2659865.5801080004</v>
      </c>
      <c r="AW92" s="600"/>
      <c r="AX92" s="196" t="s">
        <v>54</v>
      </c>
      <c r="AY92" s="3">
        <v>0</v>
      </c>
      <c r="AZ92" s="3">
        <v>0</v>
      </c>
      <c r="BA92" s="3">
        <v>0</v>
      </c>
      <c r="BB92" s="3">
        <v>0</v>
      </c>
      <c r="BC92" s="3">
        <v>85347.343224000011</v>
      </c>
      <c r="BD92" s="3">
        <v>0</v>
      </c>
      <c r="BE92" s="3">
        <v>0</v>
      </c>
      <c r="BF92" s="3">
        <v>0</v>
      </c>
      <c r="BG92" s="3">
        <v>357860.08169999998</v>
      </c>
      <c r="BH92" s="3">
        <v>0</v>
      </c>
      <c r="BI92" s="3">
        <v>0</v>
      </c>
      <c r="BJ92" s="154">
        <v>159376.16376</v>
      </c>
      <c r="BK92" s="70">
        <f t="shared" si="256"/>
        <v>602583.58868399996</v>
      </c>
    </row>
    <row r="93" spans="1:64" x14ac:dyDescent="0.35">
      <c r="A93" s="600"/>
      <c r="B93" s="196" t="s">
        <v>53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154">
        <v>0</v>
      </c>
      <c r="O93" s="70">
        <f t="shared" si="253"/>
        <v>0</v>
      </c>
      <c r="Q93" s="600"/>
      <c r="R93" s="196" t="s">
        <v>53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154">
        <v>0</v>
      </c>
      <c r="AE93" s="70">
        <f t="shared" si="254"/>
        <v>0</v>
      </c>
      <c r="AG93" s="600"/>
      <c r="AH93" s="196" t="s">
        <v>53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154">
        <v>0</v>
      </c>
      <c r="AU93" s="70">
        <f t="shared" si="255"/>
        <v>0</v>
      </c>
      <c r="AW93" s="600"/>
      <c r="AX93" s="196" t="s">
        <v>53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154">
        <v>0</v>
      </c>
      <c r="BK93" s="70">
        <f t="shared" si="256"/>
        <v>0</v>
      </c>
    </row>
    <row r="94" spans="1:64" x14ac:dyDescent="0.35">
      <c r="A94" s="600"/>
      <c r="B94" s="196" t="s">
        <v>52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154">
        <v>0</v>
      </c>
      <c r="O94" s="70">
        <f t="shared" si="253"/>
        <v>0</v>
      </c>
      <c r="Q94" s="600"/>
      <c r="R94" s="196" t="s">
        <v>52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154">
        <v>0</v>
      </c>
      <c r="AE94" s="70">
        <f t="shared" si="254"/>
        <v>0</v>
      </c>
      <c r="AG94" s="600"/>
      <c r="AH94" s="196" t="s">
        <v>52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154">
        <v>0</v>
      </c>
      <c r="AU94" s="70">
        <f t="shared" si="255"/>
        <v>0</v>
      </c>
      <c r="AW94" s="600"/>
      <c r="AX94" s="196" t="s">
        <v>52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154">
        <v>0</v>
      </c>
      <c r="BK94" s="70">
        <f t="shared" si="256"/>
        <v>0</v>
      </c>
    </row>
    <row r="95" spans="1:64" x14ac:dyDescent="0.35">
      <c r="A95" s="600"/>
      <c r="B95" s="196" t="s">
        <v>51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154">
        <v>2878</v>
      </c>
      <c r="O95" s="70">
        <f t="shared" si="253"/>
        <v>2878</v>
      </c>
      <c r="Q95" s="600"/>
      <c r="R95" s="196" t="s">
        <v>51</v>
      </c>
      <c r="S95" s="3">
        <v>0</v>
      </c>
      <c r="T95" s="3">
        <v>0</v>
      </c>
      <c r="U95" s="3">
        <v>0</v>
      </c>
      <c r="V95" s="3">
        <v>0</v>
      </c>
      <c r="W95" s="3">
        <v>1220</v>
      </c>
      <c r="X95" s="3">
        <v>0</v>
      </c>
      <c r="Y95" s="3">
        <v>0</v>
      </c>
      <c r="Z95" s="3">
        <v>0</v>
      </c>
      <c r="AA95" s="3">
        <v>2878</v>
      </c>
      <c r="AB95" s="3">
        <v>2878</v>
      </c>
      <c r="AC95" s="3">
        <v>0</v>
      </c>
      <c r="AD95" s="154">
        <v>5756</v>
      </c>
      <c r="AE95" s="70">
        <f t="shared" si="254"/>
        <v>12732</v>
      </c>
      <c r="AG95" s="600"/>
      <c r="AH95" s="196" t="s">
        <v>51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154">
        <v>0</v>
      </c>
      <c r="AU95" s="70">
        <f t="shared" si="255"/>
        <v>0</v>
      </c>
      <c r="AW95" s="600"/>
      <c r="AX95" s="196" t="s">
        <v>51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154">
        <v>0</v>
      </c>
      <c r="BK95" s="70">
        <f t="shared" si="256"/>
        <v>0</v>
      </c>
    </row>
    <row r="96" spans="1:64" ht="15" thickBot="1" x14ac:dyDescent="0.4">
      <c r="A96" s="601"/>
      <c r="B96" s="196" t="s">
        <v>50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21156</v>
      </c>
      <c r="J96" s="3">
        <v>0</v>
      </c>
      <c r="K96" s="3">
        <v>0</v>
      </c>
      <c r="L96" s="3">
        <v>0</v>
      </c>
      <c r="M96" s="3">
        <v>0</v>
      </c>
      <c r="N96" s="154">
        <v>0</v>
      </c>
      <c r="O96" s="70">
        <f t="shared" si="253"/>
        <v>21156</v>
      </c>
      <c r="Q96" s="601"/>
      <c r="R96" s="196" t="s">
        <v>50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154">
        <v>0</v>
      </c>
      <c r="AE96" s="70">
        <f t="shared" si="254"/>
        <v>0</v>
      </c>
      <c r="AG96" s="601"/>
      <c r="AH96" s="196" t="s">
        <v>50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154">
        <v>0</v>
      </c>
      <c r="AU96" s="70">
        <f t="shared" si="255"/>
        <v>0</v>
      </c>
      <c r="AW96" s="601"/>
      <c r="AX96" s="196" t="s">
        <v>50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154">
        <v>0</v>
      </c>
      <c r="BK96" s="70">
        <f t="shared" si="256"/>
        <v>0</v>
      </c>
    </row>
    <row r="97" spans="1:64" ht="15" thickBot="1" x14ac:dyDescent="0.4">
      <c r="B97" s="197" t="s">
        <v>43</v>
      </c>
      <c r="C97" s="189">
        <f>SUM(C84:C96)</f>
        <v>0</v>
      </c>
      <c r="D97" s="189">
        <f t="shared" ref="D97" si="257">SUM(D84:D96)</f>
        <v>665469.06418336823</v>
      </c>
      <c r="E97" s="189">
        <f t="shared" ref="E97" si="258">SUM(E84:E96)</f>
        <v>401735.35220253328</v>
      </c>
      <c r="F97" s="189">
        <f t="shared" ref="F97" si="259">SUM(F84:F96)</f>
        <v>402027.17766614852</v>
      </c>
      <c r="G97" s="189">
        <f t="shared" ref="G97" si="260">SUM(G84:G96)</f>
        <v>942267.22601960413</v>
      </c>
      <c r="H97" s="189">
        <f t="shared" ref="H97" si="261">SUM(H84:H96)</f>
        <v>763152.54557228251</v>
      </c>
      <c r="I97" s="189">
        <f t="shared" ref="I97" si="262">SUM(I84:I96)</f>
        <v>378725.80667868449</v>
      </c>
      <c r="J97" s="189">
        <f t="shared" ref="J97" si="263">SUM(J84:J96)</f>
        <v>773881.55038773327</v>
      </c>
      <c r="K97" s="189">
        <f t="shared" ref="K97" si="264">SUM(K84:K96)</f>
        <v>389746.23468970705</v>
      </c>
      <c r="L97" s="189">
        <f t="shared" ref="L97" si="265">SUM(L84:L96)</f>
        <v>995442.65271650744</v>
      </c>
      <c r="M97" s="189">
        <f t="shared" ref="M97" si="266">SUM(M84:M96)</f>
        <v>1029886.374049388</v>
      </c>
      <c r="N97" s="199">
        <f t="shared" ref="N97" si="267">SUM(N84:N96)</f>
        <v>2671338.8832242563</v>
      </c>
      <c r="O97" s="73">
        <f t="shared" si="253"/>
        <v>9413672.8673902135</v>
      </c>
      <c r="Q97" s="74"/>
      <c r="R97" s="197" t="s">
        <v>43</v>
      </c>
      <c r="S97" s="189">
        <f>SUM(S84:S96)</f>
        <v>0</v>
      </c>
      <c r="T97" s="189">
        <f t="shared" ref="T97" si="268">SUM(T84:T96)</f>
        <v>631634.99136233691</v>
      </c>
      <c r="U97" s="189">
        <f t="shared" ref="U97" si="269">SUM(U84:U96)</f>
        <v>1052355.7992216295</v>
      </c>
      <c r="V97" s="189">
        <f t="shared" ref="V97" si="270">SUM(V84:V96)</f>
        <v>1531678.346759696</v>
      </c>
      <c r="W97" s="189">
        <f t="shared" ref="W97" si="271">SUM(W84:W96)</f>
        <v>1254378.6413722206</v>
      </c>
      <c r="X97" s="189">
        <f t="shared" ref="X97" si="272">SUM(X84:X96)</f>
        <v>1701664.7594478433</v>
      </c>
      <c r="Y97" s="189">
        <f t="shared" ref="Y97" si="273">SUM(Y84:Y96)</f>
        <v>1712122.5169146408</v>
      </c>
      <c r="Z97" s="189">
        <f t="shared" ref="Z97" si="274">SUM(Z84:Z96)</f>
        <v>1717543.0773015146</v>
      </c>
      <c r="AA97" s="189">
        <f t="shared" ref="AA97" si="275">SUM(AA84:AA96)</f>
        <v>4484014.9858864425</v>
      </c>
      <c r="AB97" s="189">
        <f t="shared" ref="AB97" si="276">SUM(AB84:AB96)</f>
        <v>6308919.2107379241</v>
      </c>
      <c r="AC97" s="189">
        <f t="shared" ref="AC97" si="277">SUM(AC84:AC96)</f>
        <v>4557026.0974530531</v>
      </c>
      <c r="AD97" s="199">
        <f t="shared" ref="AD97" si="278">SUM(AD84:AD96)</f>
        <v>13664004.846498083</v>
      </c>
      <c r="AE97" s="73">
        <f t="shared" si="254"/>
        <v>38615343.272955388</v>
      </c>
      <c r="AG97" s="74"/>
      <c r="AH97" s="197" t="s">
        <v>43</v>
      </c>
      <c r="AI97" s="189">
        <f>SUM(AI84:AI96)</f>
        <v>0</v>
      </c>
      <c r="AJ97" s="189">
        <f t="shared" ref="AJ97" si="279">SUM(AJ84:AJ96)</f>
        <v>316544.60502720001</v>
      </c>
      <c r="AK97" s="189">
        <f t="shared" ref="AK97" si="280">SUM(AK84:AK96)</f>
        <v>9064.8256686056084</v>
      </c>
      <c r="AL97" s="189">
        <f t="shared" ref="AL97" si="281">SUM(AL84:AL96)</f>
        <v>534987.33155999996</v>
      </c>
      <c r="AM97" s="189">
        <f t="shared" ref="AM97" si="282">SUM(AM84:AM96)</f>
        <v>627639.41604303545</v>
      </c>
      <c r="AN97" s="189">
        <f t="shared" ref="AN97" si="283">SUM(AN84:AN96)</f>
        <v>1990402.4280126614</v>
      </c>
      <c r="AO97" s="189">
        <f t="shared" ref="AO97" si="284">SUM(AO84:AO96)</f>
        <v>283457.34205242427</v>
      </c>
      <c r="AP97" s="189">
        <f t="shared" ref="AP97" si="285">SUM(AP84:AP96)</f>
        <v>514569.51968399994</v>
      </c>
      <c r="AQ97" s="189">
        <f t="shared" ref="AQ97" si="286">SUM(AQ84:AQ96)</f>
        <v>357780.14546383184</v>
      </c>
      <c r="AR97" s="189">
        <f t="shared" ref="AR97" si="287">SUM(AR84:AR96)</f>
        <v>640801.60771487351</v>
      </c>
      <c r="AS97" s="189">
        <f t="shared" ref="AS97" si="288">SUM(AS84:AS96)</f>
        <v>424350.07017128408</v>
      </c>
      <c r="AT97" s="199">
        <f t="shared" ref="AT97" si="289">SUM(AT84:AT96)</f>
        <v>5390307.5377414245</v>
      </c>
      <c r="AU97" s="73">
        <f t="shared" si="255"/>
        <v>11089904.829139341</v>
      </c>
      <c r="AW97" s="74"/>
      <c r="AX97" s="197" t="s">
        <v>43</v>
      </c>
      <c r="AY97" s="189">
        <f>SUM(AY84:AY96)</f>
        <v>0</v>
      </c>
      <c r="AZ97" s="189">
        <f t="shared" ref="AZ97" si="290">SUM(AZ84:AZ96)</f>
        <v>0</v>
      </c>
      <c r="BA97" s="189">
        <f t="shared" ref="BA97" si="291">SUM(BA84:BA96)</f>
        <v>2942.2673280000004</v>
      </c>
      <c r="BB97" s="189">
        <f t="shared" ref="BB97" si="292">SUM(BB84:BB96)</f>
        <v>0</v>
      </c>
      <c r="BC97" s="189">
        <f t="shared" ref="BC97" si="293">SUM(BC84:BC96)</f>
        <v>105819.553224</v>
      </c>
      <c r="BD97" s="189">
        <f t="shared" ref="BD97" si="294">SUM(BD84:BD96)</f>
        <v>23784.99552</v>
      </c>
      <c r="BE97" s="189">
        <f t="shared" ref="BE97" si="295">SUM(BE84:BE96)</f>
        <v>0</v>
      </c>
      <c r="BF97" s="189">
        <f t="shared" ref="BF97" si="296">SUM(BF84:BF96)</f>
        <v>0</v>
      </c>
      <c r="BG97" s="189">
        <f t="shared" ref="BG97" si="297">SUM(BG84:BG96)</f>
        <v>357860.08169999998</v>
      </c>
      <c r="BH97" s="189">
        <f t="shared" ref="BH97" si="298">SUM(BH84:BH96)</f>
        <v>49082.583303141553</v>
      </c>
      <c r="BI97" s="189">
        <f t="shared" ref="BI97" si="299">SUM(BI84:BI96)</f>
        <v>0</v>
      </c>
      <c r="BJ97" s="199">
        <f t="shared" ref="BJ97" si="300">SUM(BJ84:BJ96)</f>
        <v>243673.39049616415</v>
      </c>
      <c r="BK97" s="73">
        <f t="shared" si="256"/>
        <v>783162.87157130567</v>
      </c>
    </row>
    <row r="98" spans="1:64" ht="21.5" thickBot="1" x14ac:dyDescent="0.55000000000000004">
      <c r="A98" s="76"/>
      <c r="Q98" s="76"/>
      <c r="AG98" s="76"/>
      <c r="AW98" s="76"/>
    </row>
    <row r="99" spans="1:64" ht="21.5" thickBot="1" x14ac:dyDescent="0.55000000000000004">
      <c r="A99" s="76"/>
      <c r="B99" s="184" t="s">
        <v>36</v>
      </c>
      <c r="C99" s="185">
        <f t="shared" ref="C99:N99" si="301">C$3</f>
        <v>44562</v>
      </c>
      <c r="D99" s="185">
        <f t="shared" si="301"/>
        <v>44593</v>
      </c>
      <c r="E99" s="185">
        <f t="shared" si="301"/>
        <v>44621</v>
      </c>
      <c r="F99" s="185">
        <f t="shared" si="301"/>
        <v>44652</v>
      </c>
      <c r="G99" s="185">
        <f t="shared" si="301"/>
        <v>44682</v>
      </c>
      <c r="H99" s="185">
        <f t="shared" si="301"/>
        <v>44713</v>
      </c>
      <c r="I99" s="185">
        <f t="shared" si="301"/>
        <v>44743</v>
      </c>
      <c r="J99" s="185">
        <f t="shared" si="301"/>
        <v>44774</v>
      </c>
      <c r="K99" s="185">
        <f t="shared" si="301"/>
        <v>44805</v>
      </c>
      <c r="L99" s="185">
        <f t="shared" si="301"/>
        <v>44835</v>
      </c>
      <c r="M99" s="185">
        <f t="shared" si="301"/>
        <v>44866</v>
      </c>
      <c r="N99" s="192" t="str">
        <f t="shared" si="301"/>
        <v>Dec-22 +</v>
      </c>
      <c r="O99" s="186" t="s">
        <v>34</v>
      </c>
      <c r="Q99" s="76"/>
      <c r="R99" s="184" t="s">
        <v>36</v>
      </c>
      <c r="S99" s="185">
        <f t="shared" ref="S99:AD99" si="302">S$3</f>
        <v>44562</v>
      </c>
      <c r="T99" s="185">
        <f t="shared" si="302"/>
        <v>44593</v>
      </c>
      <c r="U99" s="185">
        <f t="shared" si="302"/>
        <v>44621</v>
      </c>
      <c r="V99" s="185">
        <f t="shared" si="302"/>
        <v>44652</v>
      </c>
      <c r="W99" s="185">
        <f t="shared" si="302"/>
        <v>44682</v>
      </c>
      <c r="X99" s="185">
        <f t="shared" si="302"/>
        <v>44713</v>
      </c>
      <c r="Y99" s="185">
        <f t="shared" si="302"/>
        <v>44743</v>
      </c>
      <c r="Z99" s="185">
        <f t="shared" si="302"/>
        <v>44774</v>
      </c>
      <c r="AA99" s="185">
        <f t="shared" si="302"/>
        <v>44805</v>
      </c>
      <c r="AB99" s="185">
        <f t="shared" si="302"/>
        <v>44835</v>
      </c>
      <c r="AC99" s="185">
        <f t="shared" si="302"/>
        <v>44866</v>
      </c>
      <c r="AD99" s="192" t="str">
        <f t="shared" si="302"/>
        <v>Dec-22 +</v>
      </c>
      <c r="AE99" s="186" t="s">
        <v>34</v>
      </c>
      <c r="AG99" s="76"/>
      <c r="AH99" s="184" t="s">
        <v>36</v>
      </c>
      <c r="AI99" s="185">
        <f t="shared" ref="AI99:AT99" si="303">AI$3</f>
        <v>44562</v>
      </c>
      <c r="AJ99" s="185">
        <f t="shared" si="303"/>
        <v>44593</v>
      </c>
      <c r="AK99" s="185">
        <f t="shared" si="303"/>
        <v>44621</v>
      </c>
      <c r="AL99" s="185">
        <f t="shared" si="303"/>
        <v>44652</v>
      </c>
      <c r="AM99" s="185">
        <f t="shared" si="303"/>
        <v>44682</v>
      </c>
      <c r="AN99" s="185">
        <f t="shared" si="303"/>
        <v>44713</v>
      </c>
      <c r="AO99" s="185">
        <f t="shared" si="303"/>
        <v>44743</v>
      </c>
      <c r="AP99" s="185">
        <f t="shared" si="303"/>
        <v>44774</v>
      </c>
      <c r="AQ99" s="185">
        <f t="shared" si="303"/>
        <v>44805</v>
      </c>
      <c r="AR99" s="185">
        <f t="shared" si="303"/>
        <v>44835</v>
      </c>
      <c r="AS99" s="185">
        <f t="shared" si="303"/>
        <v>44866</v>
      </c>
      <c r="AT99" s="192" t="str">
        <f t="shared" si="303"/>
        <v>Dec-22 +</v>
      </c>
      <c r="AU99" s="186" t="s">
        <v>34</v>
      </c>
      <c r="AW99" s="76"/>
      <c r="AX99" s="184" t="s">
        <v>36</v>
      </c>
      <c r="AY99" s="185">
        <f t="shared" ref="AY99:BJ99" si="304">AY$3</f>
        <v>44562</v>
      </c>
      <c r="AZ99" s="185">
        <f t="shared" si="304"/>
        <v>44593</v>
      </c>
      <c r="BA99" s="185">
        <f t="shared" si="304"/>
        <v>44621</v>
      </c>
      <c r="BB99" s="185">
        <f t="shared" si="304"/>
        <v>44652</v>
      </c>
      <c r="BC99" s="185">
        <f t="shared" si="304"/>
        <v>44682</v>
      </c>
      <c r="BD99" s="185">
        <f t="shared" si="304"/>
        <v>44713</v>
      </c>
      <c r="BE99" s="185">
        <f t="shared" si="304"/>
        <v>44743</v>
      </c>
      <c r="BF99" s="185">
        <f t="shared" si="304"/>
        <v>44774</v>
      </c>
      <c r="BG99" s="185">
        <f t="shared" si="304"/>
        <v>44805</v>
      </c>
      <c r="BH99" s="185">
        <f t="shared" si="304"/>
        <v>44835</v>
      </c>
      <c r="BI99" s="185">
        <f t="shared" si="304"/>
        <v>44866</v>
      </c>
      <c r="BJ99" s="192" t="str">
        <f t="shared" si="304"/>
        <v>Dec-22 +</v>
      </c>
      <c r="BK99" s="186" t="s">
        <v>34</v>
      </c>
    </row>
    <row r="100" spans="1:64" ht="15" customHeight="1" x14ac:dyDescent="0.35">
      <c r="A100" s="608" t="s">
        <v>173</v>
      </c>
      <c r="B100" s="196" t="s">
        <v>62</v>
      </c>
      <c r="C100" s="168">
        <v>0</v>
      </c>
      <c r="D100" s="168">
        <v>0</v>
      </c>
      <c r="E100" s="168">
        <v>0</v>
      </c>
      <c r="F100" s="168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168">
        <v>0</v>
      </c>
      <c r="M100" s="168">
        <v>0</v>
      </c>
      <c r="N100" s="154">
        <v>0</v>
      </c>
      <c r="O100" s="70">
        <f t="shared" ref="O100:O113" si="305">SUM(C100:N100)</f>
        <v>0</v>
      </c>
      <c r="Q100" s="608" t="s">
        <v>173</v>
      </c>
      <c r="R100" s="196" t="s">
        <v>62</v>
      </c>
      <c r="S100" s="168">
        <v>0</v>
      </c>
      <c r="T100" s="168">
        <v>0</v>
      </c>
      <c r="U100" s="168">
        <v>0</v>
      </c>
      <c r="V100" s="168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168">
        <v>0</v>
      </c>
      <c r="AC100" s="168">
        <v>0</v>
      </c>
      <c r="AD100" s="154">
        <v>0</v>
      </c>
      <c r="AE100" s="70">
        <f t="shared" ref="AE100:AE113" si="306">SUM(S100:AD100)</f>
        <v>0</v>
      </c>
      <c r="AG100" s="608" t="s">
        <v>173</v>
      </c>
      <c r="AH100" s="196" t="s">
        <v>62</v>
      </c>
      <c r="AI100" s="168">
        <v>0</v>
      </c>
      <c r="AJ100" s="168">
        <v>0</v>
      </c>
      <c r="AK100" s="168">
        <v>0</v>
      </c>
      <c r="AL100" s="168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168">
        <v>0</v>
      </c>
      <c r="AS100" s="168">
        <v>0</v>
      </c>
      <c r="AT100" s="154">
        <v>0</v>
      </c>
      <c r="AU100" s="70">
        <f t="shared" ref="AU100:AU113" si="307">SUM(AI100:AT100)</f>
        <v>0</v>
      </c>
      <c r="AW100" s="608" t="s">
        <v>173</v>
      </c>
      <c r="AX100" s="196" t="s">
        <v>62</v>
      </c>
      <c r="AY100" s="168">
        <v>0</v>
      </c>
      <c r="AZ100" s="168">
        <v>0</v>
      </c>
      <c r="BA100" s="168">
        <v>0</v>
      </c>
      <c r="BB100" s="168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168">
        <v>0</v>
      </c>
      <c r="BI100" s="168">
        <v>0</v>
      </c>
      <c r="BJ100" s="154">
        <v>0</v>
      </c>
      <c r="BK100" s="70">
        <f t="shared" ref="BK100:BK113" si="308">SUM(AY100:BJ100)</f>
        <v>0</v>
      </c>
      <c r="BL100" s="193"/>
    </row>
    <row r="101" spans="1:64" x14ac:dyDescent="0.35">
      <c r="A101" s="609"/>
      <c r="B101" s="196" t="s">
        <v>61</v>
      </c>
      <c r="C101" s="168">
        <v>0</v>
      </c>
      <c r="D101" s="168">
        <v>0</v>
      </c>
      <c r="E101" s="168">
        <v>0</v>
      </c>
      <c r="F101" s="168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168">
        <v>0</v>
      </c>
      <c r="M101" s="168">
        <v>0</v>
      </c>
      <c r="N101" s="154">
        <v>0</v>
      </c>
      <c r="O101" s="70">
        <f t="shared" si="305"/>
        <v>0</v>
      </c>
      <c r="Q101" s="609"/>
      <c r="R101" s="196" t="s">
        <v>61</v>
      </c>
      <c r="S101" s="168">
        <v>0</v>
      </c>
      <c r="T101" s="168">
        <v>0</v>
      </c>
      <c r="U101" s="168">
        <v>0</v>
      </c>
      <c r="V101" s="168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168">
        <v>0</v>
      </c>
      <c r="AC101" s="168">
        <v>0</v>
      </c>
      <c r="AD101" s="154">
        <v>0</v>
      </c>
      <c r="AE101" s="70">
        <f t="shared" si="306"/>
        <v>0</v>
      </c>
      <c r="AG101" s="609"/>
      <c r="AH101" s="196" t="s">
        <v>61</v>
      </c>
      <c r="AI101" s="168">
        <v>0</v>
      </c>
      <c r="AJ101" s="168">
        <v>0</v>
      </c>
      <c r="AK101" s="168">
        <v>0</v>
      </c>
      <c r="AL101" s="168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168">
        <v>0</v>
      </c>
      <c r="AS101" s="168">
        <v>0</v>
      </c>
      <c r="AT101" s="154">
        <v>0</v>
      </c>
      <c r="AU101" s="70">
        <f t="shared" si="307"/>
        <v>0</v>
      </c>
      <c r="AW101" s="609"/>
      <c r="AX101" s="196" t="s">
        <v>61</v>
      </c>
      <c r="AY101" s="168">
        <v>0</v>
      </c>
      <c r="AZ101" s="168">
        <v>0</v>
      </c>
      <c r="BA101" s="168">
        <v>0</v>
      </c>
      <c r="BB101" s="168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168">
        <v>0</v>
      </c>
      <c r="BI101" s="168">
        <v>0</v>
      </c>
      <c r="BJ101" s="154">
        <v>0</v>
      </c>
      <c r="BK101" s="70">
        <f t="shared" si="308"/>
        <v>0</v>
      </c>
    </row>
    <row r="102" spans="1:64" x14ac:dyDescent="0.35">
      <c r="A102" s="609"/>
      <c r="B102" s="196" t="s">
        <v>60</v>
      </c>
      <c r="C102" s="168">
        <v>0</v>
      </c>
      <c r="D102" s="168">
        <v>0</v>
      </c>
      <c r="E102" s="168">
        <v>0</v>
      </c>
      <c r="F102" s="168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168">
        <v>0</v>
      </c>
      <c r="M102" s="168">
        <v>0</v>
      </c>
      <c r="N102" s="154">
        <v>0</v>
      </c>
      <c r="O102" s="70">
        <f t="shared" si="305"/>
        <v>0</v>
      </c>
      <c r="Q102" s="609"/>
      <c r="R102" s="196" t="s">
        <v>60</v>
      </c>
      <c r="S102" s="168">
        <v>0</v>
      </c>
      <c r="T102" s="168">
        <v>0</v>
      </c>
      <c r="U102" s="168">
        <v>0</v>
      </c>
      <c r="V102" s="168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168">
        <v>0</v>
      </c>
      <c r="AC102" s="168">
        <v>0</v>
      </c>
      <c r="AD102" s="154">
        <v>0</v>
      </c>
      <c r="AE102" s="70">
        <f t="shared" si="306"/>
        <v>0</v>
      </c>
      <c r="AG102" s="609"/>
      <c r="AH102" s="196" t="s">
        <v>60</v>
      </c>
      <c r="AI102" s="168">
        <v>0</v>
      </c>
      <c r="AJ102" s="168">
        <v>0</v>
      </c>
      <c r="AK102" s="168">
        <v>0</v>
      </c>
      <c r="AL102" s="168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168">
        <v>0</v>
      </c>
      <c r="AS102" s="168">
        <v>0</v>
      </c>
      <c r="AT102" s="154">
        <v>0</v>
      </c>
      <c r="AU102" s="70">
        <f t="shared" si="307"/>
        <v>0</v>
      </c>
      <c r="AW102" s="609"/>
      <c r="AX102" s="196" t="s">
        <v>60</v>
      </c>
      <c r="AY102" s="168">
        <v>0</v>
      </c>
      <c r="AZ102" s="168">
        <v>0</v>
      </c>
      <c r="BA102" s="168">
        <v>0</v>
      </c>
      <c r="BB102" s="168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168">
        <v>0</v>
      </c>
      <c r="BI102" s="168">
        <v>0</v>
      </c>
      <c r="BJ102" s="154">
        <v>0</v>
      </c>
      <c r="BK102" s="70">
        <f t="shared" si="308"/>
        <v>0</v>
      </c>
    </row>
    <row r="103" spans="1:64" x14ac:dyDescent="0.35">
      <c r="A103" s="609"/>
      <c r="B103" s="196" t="s">
        <v>59</v>
      </c>
      <c r="C103" s="168">
        <v>0</v>
      </c>
      <c r="D103" s="168">
        <v>0</v>
      </c>
      <c r="E103" s="168">
        <v>0</v>
      </c>
      <c r="F103" s="168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168">
        <v>0</v>
      </c>
      <c r="M103" s="168">
        <v>0</v>
      </c>
      <c r="N103" s="154">
        <v>0</v>
      </c>
      <c r="O103" s="70">
        <f t="shared" si="305"/>
        <v>0</v>
      </c>
      <c r="Q103" s="609"/>
      <c r="R103" s="196" t="s">
        <v>59</v>
      </c>
      <c r="S103" s="168">
        <v>0</v>
      </c>
      <c r="T103" s="168">
        <v>0</v>
      </c>
      <c r="U103" s="168">
        <v>0</v>
      </c>
      <c r="V103" s="168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168">
        <v>0</v>
      </c>
      <c r="AC103" s="168">
        <v>0</v>
      </c>
      <c r="AD103" s="154">
        <v>0</v>
      </c>
      <c r="AE103" s="70">
        <f t="shared" si="306"/>
        <v>0</v>
      </c>
      <c r="AG103" s="609"/>
      <c r="AH103" s="196" t="s">
        <v>59</v>
      </c>
      <c r="AI103" s="168">
        <v>0</v>
      </c>
      <c r="AJ103" s="168">
        <v>0</v>
      </c>
      <c r="AK103" s="168">
        <v>0</v>
      </c>
      <c r="AL103" s="168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168">
        <v>0</v>
      </c>
      <c r="AS103" s="168">
        <v>0</v>
      </c>
      <c r="AT103" s="154">
        <v>0</v>
      </c>
      <c r="AU103" s="70">
        <f t="shared" si="307"/>
        <v>0</v>
      </c>
      <c r="AW103" s="609"/>
      <c r="AX103" s="196" t="s">
        <v>59</v>
      </c>
      <c r="AY103" s="168">
        <v>0</v>
      </c>
      <c r="AZ103" s="168">
        <v>0</v>
      </c>
      <c r="BA103" s="168">
        <v>0</v>
      </c>
      <c r="BB103" s="168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168">
        <v>0</v>
      </c>
      <c r="BI103" s="168">
        <v>0</v>
      </c>
      <c r="BJ103" s="154">
        <v>0</v>
      </c>
      <c r="BK103" s="70">
        <f t="shared" si="308"/>
        <v>0</v>
      </c>
    </row>
    <row r="104" spans="1:64" x14ac:dyDescent="0.35">
      <c r="A104" s="609"/>
      <c r="B104" s="196" t="s">
        <v>58</v>
      </c>
      <c r="C104" s="168">
        <v>0</v>
      </c>
      <c r="D104" s="168">
        <v>0</v>
      </c>
      <c r="E104" s="168">
        <v>0</v>
      </c>
      <c r="F104" s="168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168">
        <v>0</v>
      </c>
      <c r="M104" s="168">
        <v>0</v>
      </c>
      <c r="N104" s="154">
        <v>0</v>
      </c>
      <c r="O104" s="70">
        <f t="shared" si="305"/>
        <v>0</v>
      </c>
      <c r="Q104" s="609"/>
      <c r="R104" s="196" t="s">
        <v>58</v>
      </c>
      <c r="S104" s="168">
        <v>0</v>
      </c>
      <c r="T104" s="168">
        <v>0</v>
      </c>
      <c r="U104" s="168">
        <v>0</v>
      </c>
      <c r="V104" s="168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168">
        <v>0</v>
      </c>
      <c r="AC104" s="168">
        <v>0</v>
      </c>
      <c r="AD104" s="154">
        <v>0</v>
      </c>
      <c r="AE104" s="70">
        <f t="shared" si="306"/>
        <v>0</v>
      </c>
      <c r="AG104" s="609"/>
      <c r="AH104" s="196" t="s">
        <v>58</v>
      </c>
      <c r="AI104" s="168">
        <v>0</v>
      </c>
      <c r="AJ104" s="168">
        <v>0</v>
      </c>
      <c r="AK104" s="168">
        <v>0</v>
      </c>
      <c r="AL104" s="168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168">
        <v>0</v>
      </c>
      <c r="AS104" s="168">
        <v>0</v>
      </c>
      <c r="AT104" s="154">
        <v>0</v>
      </c>
      <c r="AU104" s="70">
        <f t="shared" si="307"/>
        <v>0</v>
      </c>
      <c r="AW104" s="609"/>
      <c r="AX104" s="196" t="s">
        <v>58</v>
      </c>
      <c r="AY104" s="168">
        <v>0</v>
      </c>
      <c r="AZ104" s="168">
        <v>0</v>
      </c>
      <c r="BA104" s="168">
        <v>0</v>
      </c>
      <c r="BB104" s="168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168">
        <v>0</v>
      </c>
      <c r="BI104" s="168">
        <v>0</v>
      </c>
      <c r="BJ104" s="154">
        <v>0</v>
      </c>
      <c r="BK104" s="70">
        <f t="shared" si="308"/>
        <v>0</v>
      </c>
    </row>
    <row r="105" spans="1:64" x14ac:dyDescent="0.35">
      <c r="A105" s="609"/>
      <c r="B105" s="196" t="s">
        <v>57</v>
      </c>
      <c r="C105" s="168">
        <v>0</v>
      </c>
      <c r="D105" s="168">
        <v>0</v>
      </c>
      <c r="E105" s="168">
        <v>0</v>
      </c>
      <c r="F105" s="168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168">
        <v>0</v>
      </c>
      <c r="M105" s="168">
        <v>0</v>
      </c>
      <c r="N105" s="154">
        <v>0</v>
      </c>
      <c r="O105" s="70">
        <f t="shared" si="305"/>
        <v>0</v>
      </c>
      <c r="Q105" s="609"/>
      <c r="R105" s="196" t="s">
        <v>57</v>
      </c>
      <c r="S105" s="168">
        <v>0</v>
      </c>
      <c r="T105" s="168">
        <v>0</v>
      </c>
      <c r="U105" s="168">
        <v>0</v>
      </c>
      <c r="V105" s="168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168">
        <v>0</v>
      </c>
      <c r="AC105" s="168">
        <v>0</v>
      </c>
      <c r="AD105" s="154">
        <v>0</v>
      </c>
      <c r="AE105" s="70">
        <f t="shared" si="306"/>
        <v>0</v>
      </c>
      <c r="AG105" s="609"/>
      <c r="AH105" s="196" t="s">
        <v>57</v>
      </c>
      <c r="AI105" s="168">
        <v>0</v>
      </c>
      <c r="AJ105" s="168">
        <v>0</v>
      </c>
      <c r="AK105" s="168">
        <v>0</v>
      </c>
      <c r="AL105" s="168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168">
        <v>0</v>
      </c>
      <c r="AS105" s="168">
        <v>0</v>
      </c>
      <c r="AT105" s="154">
        <v>0</v>
      </c>
      <c r="AU105" s="70">
        <f t="shared" si="307"/>
        <v>0</v>
      </c>
      <c r="AW105" s="609"/>
      <c r="AX105" s="196" t="s">
        <v>57</v>
      </c>
      <c r="AY105" s="168">
        <v>0</v>
      </c>
      <c r="AZ105" s="168">
        <v>0</v>
      </c>
      <c r="BA105" s="168">
        <v>0</v>
      </c>
      <c r="BB105" s="168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168">
        <v>0</v>
      </c>
      <c r="BI105" s="168">
        <v>0</v>
      </c>
      <c r="BJ105" s="154">
        <v>0</v>
      </c>
      <c r="BK105" s="70">
        <f t="shared" si="308"/>
        <v>0</v>
      </c>
    </row>
    <row r="106" spans="1:64" x14ac:dyDescent="0.35">
      <c r="A106" s="609"/>
      <c r="B106" s="196" t="s">
        <v>56</v>
      </c>
      <c r="C106" s="168">
        <v>0</v>
      </c>
      <c r="D106" s="168">
        <v>0</v>
      </c>
      <c r="E106" s="168">
        <v>0</v>
      </c>
      <c r="F106" s="168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168">
        <v>0</v>
      </c>
      <c r="M106" s="168">
        <v>0</v>
      </c>
      <c r="N106" s="154">
        <v>0</v>
      </c>
      <c r="O106" s="70">
        <f t="shared" si="305"/>
        <v>0</v>
      </c>
      <c r="Q106" s="609"/>
      <c r="R106" s="196" t="s">
        <v>56</v>
      </c>
      <c r="S106" s="168">
        <v>0</v>
      </c>
      <c r="T106" s="168">
        <v>0</v>
      </c>
      <c r="U106" s="168">
        <v>0</v>
      </c>
      <c r="V106" s="168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168">
        <v>0</v>
      </c>
      <c r="AC106" s="168">
        <v>0</v>
      </c>
      <c r="AD106" s="154">
        <v>0</v>
      </c>
      <c r="AE106" s="70">
        <f t="shared" si="306"/>
        <v>0</v>
      </c>
      <c r="AG106" s="609"/>
      <c r="AH106" s="196" t="s">
        <v>56</v>
      </c>
      <c r="AI106" s="168">
        <v>0</v>
      </c>
      <c r="AJ106" s="168">
        <v>0</v>
      </c>
      <c r="AK106" s="168">
        <v>0</v>
      </c>
      <c r="AL106" s="168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168">
        <v>0</v>
      </c>
      <c r="AS106" s="168">
        <v>0</v>
      </c>
      <c r="AT106" s="154">
        <v>0</v>
      </c>
      <c r="AU106" s="70">
        <f t="shared" si="307"/>
        <v>0</v>
      </c>
      <c r="AW106" s="609"/>
      <c r="AX106" s="196" t="s">
        <v>56</v>
      </c>
      <c r="AY106" s="168">
        <v>0</v>
      </c>
      <c r="AZ106" s="168">
        <v>0</v>
      </c>
      <c r="BA106" s="168">
        <v>0</v>
      </c>
      <c r="BB106" s="168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168">
        <v>0</v>
      </c>
      <c r="BI106" s="168">
        <v>0</v>
      </c>
      <c r="BJ106" s="154">
        <v>0</v>
      </c>
      <c r="BK106" s="70">
        <f t="shared" si="308"/>
        <v>0</v>
      </c>
    </row>
    <row r="107" spans="1:64" x14ac:dyDescent="0.35">
      <c r="A107" s="609"/>
      <c r="B107" s="196" t="s">
        <v>55</v>
      </c>
      <c r="C107" s="168">
        <v>0</v>
      </c>
      <c r="D107" s="168">
        <v>0</v>
      </c>
      <c r="E107" s="168">
        <v>0</v>
      </c>
      <c r="F107" s="168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168">
        <v>0</v>
      </c>
      <c r="M107" s="168">
        <v>0</v>
      </c>
      <c r="N107" s="154">
        <v>0</v>
      </c>
      <c r="O107" s="70">
        <f t="shared" si="305"/>
        <v>0</v>
      </c>
      <c r="Q107" s="609"/>
      <c r="R107" s="196" t="s">
        <v>55</v>
      </c>
      <c r="S107" s="168">
        <v>0</v>
      </c>
      <c r="T107" s="168">
        <v>0</v>
      </c>
      <c r="U107" s="168">
        <v>0</v>
      </c>
      <c r="V107" s="168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168">
        <v>0</v>
      </c>
      <c r="AC107" s="168">
        <v>0</v>
      </c>
      <c r="AD107" s="154">
        <v>0</v>
      </c>
      <c r="AE107" s="70">
        <f t="shared" si="306"/>
        <v>0</v>
      </c>
      <c r="AG107" s="609"/>
      <c r="AH107" s="196" t="s">
        <v>55</v>
      </c>
      <c r="AI107" s="168">
        <v>0</v>
      </c>
      <c r="AJ107" s="168">
        <v>0</v>
      </c>
      <c r="AK107" s="168">
        <v>0</v>
      </c>
      <c r="AL107" s="168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168">
        <v>0</v>
      </c>
      <c r="AS107" s="168">
        <v>0</v>
      </c>
      <c r="AT107" s="154">
        <v>0</v>
      </c>
      <c r="AU107" s="70">
        <f t="shared" si="307"/>
        <v>0</v>
      </c>
      <c r="AW107" s="609"/>
      <c r="AX107" s="196" t="s">
        <v>55</v>
      </c>
      <c r="AY107" s="168">
        <v>0</v>
      </c>
      <c r="AZ107" s="168">
        <v>0</v>
      </c>
      <c r="BA107" s="168">
        <v>0</v>
      </c>
      <c r="BB107" s="168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168">
        <v>0</v>
      </c>
      <c r="BI107" s="168">
        <v>0</v>
      </c>
      <c r="BJ107" s="154">
        <v>0</v>
      </c>
      <c r="BK107" s="70">
        <f t="shared" si="308"/>
        <v>0</v>
      </c>
    </row>
    <row r="108" spans="1:64" x14ac:dyDescent="0.35">
      <c r="A108" s="609"/>
      <c r="B108" s="196" t="s">
        <v>54</v>
      </c>
      <c r="C108" s="168">
        <v>0</v>
      </c>
      <c r="D108" s="168">
        <v>0</v>
      </c>
      <c r="E108" s="168">
        <v>0</v>
      </c>
      <c r="F108" s="168">
        <v>0</v>
      </c>
      <c r="G108" s="3">
        <v>0</v>
      </c>
      <c r="H108" s="3">
        <v>6173.7193535714378</v>
      </c>
      <c r="I108" s="3">
        <v>24968.946029157425</v>
      </c>
      <c r="J108" s="3"/>
      <c r="K108" s="3">
        <v>-43.370375000000955</v>
      </c>
      <c r="L108" s="168"/>
      <c r="M108" s="168"/>
      <c r="N108" s="154">
        <v>395.54399999999902</v>
      </c>
      <c r="O108" s="70">
        <f t="shared" si="305"/>
        <v>31494.839007728857</v>
      </c>
      <c r="Q108" s="609"/>
      <c r="R108" s="196" t="s">
        <v>54</v>
      </c>
      <c r="S108" s="168">
        <v>0</v>
      </c>
      <c r="T108" s="168">
        <v>0</v>
      </c>
      <c r="U108" s="168">
        <v>0</v>
      </c>
      <c r="V108" s="168">
        <v>0</v>
      </c>
      <c r="W108" s="3">
        <v>0</v>
      </c>
      <c r="X108" s="3">
        <v>196689.36521554866</v>
      </c>
      <c r="Y108" s="3">
        <v>198558.81961689718</v>
      </c>
      <c r="Z108" s="3"/>
      <c r="AA108" s="3">
        <v>22645.758549999995</v>
      </c>
      <c r="AB108" s="168"/>
      <c r="AC108" s="168"/>
      <c r="AD108" s="154">
        <v>463.94599999999997</v>
      </c>
      <c r="AE108" s="70">
        <f t="shared" si="306"/>
        <v>418357.88938244578</v>
      </c>
      <c r="AG108" s="609"/>
      <c r="AH108" s="196" t="s">
        <v>54</v>
      </c>
      <c r="AI108" s="168">
        <v>0</v>
      </c>
      <c r="AJ108" s="168">
        <v>0</v>
      </c>
      <c r="AK108" s="168">
        <v>0</v>
      </c>
      <c r="AL108" s="168">
        <v>0</v>
      </c>
      <c r="AM108" s="3">
        <v>0</v>
      </c>
      <c r="AN108" s="3">
        <v>189561.76252499982</v>
      </c>
      <c r="AO108" s="3">
        <v>167085.890675</v>
      </c>
      <c r="AP108" s="3"/>
      <c r="AQ108" s="3">
        <v>96.207499999983156</v>
      </c>
      <c r="AR108" s="168"/>
      <c r="AS108" s="168"/>
      <c r="AT108" s="154">
        <v>1396.38</v>
      </c>
      <c r="AU108" s="70">
        <f t="shared" si="307"/>
        <v>358140.24069999979</v>
      </c>
      <c r="AW108" s="609"/>
      <c r="AX108" s="196" t="s">
        <v>54</v>
      </c>
      <c r="AY108" s="168">
        <v>0</v>
      </c>
      <c r="AZ108" s="168">
        <v>0</v>
      </c>
      <c r="BA108" s="168">
        <v>0</v>
      </c>
      <c r="BB108" s="168">
        <v>0</v>
      </c>
      <c r="BC108" s="3">
        <v>0</v>
      </c>
      <c r="BD108" s="3">
        <v>-10269.052600000079</v>
      </c>
      <c r="BE108" s="3">
        <v>57551.486449999997</v>
      </c>
      <c r="BF108" s="3"/>
      <c r="BG108" s="3">
        <v>80.808074999999917</v>
      </c>
      <c r="BH108" s="168"/>
      <c r="BI108" s="168"/>
      <c r="BJ108" s="154">
        <v>12619.814899999999</v>
      </c>
      <c r="BK108" s="70">
        <f t="shared" si="308"/>
        <v>59983.056824999912</v>
      </c>
    </row>
    <row r="109" spans="1:64" x14ac:dyDescent="0.35">
      <c r="A109" s="609"/>
      <c r="B109" s="196" t="s">
        <v>53</v>
      </c>
      <c r="C109" s="168">
        <v>0</v>
      </c>
      <c r="D109" s="168">
        <v>0</v>
      </c>
      <c r="E109" s="168">
        <v>0</v>
      </c>
      <c r="F109" s="168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168">
        <v>0</v>
      </c>
      <c r="M109" s="168">
        <v>0</v>
      </c>
      <c r="N109" s="154">
        <v>0</v>
      </c>
      <c r="O109" s="70">
        <f t="shared" si="305"/>
        <v>0</v>
      </c>
      <c r="Q109" s="609"/>
      <c r="R109" s="196" t="s">
        <v>53</v>
      </c>
      <c r="S109" s="168">
        <v>0</v>
      </c>
      <c r="T109" s="168">
        <v>0</v>
      </c>
      <c r="U109" s="168">
        <v>0</v>
      </c>
      <c r="V109" s="168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168">
        <v>0</v>
      </c>
      <c r="AC109" s="168">
        <v>0</v>
      </c>
      <c r="AD109" s="154">
        <v>0</v>
      </c>
      <c r="AE109" s="70">
        <f t="shared" si="306"/>
        <v>0</v>
      </c>
      <c r="AG109" s="609"/>
      <c r="AH109" s="196" t="s">
        <v>53</v>
      </c>
      <c r="AI109" s="168">
        <v>0</v>
      </c>
      <c r="AJ109" s="168">
        <v>0</v>
      </c>
      <c r="AK109" s="168">
        <v>0</v>
      </c>
      <c r="AL109" s="168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168">
        <v>0</v>
      </c>
      <c r="AS109" s="168">
        <v>0</v>
      </c>
      <c r="AT109" s="154">
        <v>0</v>
      </c>
      <c r="AU109" s="70">
        <f t="shared" si="307"/>
        <v>0</v>
      </c>
      <c r="AW109" s="609"/>
      <c r="AX109" s="196" t="s">
        <v>53</v>
      </c>
      <c r="AY109" s="168">
        <v>0</v>
      </c>
      <c r="AZ109" s="168">
        <v>0</v>
      </c>
      <c r="BA109" s="168">
        <v>0</v>
      </c>
      <c r="BB109" s="168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168">
        <v>0</v>
      </c>
      <c r="BI109" s="168">
        <v>0</v>
      </c>
      <c r="BJ109" s="154">
        <v>0</v>
      </c>
      <c r="BK109" s="70">
        <f t="shared" si="308"/>
        <v>0</v>
      </c>
    </row>
    <row r="110" spans="1:64" x14ac:dyDescent="0.35">
      <c r="A110" s="609"/>
      <c r="B110" s="196" t="s">
        <v>52</v>
      </c>
      <c r="C110" s="168">
        <v>0</v>
      </c>
      <c r="D110" s="168">
        <v>0</v>
      </c>
      <c r="E110" s="168">
        <v>0</v>
      </c>
      <c r="F110" s="168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168">
        <v>0</v>
      </c>
      <c r="M110" s="168">
        <v>0</v>
      </c>
      <c r="N110" s="154">
        <v>0</v>
      </c>
      <c r="O110" s="70">
        <f t="shared" si="305"/>
        <v>0</v>
      </c>
      <c r="Q110" s="609"/>
      <c r="R110" s="196" t="s">
        <v>52</v>
      </c>
      <c r="S110" s="168">
        <v>0</v>
      </c>
      <c r="T110" s="168">
        <v>0</v>
      </c>
      <c r="U110" s="168">
        <v>0</v>
      </c>
      <c r="V110" s="168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168">
        <v>0</v>
      </c>
      <c r="AC110" s="168">
        <v>0</v>
      </c>
      <c r="AD110" s="154">
        <v>0</v>
      </c>
      <c r="AE110" s="70">
        <f t="shared" si="306"/>
        <v>0</v>
      </c>
      <c r="AG110" s="609"/>
      <c r="AH110" s="196" t="s">
        <v>52</v>
      </c>
      <c r="AI110" s="168">
        <v>0</v>
      </c>
      <c r="AJ110" s="168">
        <v>0</v>
      </c>
      <c r="AK110" s="168">
        <v>0</v>
      </c>
      <c r="AL110" s="168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168">
        <v>0</v>
      </c>
      <c r="AS110" s="168">
        <v>0</v>
      </c>
      <c r="AT110" s="154">
        <v>0</v>
      </c>
      <c r="AU110" s="70">
        <f t="shared" si="307"/>
        <v>0</v>
      </c>
      <c r="AW110" s="609"/>
      <c r="AX110" s="196" t="s">
        <v>52</v>
      </c>
      <c r="AY110" s="168">
        <v>0</v>
      </c>
      <c r="AZ110" s="168">
        <v>0</v>
      </c>
      <c r="BA110" s="168">
        <v>0</v>
      </c>
      <c r="BB110" s="168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168">
        <v>0</v>
      </c>
      <c r="BI110" s="168">
        <v>0</v>
      </c>
      <c r="BJ110" s="154">
        <v>0</v>
      </c>
      <c r="BK110" s="70">
        <f t="shared" si="308"/>
        <v>0</v>
      </c>
    </row>
    <row r="111" spans="1:64" x14ac:dyDescent="0.35">
      <c r="A111" s="609"/>
      <c r="B111" s="196" t="s">
        <v>51</v>
      </c>
      <c r="C111" s="168">
        <v>0</v>
      </c>
      <c r="D111" s="168">
        <v>0</v>
      </c>
      <c r="E111" s="168">
        <v>0</v>
      </c>
      <c r="F111" s="168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168">
        <v>0</v>
      </c>
      <c r="M111" s="168">
        <v>0</v>
      </c>
      <c r="N111" s="154">
        <v>0</v>
      </c>
      <c r="O111" s="70">
        <f t="shared" si="305"/>
        <v>0</v>
      </c>
      <c r="Q111" s="609"/>
      <c r="R111" s="196" t="s">
        <v>51</v>
      </c>
      <c r="S111" s="168">
        <v>0</v>
      </c>
      <c r="T111" s="168">
        <v>0</v>
      </c>
      <c r="U111" s="168">
        <v>0</v>
      </c>
      <c r="V111" s="168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168">
        <v>0</v>
      </c>
      <c r="AC111" s="168">
        <v>0</v>
      </c>
      <c r="AD111" s="154">
        <v>0</v>
      </c>
      <c r="AE111" s="70">
        <f t="shared" si="306"/>
        <v>0</v>
      </c>
      <c r="AG111" s="609"/>
      <c r="AH111" s="196" t="s">
        <v>51</v>
      </c>
      <c r="AI111" s="168">
        <v>0</v>
      </c>
      <c r="AJ111" s="168">
        <v>0</v>
      </c>
      <c r="AK111" s="168">
        <v>0</v>
      </c>
      <c r="AL111" s="168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168">
        <v>0</v>
      </c>
      <c r="AS111" s="168">
        <v>0</v>
      </c>
      <c r="AT111" s="154">
        <v>0</v>
      </c>
      <c r="AU111" s="70">
        <f t="shared" si="307"/>
        <v>0</v>
      </c>
      <c r="AW111" s="609"/>
      <c r="AX111" s="196" t="s">
        <v>51</v>
      </c>
      <c r="AY111" s="168">
        <v>0</v>
      </c>
      <c r="AZ111" s="168">
        <v>0</v>
      </c>
      <c r="BA111" s="168">
        <v>0</v>
      </c>
      <c r="BB111" s="168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168">
        <v>0</v>
      </c>
      <c r="BI111" s="168">
        <v>0</v>
      </c>
      <c r="BJ111" s="154">
        <v>0</v>
      </c>
      <c r="BK111" s="70">
        <f t="shared" si="308"/>
        <v>0</v>
      </c>
    </row>
    <row r="112" spans="1:64" ht="15" thickBot="1" x14ac:dyDescent="0.4">
      <c r="A112" s="610"/>
      <c r="B112" s="196" t="s">
        <v>50</v>
      </c>
      <c r="C112" s="168">
        <v>0</v>
      </c>
      <c r="D112" s="168">
        <v>0</v>
      </c>
      <c r="E112" s="168">
        <v>0</v>
      </c>
      <c r="F112" s="168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168">
        <v>0</v>
      </c>
      <c r="M112" s="168">
        <v>0</v>
      </c>
      <c r="N112" s="154">
        <v>0</v>
      </c>
      <c r="O112" s="70">
        <f t="shared" si="305"/>
        <v>0</v>
      </c>
      <c r="Q112" s="610"/>
      <c r="R112" s="196" t="s">
        <v>50</v>
      </c>
      <c r="S112" s="168">
        <v>0</v>
      </c>
      <c r="T112" s="168">
        <v>0</v>
      </c>
      <c r="U112" s="168">
        <v>0</v>
      </c>
      <c r="V112" s="168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168">
        <v>0</v>
      </c>
      <c r="AC112" s="168">
        <v>0</v>
      </c>
      <c r="AD112" s="154">
        <v>0</v>
      </c>
      <c r="AE112" s="70">
        <f t="shared" si="306"/>
        <v>0</v>
      </c>
      <c r="AG112" s="610"/>
      <c r="AH112" s="196" t="s">
        <v>50</v>
      </c>
      <c r="AI112" s="168">
        <v>0</v>
      </c>
      <c r="AJ112" s="168">
        <v>0</v>
      </c>
      <c r="AK112" s="168">
        <v>0</v>
      </c>
      <c r="AL112" s="168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168">
        <v>0</v>
      </c>
      <c r="AS112" s="168">
        <v>0</v>
      </c>
      <c r="AT112" s="154">
        <v>0</v>
      </c>
      <c r="AU112" s="70">
        <f t="shared" si="307"/>
        <v>0</v>
      </c>
      <c r="AW112" s="610"/>
      <c r="AX112" s="196" t="s">
        <v>50</v>
      </c>
      <c r="AY112" s="168">
        <v>0</v>
      </c>
      <c r="AZ112" s="168">
        <v>0</v>
      </c>
      <c r="BA112" s="168">
        <v>0</v>
      </c>
      <c r="BB112" s="168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168">
        <v>0</v>
      </c>
      <c r="BI112" s="168">
        <v>0</v>
      </c>
      <c r="BJ112" s="154">
        <v>0</v>
      </c>
      <c r="BK112" s="70">
        <f t="shared" si="308"/>
        <v>0</v>
      </c>
    </row>
    <row r="113" spans="1:64" ht="15" thickBot="1" x14ac:dyDescent="0.4">
      <c r="B113" s="197" t="s">
        <v>43</v>
      </c>
      <c r="C113" s="189">
        <f>SUM(C100:C112)</f>
        <v>0</v>
      </c>
      <c r="D113" s="189">
        <f t="shared" ref="D113" si="309">SUM(D100:D112)</f>
        <v>0</v>
      </c>
      <c r="E113" s="189">
        <f t="shared" ref="E113" si="310">SUM(E100:E112)</f>
        <v>0</v>
      </c>
      <c r="F113" s="189">
        <f t="shared" ref="F113" si="311">SUM(F100:F112)</f>
        <v>0</v>
      </c>
      <c r="G113" s="189">
        <f t="shared" ref="G113" si="312">SUM(G100:G112)</f>
        <v>0</v>
      </c>
      <c r="H113" s="189">
        <f t="shared" ref="H113" si="313">SUM(H100:H112)</f>
        <v>6173.7193535714378</v>
      </c>
      <c r="I113" s="189">
        <f t="shared" ref="I113" si="314">SUM(I100:I112)</f>
        <v>24968.946029157425</v>
      </c>
      <c r="J113" s="189">
        <f t="shared" ref="J113" si="315">SUM(J100:J112)</f>
        <v>0</v>
      </c>
      <c r="K113" s="189">
        <f t="shared" ref="K113" si="316">SUM(K100:K112)</f>
        <v>-43.370375000000955</v>
      </c>
      <c r="L113" s="189">
        <f t="shared" ref="L113" si="317">SUM(L100:L112)</f>
        <v>0</v>
      </c>
      <c r="M113" s="189">
        <f t="shared" ref="M113" si="318">SUM(M100:M112)</f>
        <v>0</v>
      </c>
      <c r="N113" s="199">
        <f t="shared" ref="N113" si="319">SUM(N100:N112)</f>
        <v>395.54399999999902</v>
      </c>
      <c r="O113" s="73">
        <f t="shared" si="305"/>
        <v>31494.839007728857</v>
      </c>
      <c r="P113" s="312">
        <f>SUM(C100:N112)</f>
        <v>31494.839007728857</v>
      </c>
      <c r="Q113" s="74"/>
      <c r="R113" s="197" t="s">
        <v>43</v>
      </c>
      <c r="S113" s="189">
        <f>SUM(S100:S112)</f>
        <v>0</v>
      </c>
      <c r="T113" s="189">
        <f t="shared" ref="T113" si="320">SUM(T100:T112)</f>
        <v>0</v>
      </c>
      <c r="U113" s="189">
        <f t="shared" ref="U113" si="321">SUM(U100:U112)</f>
        <v>0</v>
      </c>
      <c r="V113" s="189">
        <f t="shared" ref="V113" si="322">SUM(V100:V112)</f>
        <v>0</v>
      </c>
      <c r="W113" s="189">
        <f t="shared" ref="W113" si="323">SUM(W100:W112)</f>
        <v>0</v>
      </c>
      <c r="X113" s="189">
        <f t="shared" ref="X113" si="324">SUM(X100:X112)</f>
        <v>196689.36521554866</v>
      </c>
      <c r="Y113" s="189">
        <f t="shared" ref="Y113" si="325">SUM(Y100:Y112)</f>
        <v>198558.81961689718</v>
      </c>
      <c r="Z113" s="189">
        <f t="shared" ref="Z113" si="326">SUM(Z100:Z112)</f>
        <v>0</v>
      </c>
      <c r="AA113" s="189">
        <f t="shared" ref="AA113" si="327">SUM(AA100:AA112)</f>
        <v>22645.758549999995</v>
      </c>
      <c r="AB113" s="189">
        <f t="shared" ref="AB113" si="328">SUM(AB100:AB112)</f>
        <v>0</v>
      </c>
      <c r="AC113" s="189">
        <f t="shared" ref="AC113" si="329">SUM(AC100:AC112)</f>
        <v>0</v>
      </c>
      <c r="AD113" s="199">
        <f t="shared" ref="AD113" si="330">SUM(AD100:AD112)</f>
        <v>463.94599999999997</v>
      </c>
      <c r="AE113" s="73">
        <f t="shared" si="306"/>
        <v>418357.88938244578</v>
      </c>
      <c r="AF113" s="312">
        <f>SUM(S100:AD112)</f>
        <v>418357.88938244578</v>
      </c>
      <c r="AG113" s="74"/>
      <c r="AH113" s="197" t="s">
        <v>43</v>
      </c>
      <c r="AI113" s="189">
        <f>SUM(AI100:AI112)</f>
        <v>0</v>
      </c>
      <c r="AJ113" s="189">
        <f t="shared" ref="AJ113" si="331">SUM(AJ100:AJ112)</f>
        <v>0</v>
      </c>
      <c r="AK113" s="189">
        <f t="shared" ref="AK113" si="332">SUM(AK100:AK112)</f>
        <v>0</v>
      </c>
      <c r="AL113" s="189">
        <f t="shared" ref="AL113" si="333">SUM(AL100:AL112)</f>
        <v>0</v>
      </c>
      <c r="AM113" s="189">
        <f t="shared" ref="AM113" si="334">SUM(AM100:AM112)</f>
        <v>0</v>
      </c>
      <c r="AN113" s="189">
        <f t="shared" ref="AN113" si="335">SUM(AN100:AN112)</f>
        <v>189561.76252499982</v>
      </c>
      <c r="AO113" s="189">
        <f t="shared" ref="AO113" si="336">SUM(AO100:AO112)</f>
        <v>167085.890675</v>
      </c>
      <c r="AP113" s="189">
        <f t="shared" ref="AP113" si="337">SUM(AP100:AP112)</f>
        <v>0</v>
      </c>
      <c r="AQ113" s="189">
        <f t="shared" ref="AQ113" si="338">SUM(AQ100:AQ112)</f>
        <v>96.207499999983156</v>
      </c>
      <c r="AR113" s="189">
        <f t="shared" ref="AR113" si="339">SUM(AR100:AR112)</f>
        <v>0</v>
      </c>
      <c r="AS113" s="189">
        <f t="shared" ref="AS113" si="340">SUM(AS100:AS112)</f>
        <v>0</v>
      </c>
      <c r="AT113" s="199">
        <f t="shared" ref="AT113" si="341">SUM(AT100:AT112)</f>
        <v>1396.38</v>
      </c>
      <c r="AU113" s="73">
        <f t="shared" si="307"/>
        <v>358140.24069999979</v>
      </c>
      <c r="AV113" s="312">
        <f>SUM(AI100:AT112)</f>
        <v>358140.24069999979</v>
      </c>
      <c r="AW113" s="74"/>
      <c r="AX113" s="197" t="s">
        <v>43</v>
      </c>
      <c r="AY113" s="189">
        <f>SUM(AY100:AY112)</f>
        <v>0</v>
      </c>
      <c r="AZ113" s="189">
        <f t="shared" ref="AZ113" si="342">SUM(AZ100:AZ112)</f>
        <v>0</v>
      </c>
      <c r="BA113" s="189">
        <f t="shared" ref="BA113" si="343">SUM(BA100:BA112)</f>
        <v>0</v>
      </c>
      <c r="BB113" s="189">
        <f t="shared" ref="BB113" si="344">SUM(BB100:BB112)</f>
        <v>0</v>
      </c>
      <c r="BC113" s="189">
        <f t="shared" ref="BC113" si="345">SUM(BC100:BC112)</f>
        <v>0</v>
      </c>
      <c r="BD113" s="189">
        <f t="shared" ref="BD113" si="346">SUM(BD100:BD112)</f>
        <v>-10269.052600000079</v>
      </c>
      <c r="BE113" s="189">
        <f t="shared" ref="BE113" si="347">SUM(BE100:BE112)</f>
        <v>57551.486449999997</v>
      </c>
      <c r="BF113" s="189">
        <f t="shared" ref="BF113" si="348">SUM(BF100:BF112)</f>
        <v>0</v>
      </c>
      <c r="BG113" s="189">
        <f t="shared" ref="BG113" si="349">SUM(BG100:BG112)</f>
        <v>80.808074999999917</v>
      </c>
      <c r="BH113" s="189">
        <f t="shared" ref="BH113" si="350">SUM(BH100:BH112)</f>
        <v>0</v>
      </c>
      <c r="BI113" s="189">
        <f t="shared" ref="BI113" si="351">SUM(BI100:BI112)</f>
        <v>0</v>
      </c>
      <c r="BJ113" s="199">
        <f t="shared" ref="BJ113" si="352">SUM(BJ100:BJ112)</f>
        <v>12619.814899999999</v>
      </c>
      <c r="BK113" s="73">
        <f t="shared" si="308"/>
        <v>59983.056824999912</v>
      </c>
      <c r="BL113" s="312">
        <f>SUM(AY100:BJ112)</f>
        <v>59983.056824999912</v>
      </c>
    </row>
    <row r="114" spans="1:64" ht="21.5" thickBot="1" x14ac:dyDescent="0.4">
      <c r="A114" s="75"/>
      <c r="Q114" s="75"/>
      <c r="AG114" s="75"/>
      <c r="AW114" s="75"/>
    </row>
    <row r="115" spans="1:64" ht="21.5" thickBot="1" x14ac:dyDescent="0.4">
      <c r="A115" s="75"/>
      <c r="B115" s="184" t="s">
        <v>36</v>
      </c>
      <c r="C115" s="185">
        <f t="shared" ref="C115:N115" si="353">C$3</f>
        <v>44562</v>
      </c>
      <c r="D115" s="185">
        <f t="shared" si="353"/>
        <v>44593</v>
      </c>
      <c r="E115" s="185">
        <f t="shared" si="353"/>
        <v>44621</v>
      </c>
      <c r="F115" s="185">
        <f t="shared" si="353"/>
        <v>44652</v>
      </c>
      <c r="G115" s="185">
        <f t="shared" si="353"/>
        <v>44682</v>
      </c>
      <c r="H115" s="185">
        <f t="shared" si="353"/>
        <v>44713</v>
      </c>
      <c r="I115" s="185">
        <f t="shared" si="353"/>
        <v>44743</v>
      </c>
      <c r="J115" s="185">
        <f t="shared" si="353"/>
        <v>44774</v>
      </c>
      <c r="K115" s="185">
        <f t="shared" si="353"/>
        <v>44805</v>
      </c>
      <c r="L115" s="185">
        <f t="shared" si="353"/>
        <v>44835</v>
      </c>
      <c r="M115" s="185">
        <f t="shared" si="353"/>
        <v>44866</v>
      </c>
      <c r="N115" s="192" t="str">
        <f t="shared" si="353"/>
        <v>Dec-22 +</v>
      </c>
      <c r="O115" s="186" t="s">
        <v>34</v>
      </c>
      <c r="Q115" s="75"/>
      <c r="R115" s="184" t="s">
        <v>36</v>
      </c>
      <c r="S115" s="185">
        <f t="shared" ref="S115:AD115" si="354">S$3</f>
        <v>44562</v>
      </c>
      <c r="T115" s="185">
        <f t="shared" si="354"/>
        <v>44593</v>
      </c>
      <c r="U115" s="185">
        <f t="shared" si="354"/>
        <v>44621</v>
      </c>
      <c r="V115" s="185">
        <f t="shared" si="354"/>
        <v>44652</v>
      </c>
      <c r="W115" s="185">
        <f t="shared" si="354"/>
        <v>44682</v>
      </c>
      <c r="X115" s="185">
        <f t="shared" si="354"/>
        <v>44713</v>
      </c>
      <c r="Y115" s="185">
        <f t="shared" si="354"/>
        <v>44743</v>
      </c>
      <c r="Z115" s="185">
        <f t="shared" si="354"/>
        <v>44774</v>
      </c>
      <c r="AA115" s="185">
        <f t="shared" si="354"/>
        <v>44805</v>
      </c>
      <c r="AB115" s="185">
        <f t="shared" si="354"/>
        <v>44835</v>
      </c>
      <c r="AC115" s="185">
        <f t="shared" si="354"/>
        <v>44866</v>
      </c>
      <c r="AD115" s="192" t="str">
        <f t="shared" si="354"/>
        <v>Dec-22 +</v>
      </c>
      <c r="AE115" s="186" t="s">
        <v>34</v>
      </c>
      <c r="AG115" s="75"/>
      <c r="AH115" s="184" t="s">
        <v>36</v>
      </c>
      <c r="AI115" s="185">
        <f t="shared" ref="AI115:AT115" si="355">AI$3</f>
        <v>44562</v>
      </c>
      <c r="AJ115" s="185">
        <f t="shared" si="355"/>
        <v>44593</v>
      </c>
      <c r="AK115" s="185">
        <f t="shared" si="355"/>
        <v>44621</v>
      </c>
      <c r="AL115" s="185">
        <f t="shared" si="355"/>
        <v>44652</v>
      </c>
      <c r="AM115" s="185">
        <f t="shared" si="355"/>
        <v>44682</v>
      </c>
      <c r="AN115" s="185">
        <f t="shared" si="355"/>
        <v>44713</v>
      </c>
      <c r="AO115" s="185">
        <f t="shared" si="355"/>
        <v>44743</v>
      </c>
      <c r="AP115" s="185">
        <f t="shared" si="355"/>
        <v>44774</v>
      </c>
      <c r="AQ115" s="185">
        <f t="shared" si="355"/>
        <v>44805</v>
      </c>
      <c r="AR115" s="185">
        <f t="shared" si="355"/>
        <v>44835</v>
      </c>
      <c r="AS115" s="185">
        <f t="shared" si="355"/>
        <v>44866</v>
      </c>
      <c r="AT115" s="192" t="str">
        <f t="shared" si="355"/>
        <v>Dec-22 +</v>
      </c>
      <c r="AU115" s="186" t="s">
        <v>34</v>
      </c>
      <c r="AW115" s="75"/>
      <c r="AX115" s="184" t="s">
        <v>36</v>
      </c>
      <c r="AY115" s="185">
        <f t="shared" ref="AY115:BJ115" si="356">AY$3</f>
        <v>44562</v>
      </c>
      <c r="AZ115" s="185">
        <f t="shared" si="356"/>
        <v>44593</v>
      </c>
      <c r="BA115" s="185">
        <f t="shared" si="356"/>
        <v>44621</v>
      </c>
      <c r="BB115" s="185">
        <f t="shared" si="356"/>
        <v>44652</v>
      </c>
      <c r="BC115" s="185">
        <f t="shared" si="356"/>
        <v>44682</v>
      </c>
      <c r="BD115" s="185">
        <f t="shared" si="356"/>
        <v>44713</v>
      </c>
      <c r="BE115" s="185">
        <f t="shared" si="356"/>
        <v>44743</v>
      </c>
      <c r="BF115" s="185">
        <f t="shared" si="356"/>
        <v>44774</v>
      </c>
      <c r="BG115" s="185">
        <f t="shared" si="356"/>
        <v>44805</v>
      </c>
      <c r="BH115" s="185">
        <f t="shared" si="356"/>
        <v>44835</v>
      </c>
      <c r="BI115" s="185">
        <f t="shared" si="356"/>
        <v>44866</v>
      </c>
      <c r="BJ115" s="192" t="str">
        <f t="shared" si="356"/>
        <v>Dec-22 +</v>
      </c>
      <c r="BK115" s="186" t="s">
        <v>34</v>
      </c>
    </row>
    <row r="116" spans="1:64" ht="15" customHeight="1" x14ac:dyDescent="0.35">
      <c r="A116" s="596" t="s">
        <v>63</v>
      </c>
      <c r="B116" s="196" t="s">
        <v>62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154">
        <v>0</v>
      </c>
      <c r="O116" s="70">
        <f t="shared" ref="O116:O129" si="357">SUM(C116:N116)</f>
        <v>0</v>
      </c>
      <c r="Q116" s="596" t="s">
        <v>63</v>
      </c>
      <c r="R116" s="196" t="s">
        <v>62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154">
        <v>0</v>
      </c>
      <c r="AE116" s="70">
        <f t="shared" ref="AE116:AE129" si="358">SUM(S116:AD116)</f>
        <v>0</v>
      </c>
      <c r="AG116" s="596" t="s">
        <v>63</v>
      </c>
      <c r="AH116" s="196" t="s">
        <v>62</v>
      </c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154"/>
      <c r="AU116" s="70">
        <f t="shared" ref="AU116:AU129" si="359">SUM(AI116:AT116)</f>
        <v>0</v>
      </c>
      <c r="AW116" s="596" t="s">
        <v>63</v>
      </c>
      <c r="AX116" s="196" t="s">
        <v>62</v>
      </c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154"/>
      <c r="BK116" s="70">
        <f t="shared" ref="BK116:BK129" si="360">SUM(AY116:BJ116)</f>
        <v>0</v>
      </c>
    </row>
    <row r="117" spans="1:64" x14ac:dyDescent="0.35">
      <c r="A117" s="597"/>
      <c r="B117" s="196" t="s">
        <v>61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154">
        <v>0</v>
      </c>
      <c r="O117" s="70">
        <f t="shared" si="357"/>
        <v>0</v>
      </c>
      <c r="Q117" s="597"/>
      <c r="R117" s="196" t="s">
        <v>61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154">
        <v>0</v>
      </c>
      <c r="AE117" s="70">
        <f t="shared" si="358"/>
        <v>0</v>
      </c>
      <c r="AG117" s="597"/>
      <c r="AH117" s="196" t="s">
        <v>61</v>
      </c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154"/>
      <c r="AU117" s="70">
        <f t="shared" si="359"/>
        <v>0</v>
      </c>
      <c r="AW117" s="597"/>
      <c r="AX117" s="196" t="s">
        <v>61</v>
      </c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154"/>
      <c r="BK117" s="70">
        <f t="shared" si="360"/>
        <v>0</v>
      </c>
    </row>
    <row r="118" spans="1:64" x14ac:dyDescent="0.35">
      <c r="A118" s="597"/>
      <c r="B118" s="196" t="s">
        <v>60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154">
        <v>0</v>
      </c>
      <c r="O118" s="70">
        <f t="shared" si="357"/>
        <v>0</v>
      </c>
      <c r="Q118" s="597"/>
      <c r="R118" s="196" t="s">
        <v>60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154">
        <v>0</v>
      </c>
      <c r="AE118" s="70">
        <f t="shared" si="358"/>
        <v>0</v>
      </c>
      <c r="AG118" s="597"/>
      <c r="AH118" s="196" t="s">
        <v>60</v>
      </c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154"/>
      <c r="AU118" s="70">
        <f t="shared" si="359"/>
        <v>0</v>
      </c>
      <c r="AW118" s="597"/>
      <c r="AX118" s="196" t="s">
        <v>60</v>
      </c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154"/>
      <c r="BK118" s="70">
        <f t="shared" si="360"/>
        <v>0</v>
      </c>
    </row>
    <row r="119" spans="1:64" x14ac:dyDescent="0.35">
      <c r="A119" s="597"/>
      <c r="B119" s="196" t="s">
        <v>59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154">
        <v>0</v>
      </c>
      <c r="O119" s="70">
        <f t="shared" si="357"/>
        <v>0</v>
      </c>
      <c r="Q119" s="597"/>
      <c r="R119" s="196" t="s">
        <v>59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154">
        <v>0</v>
      </c>
      <c r="AE119" s="70">
        <f t="shared" si="358"/>
        <v>0</v>
      </c>
      <c r="AG119" s="597"/>
      <c r="AH119" s="196" t="s">
        <v>59</v>
      </c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154"/>
      <c r="AU119" s="70">
        <f t="shared" si="359"/>
        <v>0</v>
      </c>
      <c r="AW119" s="597"/>
      <c r="AX119" s="196" t="s">
        <v>59</v>
      </c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154"/>
      <c r="BK119" s="70">
        <f t="shared" si="360"/>
        <v>0</v>
      </c>
    </row>
    <row r="120" spans="1:64" x14ac:dyDescent="0.35">
      <c r="A120" s="597"/>
      <c r="B120" s="196" t="s">
        <v>58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40705.9541015625</v>
      </c>
      <c r="K120" s="3">
        <v>30969.8310546875</v>
      </c>
      <c r="L120" s="3">
        <v>0</v>
      </c>
      <c r="M120" s="3">
        <v>0</v>
      </c>
      <c r="N120" s="154">
        <v>90457.67578125</v>
      </c>
      <c r="O120" s="70">
        <f t="shared" si="357"/>
        <v>162133.4609375</v>
      </c>
      <c r="Q120" s="597"/>
      <c r="R120" s="196" t="s">
        <v>58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64631.473632812485</v>
      </c>
      <c r="AA120" s="3">
        <v>0</v>
      </c>
      <c r="AB120" s="3">
        <v>0</v>
      </c>
      <c r="AC120" s="3">
        <v>0</v>
      </c>
      <c r="AD120" s="154">
        <v>0</v>
      </c>
      <c r="AE120" s="70">
        <f t="shared" si="358"/>
        <v>64631.473632812485</v>
      </c>
      <c r="AG120" s="597"/>
      <c r="AH120" s="196" t="s">
        <v>58</v>
      </c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154"/>
      <c r="AU120" s="70">
        <f t="shared" si="359"/>
        <v>0</v>
      </c>
      <c r="AW120" s="597"/>
      <c r="AX120" s="196" t="s">
        <v>58</v>
      </c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154"/>
      <c r="BK120" s="70">
        <f t="shared" si="360"/>
        <v>0</v>
      </c>
    </row>
    <row r="121" spans="1:64" x14ac:dyDescent="0.35">
      <c r="A121" s="597"/>
      <c r="B121" s="196" t="s">
        <v>57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154">
        <v>0</v>
      </c>
      <c r="O121" s="70">
        <f t="shared" si="357"/>
        <v>0</v>
      </c>
      <c r="Q121" s="597"/>
      <c r="R121" s="196" t="s">
        <v>57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154">
        <v>0</v>
      </c>
      <c r="AE121" s="70">
        <f t="shared" si="358"/>
        <v>0</v>
      </c>
      <c r="AG121" s="597"/>
      <c r="AH121" s="196" t="s">
        <v>57</v>
      </c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154"/>
      <c r="AU121" s="70">
        <f t="shared" si="359"/>
        <v>0</v>
      </c>
      <c r="AW121" s="597"/>
      <c r="AX121" s="196" t="s">
        <v>57</v>
      </c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154"/>
      <c r="BK121" s="70">
        <f t="shared" si="360"/>
        <v>0</v>
      </c>
    </row>
    <row r="122" spans="1:64" x14ac:dyDescent="0.35">
      <c r="A122" s="597"/>
      <c r="B122" s="196" t="s">
        <v>56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98925.313842773438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154">
        <v>0</v>
      </c>
      <c r="O122" s="70">
        <f t="shared" si="357"/>
        <v>98925.313842773438</v>
      </c>
      <c r="Q122" s="597"/>
      <c r="R122" s="196" t="s">
        <v>56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154">
        <v>0</v>
      </c>
      <c r="AE122" s="70">
        <f t="shared" si="358"/>
        <v>0</v>
      </c>
      <c r="AG122" s="597"/>
      <c r="AH122" s="196" t="s">
        <v>56</v>
      </c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154"/>
      <c r="AU122" s="70">
        <f t="shared" si="359"/>
        <v>0</v>
      </c>
      <c r="AW122" s="597"/>
      <c r="AX122" s="196" t="s">
        <v>56</v>
      </c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154"/>
      <c r="BK122" s="70">
        <f t="shared" si="360"/>
        <v>0</v>
      </c>
    </row>
    <row r="123" spans="1:64" x14ac:dyDescent="0.35">
      <c r="A123" s="597"/>
      <c r="B123" s="196" t="s">
        <v>55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317166.61834716791</v>
      </c>
      <c r="I123" s="3">
        <v>32372.08154296875</v>
      </c>
      <c r="J123" s="3">
        <v>104718.65579986571</v>
      </c>
      <c r="K123" s="3">
        <v>1033313.0514526366</v>
      </c>
      <c r="L123" s="3">
        <v>358370.2549438476</v>
      </c>
      <c r="M123" s="3">
        <v>226205.62591552731</v>
      </c>
      <c r="N123" s="154">
        <v>137638.34381103513</v>
      </c>
      <c r="O123" s="70">
        <f t="shared" si="357"/>
        <v>2209784.6318130489</v>
      </c>
      <c r="Q123" s="597"/>
      <c r="R123" s="196" t="s">
        <v>55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83805.803192138672</v>
      </c>
      <c r="AA123" s="3">
        <v>0</v>
      </c>
      <c r="AB123" s="3">
        <v>0</v>
      </c>
      <c r="AC123" s="3">
        <v>0</v>
      </c>
      <c r="AD123" s="154">
        <v>0</v>
      </c>
      <c r="AE123" s="70">
        <f t="shared" si="358"/>
        <v>83805.803192138672</v>
      </c>
      <c r="AG123" s="597"/>
      <c r="AH123" s="196" t="s">
        <v>55</v>
      </c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154"/>
      <c r="AU123" s="70">
        <f t="shared" si="359"/>
        <v>0</v>
      </c>
      <c r="AW123" s="597"/>
      <c r="AX123" s="196" t="s">
        <v>55</v>
      </c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154"/>
      <c r="BK123" s="70">
        <f t="shared" si="360"/>
        <v>0</v>
      </c>
    </row>
    <row r="124" spans="1:64" x14ac:dyDescent="0.35">
      <c r="A124" s="597"/>
      <c r="B124" s="196" t="s">
        <v>54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154">
        <v>0</v>
      </c>
      <c r="O124" s="70">
        <f t="shared" si="357"/>
        <v>0</v>
      </c>
      <c r="Q124" s="597"/>
      <c r="R124" s="196" t="s">
        <v>54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154">
        <v>0</v>
      </c>
      <c r="AE124" s="70">
        <f t="shared" si="358"/>
        <v>0</v>
      </c>
      <c r="AG124" s="597"/>
      <c r="AH124" s="196" t="s">
        <v>54</v>
      </c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154"/>
      <c r="AU124" s="70">
        <f t="shared" si="359"/>
        <v>0</v>
      </c>
      <c r="AW124" s="597"/>
      <c r="AX124" s="196" t="s">
        <v>54</v>
      </c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154"/>
      <c r="BK124" s="70">
        <f t="shared" si="360"/>
        <v>0</v>
      </c>
    </row>
    <row r="125" spans="1:64" x14ac:dyDescent="0.35">
      <c r="A125" s="597"/>
      <c r="B125" s="196" t="s">
        <v>53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154">
        <v>0</v>
      </c>
      <c r="O125" s="70">
        <f t="shared" si="357"/>
        <v>0</v>
      </c>
      <c r="Q125" s="597"/>
      <c r="R125" s="196" t="s">
        <v>53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154">
        <v>0</v>
      </c>
      <c r="AE125" s="70">
        <f t="shared" si="358"/>
        <v>0</v>
      </c>
      <c r="AG125" s="597"/>
      <c r="AH125" s="196" t="s">
        <v>53</v>
      </c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154"/>
      <c r="AU125" s="70">
        <f t="shared" si="359"/>
        <v>0</v>
      </c>
      <c r="AW125" s="597"/>
      <c r="AX125" s="196" t="s">
        <v>53</v>
      </c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154"/>
      <c r="BK125" s="70">
        <f t="shared" si="360"/>
        <v>0</v>
      </c>
    </row>
    <row r="126" spans="1:64" x14ac:dyDescent="0.35">
      <c r="A126" s="597"/>
      <c r="B126" s="196" t="s">
        <v>52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154">
        <v>0</v>
      </c>
      <c r="O126" s="70">
        <f t="shared" si="357"/>
        <v>0</v>
      </c>
      <c r="Q126" s="597"/>
      <c r="R126" s="196" t="s">
        <v>52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154">
        <v>0</v>
      </c>
      <c r="AE126" s="70">
        <f t="shared" si="358"/>
        <v>0</v>
      </c>
      <c r="AG126" s="597"/>
      <c r="AH126" s="196" t="s">
        <v>52</v>
      </c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154"/>
      <c r="AU126" s="70">
        <f t="shared" si="359"/>
        <v>0</v>
      </c>
      <c r="AW126" s="597"/>
      <c r="AX126" s="196" t="s">
        <v>52</v>
      </c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154"/>
      <c r="BK126" s="70">
        <f t="shared" si="360"/>
        <v>0</v>
      </c>
    </row>
    <row r="127" spans="1:64" x14ac:dyDescent="0.35">
      <c r="A127" s="597"/>
      <c r="B127" s="196" t="s">
        <v>51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154">
        <v>0</v>
      </c>
      <c r="O127" s="70">
        <f t="shared" si="357"/>
        <v>0</v>
      </c>
      <c r="Q127" s="597"/>
      <c r="R127" s="196" t="s">
        <v>51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154">
        <v>0</v>
      </c>
      <c r="AE127" s="70">
        <f t="shared" si="358"/>
        <v>0</v>
      </c>
      <c r="AG127" s="597"/>
      <c r="AH127" s="196" t="s">
        <v>51</v>
      </c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154"/>
      <c r="AU127" s="70">
        <f t="shared" si="359"/>
        <v>0</v>
      </c>
      <c r="AW127" s="597"/>
      <c r="AX127" s="196" t="s">
        <v>51</v>
      </c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154"/>
      <c r="BK127" s="70">
        <f t="shared" si="360"/>
        <v>0</v>
      </c>
    </row>
    <row r="128" spans="1:64" ht="15" thickBot="1" x14ac:dyDescent="0.4">
      <c r="A128" s="598"/>
      <c r="B128" s="196" t="s">
        <v>50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154">
        <v>0</v>
      </c>
      <c r="O128" s="70">
        <f t="shared" si="357"/>
        <v>0</v>
      </c>
      <c r="Q128" s="598"/>
      <c r="R128" s="196" t="s">
        <v>50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154">
        <v>0</v>
      </c>
      <c r="AE128" s="70">
        <f t="shared" si="358"/>
        <v>0</v>
      </c>
      <c r="AG128" s="598"/>
      <c r="AH128" s="196" t="s">
        <v>50</v>
      </c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154"/>
      <c r="AU128" s="70">
        <f t="shared" si="359"/>
        <v>0</v>
      </c>
      <c r="AW128" s="598"/>
      <c r="AX128" s="196" t="s">
        <v>50</v>
      </c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154"/>
      <c r="BK128" s="70">
        <f t="shared" si="360"/>
        <v>0</v>
      </c>
    </row>
    <row r="129" spans="1:63" ht="15" thickBot="1" x14ac:dyDescent="0.4">
      <c r="B129" s="197" t="s">
        <v>43</v>
      </c>
      <c r="C129" s="189">
        <f>SUM(C116:C128)</f>
        <v>0</v>
      </c>
      <c r="D129" s="189">
        <f t="shared" ref="D129" si="361">SUM(D116:D128)</f>
        <v>0</v>
      </c>
      <c r="E129" s="189">
        <f t="shared" ref="E129" si="362">SUM(E116:E128)</f>
        <v>0</v>
      </c>
      <c r="F129" s="189">
        <f t="shared" ref="F129" si="363">SUM(F116:F128)</f>
        <v>0</v>
      </c>
      <c r="G129" s="189">
        <f t="shared" ref="G129" si="364">SUM(G116:G128)</f>
        <v>0</v>
      </c>
      <c r="H129" s="189">
        <f t="shared" ref="H129" si="365">SUM(H116:H128)</f>
        <v>416091.93218994135</v>
      </c>
      <c r="I129" s="189">
        <f t="shared" ref="I129" si="366">SUM(I116:I128)</f>
        <v>32372.08154296875</v>
      </c>
      <c r="J129" s="189">
        <f t="shared" ref="J129" si="367">SUM(J116:J128)</f>
        <v>145424.60990142822</v>
      </c>
      <c r="K129" s="189">
        <f t="shared" ref="K129" si="368">SUM(K116:K128)</f>
        <v>1064282.8825073242</v>
      </c>
      <c r="L129" s="189">
        <f t="shared" ref="L129" si="369">SUM(L116:L128)</f>
        <v>358370.2549438476</v>
      </c>
      <c r="M129" s="189">
        <f t="shared" ref="M129" si="370">SUM(M116:M128)</f>
        <v>226205.62591552731</v>
      </c>
      <c r="N129" s="199">
        <f t="shared" ref="N129" si="371">SUM(N116:N128)</f>
        <v>228096.01959228513</v>
      </c>
      <c r="O129" s="73">
        <f t="shared" si="357"/>
        <v>2470843.4065933228</v>
      </c>
      <c r="Q129" s="74"/>
      <c r="R129" s="197" t="s">
        <v>43</v>
      </c>
      <c r="S129" s="189">
        <f>SUM(S116:S128)</f>
        <v>0</v>
      </c>
      <c r="T129" s="189">
        <f t="shared" ref="T129" si="372">SUM(T116:T128)</f>
        <v>0</v>
      </c>
      <c r="U129" s="189">
        <f t="shared" ref="U129" si="373">SUM(U116:U128)</f>
        <v>0</v>
      </c>
      <c r="V129" s="189">
        <f t="shared" ref="V129" si="374">SUM(V116:V128)</f>
        <v>0</v>
      </c>
      <c r="W129" s="189">
        <f t="shared" ref="W129" si="375">SUM(W116:W128)</f>
        <v>0</v>
      </c>
      <c r="X129" s="189">
        <f t="shared" ref="X129" si="376">SUM(X116:X128)</f>
        <v>0</v>
      </c>
      <c r="Y129" s="189">
        <f t="shared" ref="Y129" si="377">SUM(Y116:Y128)</f>
        <v>0</v>
      </c>
      <c r="Z129" s="189">
        <f t="shared" ref="Z129" si="378">SUM(Z116:Z128)</f>
        <v>148437.27682495117</v>
      </c>
      <c r="AA129" s="189">
        <f t="shared" ref="AA129" si="379">SUM(AA116:AA128)</f>
        <v>0</v>
      </c>
      <c r="AB129" s="189">
        <f t="shared" ref="AB129" si="380">SUM(AB116:AB128)</f>
        <v>0</v>
      </c>
      <c r="AC129" s="189">
        <f t="shared" ref="AC129" si="381">SUM(AC116:AC128)</f>
        <v>0</v>
      </c>
      <c r="AD129" s="199">
        <f t="shared" ref="AD129" si="382">SUM(AD116:AD128)</f>
        <v>0</v>
      </c>
      <c r="AE129" s="73">
        <f t="shared" si="358"/>
        <v>148437.27682495117</v>
      </c>
      <c r="AG129" s="74"/>
      <c r="AH129" s="197" t="s">
        <v>43</v>
      </c>
      <c r="AI129" s="189">
        <f>SUM(AI116:AI128)</f>
        <v>0</v>
      </c>
      <c r="AJ129" s="189">
        <f t="shared" ref="AJ129" si="383">SUM(AJ116:AJ128)</f>
        <v>0</v>
      </c>
      <c r="AK129" s="189">
        <f t="shared" ref="AK129" si="384">SUM(AK116:AK128)</f>
        <v>0</v>
      </c>
      <c r="AL129" s="189">
        <f t="shared" ref="AL129" si="385">SUM(AL116:AL128)</f>
        <v>0</v>
      </c>
      <c r="AM129" s="189">
        <f t="shared" ref="AM129" si="386">SUM(AM116:AM128)</f>
        <v>0</v>
      </c>
      <c r="AN129" s="189">
        <f t="shared" ref="AN129" si="387">SUM(AN116:AN128)</f>
        <v>0</v>
      </c>
      <c r="AO129" s="189">
        <f t="shared" ref="AO129" si="388">SUM(AO116:AO128)</f>
        <v>0</v>
      </c>
      <c r="AP129" s="189">
        <f t="shared" ref="AP129" si="389">SUM(AP116:AP128)</f>
        <v>0</v>
      </c>
      <c r="AQ129" s="189">
        <f t="shared" ref="AQ129" si="390">SUM(AQ116:AQ128)</f>
        <v>0</v>
      </c>
      <c r="AR129" s="189">
        <f t="shared" ref="AR129" si="391">SUM(AR116:AR128)</f>
        <v>0</v>
      </c>
      <c r="AS129" s="189">
        <f t="shared" ref="AS129" si="392">SUM(AS116:AS128)</f>
        <v>0</v>
      </c>
      <c r="AT129" s="199">
        <f t="shared" ref="AT129" si="393">SUM(AT116:AT128)</f>
        <v>0</v>
      </c>
      <c r="AU129" s="73">
        <f t="shared" si="359"/>
        <v>0</v>
      </c>
      <c r="AW129" s="74"/>
      <c r="AX129" s="197" t="s">
        <v>43</v>
      </c>
      <c r="AY129" s="189">
        <f>SUM(AY116:AY128)</f>
        <v>0</v>
      </c>
      <c r="AZ129" s="189">
        <f t="shared" ref="AZ129" si="394">SUM(AZ116:AZ128)</f>
        <v>0</v>
      </c>
      <c r="BA129" s="189">
        <f t="shared" ref="BA129" si="395">SUM(BA116:BA128)</f>
        <v>0</v>
      </c>
      <c r="BB129" s="189">
        <f t="shared" ref="BB129" si="396">SUM(BB116:BB128)</f>
        <v>0</v>
      </c>
      <c r="BC129" s="189">
        <f t="shared" ref="BC129" si="397">SUM(BC116:BC128)</f>
        <v>0</v>
      </c>
      <c r="BD129" s="189">
        <f t="shared" ref="BD129" si="398">SUM(BD116:BD128)</f>
        <v>0</v>
      </c>
      <c r="BE129" s="189">
        <f t="shared" ref="BE129" si="399">SUM(BE116:BE128)</f>
        <v>0</v>
      </c>
      <c r="BF129" s="189">
        <f t="shared" ref="BF129" si="400">SUM(BF116:BF128)</f>
        <v>0</v>
      </c>
      <c r="BG129" s="189">
        <f t="shared" ref="BG129" si="401">SUM(BG116:BG128)</f>
        <v>0</v>
      </c>
      <c r="BH129" s="189">
        <f t="shared" ref="BH129" si="402">SUM(BH116:BH128)</f>
        <v>0</v>
      </c>
      <c r="BI129" s="189">
        <f t="shared" ref="BI129" si="403">SUM(BI116:BI128)</f>
        <v>0</v>
      </c>
      <c r="BJ129" s="199">
        <f t="shared" ref="BJ129" si="404">SUM(BJ116:BJ128)</f>
        <v>0</v>
      </c>
      <c r="BK129" s="73">
        <f t="shared" si="360"/>
        <v>0</v>
      </c>
    </row>
    <row r="130" spans="1:63" ht="21.5" thickBot="1" x14ac:dyDescent="0.4">
      <c r="A130" s="75"/>
      <c r="Q130" s="75"/>
      <c r="AG130" s="75"/>
      <c r="AW130" s="75"/>
    </row>
    <row r="131" spans="1:63" ht="21.5" thickBot="1" x14ac:dyDescent="0.4">
      <c r="A131" s="75"/>
      <c r="B131" s="184" t="s">
        <v>36</v>
      </c>
      <c r="C131" s="185">
        <f t="shared" ref="C131:N131" si="405">C$3</f>
        <v>44562</v>
      </c>
      <c r="D131" s="185">
        <f t="shared" si="405"/>
        <v>44593</v>
      </c>
      <c r="E131" s="185">
        <f t="shared" si="405"/>
        <v>44621</v>
      </c>
      <c r="F131" s="185">
        <f t="shared" si="405"/>
        <v>44652</v>
      </c>
      <c r="G131" s="185">
        <f t="shared" si="405"/>
        <v>44682</v>
      </c>
      <c r="H131" s="185">
        <f t="shared" si="405"/>
        <v>44713</v>
      </c>
      <c r="I131" s="185">
        <f t="shared" si="405"/>
        <v>44743</v>
      </c>
      <c r="J131" s="185">
        <f t="shared" si="405"/>
        <v>44774</v>
      </c>
      <c r="K131" s="185">
        <f t="shared" si="405"/>
        <v>44805</v>
      </c>
      <c r="L131" s="185">
        <f t="shared" si="405"/>
        <v>44835</v>
      </c>
      <c r="M131" s="185">
        <f t="shared" si="405"/>
        <v>44866</v>
      </c>
      <c r="N131" s="192" t="str">
        <f t="shared" si="405"/>
        <v>Dec-22 +</v>
      </c>
      <c r="O131" s="186" t="s">
        <v>34</v>
      </c>
      <c r="Q131" s="75"/>
      <c r="R131" s="184" t="s">
        <v>36</v>
      </c>
      <c r="S131" s="185">
        <f t="shared" ref="S131:AD131" si="406">S$3</f>
        <v>44562</v>
      </c>
      <c r="T131" s="185">
        <f t="shared" si="406"/>
        <v>44593</v>
      </c>
      <c r="U131" s="185">
        <f t="shared" si="406"/>
        <v>44621</v>
      </c>
      <c r="V131" s="185">
        <f t="shared" si="406"/>
        <v>44652</v>
      </c>
      <c r="W131" s="185">
        <f t="shared" si="406"/>
        <v>44682</v>
      </c>
      <c r="X131" s="185">
        <f t="shared" si="406"/>
        <v>44713</v>
      </c>
      <c r="Y131" s="185">
        <f t="shared" si="406"/>
        <v>44743</v>
      </c>
      <c r="Z131" s="185">
        <f t="shared" si="406"/>
        <v>44774</v>
      </c>
      <c r="AA131" s="185">
        <f t="shared" si="406"/>
        <v>44805</v>
      </c>
      <c r="AB131" s="185">
        <f t="shared" si="406"/>
        <v>44835</v>
      </c>
      <c r="AC131" s="185">
        <f t="shared" si="406"/>
        <v>44866</v>
      </c>
      <c r="AD131" s="192" t="str">
        <f t="shared" si="406"/>
        <v>Dec-22 +</v>
      </c>
      <c r="AE131" s="186" t="s">
        <v>34</v>
      </c>
      <c r="AG131" s="75"/>
      <c r="AH131" s="184" t="s">
        <v>36</v>
      </c>
      <c r="AI131" s="185">
        <f t="shared" ref="AI131:AT131" si="407">AI$3</f>
        <v>44562</v>
      </c>
      <c r="AJ131" s="185">
        <f t="shared" si="407"/>
        <v>44593</v>
      </c>
      <c r="AK131" s="185">
        <f t="shared" si="407"/>
        <v>44621</v>
      </c>
      <c r="AL131" s="185">
        <f t="shared" si="407"/>
        <v>44652</v>
      </c>
      <c r="AM131" s="185">
        <f t="shared" si="407"/>
        <v>44682</v>
      </c>
      <c r="AN131" s="185">
        <f t="shared" si="407"/>
        <v>44713</v>
      </c>
      <c r="AO131" s="185">
        <f t="shared" si="407"/>
        <v>44743</v>
      </c>
      <c r="AP131" s="185">
        <f t="shared" si="407"/>
        <v>44774</v>
      </c>
      <c r="AQ131" s="185">
        <f t="shared" si="407"/>
        <v>44805</v>
      </c>
      <c r="AR131" s="185">
        <f t="shared" si="407"/>
        <v>44835</v>
      </c>
      <c r="AS131" s="185">
        <f t="shared" si="407"/>
        <v>44866</v>
      </c>
      <c r="AT131" s="192" t="str">
        <f t="shared" si="407"/>
        <v>Dec-22 +</v>
      </c>
      <c r="AU131" s="186" t="s">
        <v>34</v>
      </c>
      <c r="AW131" s="75"/>
      <c r="AX131" s="184" t="s">
        <v>36</v>
      </c>
      <c r="AY131" s="185">
        <f t="shared" ref="AY131:BJ131" si="408">AY$3</f>
        <v>44562</v>
      </c>
      <c r="AZ131" s="185">
        <f t="shared" si="408"/>
        <v>44593</v>
      </c>
      <c r="BA131" s="185">
        <f t="shared" si="408"/>
        <v>44621</v>
      </c>
      <c r="BB131" s="185">
        <f t="shared" si="408"/>
        <v>44652</v>
      </c>
      <c r="BC131" s="185">
        <f t="shared" si="408"/>
        <v>44682</v>
      </c>
      <c r="BD131" s="185">
        <f t="shared" si="408"/>
        <v>44713</v>
      </c>
      <c r="BE131" s="185">
        <f t="shared" si="408"/>
        <v>44743</v>
      </c>
      <c r="BF131" s="185">
        <f t="shared" si="408"/>
        <v>44774</v>
      </c>
      <c r="BG131" s="185">
        <f t="shared" si="408"/>
        <v>44805</v>
      </c>
      <c r="BH131" s="185">
        <f t="shared" si="408"/>
        <v>44835</v>
      </c>
      <c r="BI131" s="185">
        <f t="shared" si="408"/>
        <v>44866</v>
      </c>
      <c r="BJ131" s="192" t="str">
        <f t="shared" si="408"/>
        <v>Dec-22 +</v>
      </c>
      <c r="BK131" s="186" t="s">
        <v>34</v>
      </c>
    </row>
    <row r="132" spans="1:63" ht="15" customHeight="1" x14ac:dyDescent="0.35">
      <c r="A132" s="599" t="s">
        <v>70</v>
      </c>
      <c r="B132" s="196" t="s">
        <v>62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154">
        <v>0</v>
      </c>
      <c r="O132" s="70">
        <f t="shared" ref="O132:O145" si="409">SUM(C132:N132)</f>
        <v>0</v>
      </c>
      <c r="Q132" s="599" t="s">
        <v>70</v>
      </c>
      <c r="R132" s="196" t="s">
        <v>62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154">
        <v>0</v>
      </c>
      <c r="AE132" s="70">
        <f t="shared" ref="AE132:AE145" si="410">SUM(S132:AD132)</f>
        <v>0</v>
      </c>
      <c r="AG132" s="599" t="s">
        <v>70</v>
      </c>
      <c r="AH132" s="196" t="s">
        <v>62</v>
      </c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154"/>
      <c r="AU132" s="70">
        <f t="shared" ref="AU132:AU145" si="411">SUM(AI132:AT132)</f>
        <v>0</v>
      </c>
      <c r="AW132" s="599" t="s">
        <v>70</v>
      </c>
      <c r="AX132" s="196" t="s">
        <v>62</v>
      </c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154"/>
      <c r="BK132" s="70">
        <f t="shared" ref="BK132:BK145" si="412">SUM(AY132:BJ132)</f>
        <v>0</v>
      </c>
    </row>
    <row r="133" spans="1:63" x14ac:dyDescent="0.35">
      <c r="A133" s="600"/>
      <c r="B133" s="196" t="s">
        <v>61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154">
        <v>0</v>
      </c>
      <c r="O133" s="70">
        <f t="shared" si="409"/>
        <v>0</v>
      </c>
      <c r="Q133" s="600"/>
      <c r="R133" s="196" t="s">
        <v>61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154">
        <v>0</v>
      </c>
      <c r="AE133" s="70">
        <f t="shared" si="410"/>
        <v>0</v>
      </c>
      <c r="AG133" s="600"/>
      <c r="AH133" s="196" t="s">
        <v>61</v>
      </c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154"/>
      <c r="AU133" s="70">
        <f t="shared" si="411"/>
        <v>0</v>
      </c>
      <c r="AW133" s="600"/>
      <c r="AX133" s="196" t="s">
        <v>61</v>
      </c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154"/>
      <c r="BK133" s="70">
        <f t="shared" si="412"/>
        <v>0</v>
      </c>
    </row>
    <row r="134" spans="1:63" x14ac:dyDescent="0.35">
      <c r="A134" s="600"/>
      <c r="B134" s="196" t="s">
        <v>60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154">
        <v>0</v>
      </c>
      <c r="O134" s="70">
        <f t="shared" si="409"/>
        <v>0</v>
      </c>
      <c r="Q134" s="600"/>
      <c r="R134" s="196" t="s">
        <v>60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154">
        <v>0</v>
      </c>
      <c r="AE134" s="70">
        <f t="shared" si="410"/>
        <v>0</v>
      </c>
      <c r="AG134" s="600"/>
      <c r="AH134" s="196" t="s">
        <v>60</v>
      </c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154"/>
      <c r="AU134" s="70">
        <f t="shared" si="411"/>
        <v>0</v>
      </c>
      <c r="AW134" s="600"/>
      <c r="AX134" s="196" t="s">
        <v>60</v>
      </c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154"/>
      <c r="BK134" s="70">
        <f t="shared" si="412"/>
        <v>0</v>
      </c>
    </row>
    <row r="135" spans="1:63" x14ac:dyDescent="0.35">
      <c r="A135" s="600"/>
      <c r="B135" s="196" t="s">
        <v>59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154">
        <v>0</v>
      </c>
      <c r="O135" s="70">
        <f t="shared" si="409"/>
        <v>0</v>
      </c>
      <c r="Q135" s="600"/>
      <c r="R135" s="196" t="s">
        <v>59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154">
        <v>0</v>
      </c>
      <c r="AE135" s="70">
        <f t="shared" si="410"/>
        <v>0</v>
      </c>
      <c r="AG135" s="600"/>
      <c r="AH135" s="196" t="s">
        <v>59</v>
      </c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154"/>
      <c r="AU135" s="70">
        <f t="shared" si="411"/>
        <v>0</v>
      </c>
      <c r="AW135" s="600"/>
      <c r="AX135" s="196" t="s">
        <v>59</v>
      </c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154"/>
      <c r="BK135" s="70">
        <f t="shared" si="412"/>
        <v>0</v>
      </c>
    </row>
    <row r="136" spans="1:63" x14ac:dyDescent="0.35">
      <c r="A136" s="600"/>
      <c r="B136" s="196" t="s">
        <v>58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154">
        <v>9026.9307861328089</v>
      </c>
      <c r="O136" s="70">
        <f t="shared" si="409"/>
        <v>9026.9307861328089</v>
      </c>
      <c r="Q136" s="600"/>
      <c r="R136" s="196" t="s">
        <v>58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154">
        <v>0</v>
      </c>
      <c r="AE136" s="70">
        <f t="shared" si="410"/>
        <v>0</v>
      </c>
      <c r="AG136" s="600"/>
      <c r="AH136" s="196" t="s">
        <v>58</v>
      </c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154"/>
      <c r="AU136" s="70">
        <f t="shared" si="411"/>
        <v>0</v>
      </c>
      <c r="AW136" s="600"/>
      <c r="AX136" s="196" t="s">
        <v>58</v>
      </c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154"/>
      <c r="BK136" s="70">
        <f t="shared" si="412"/>
        <v>0</v>
      </c>
    </row>
    <row r="137" spans="1:63" x14ac:dyDescent="0.35">
      <c r="A137" s="600"/>
      <c r="B137" s="196" t="s">
        <v>57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154">
        <v>0</v>
      </c>
      <c r="O137" s="70">
        <f t="shared" si="409"/>
        <v>0</v>
      </c>
      <c r="Q137" s="600"/>
      <c r="R137" s="196" t="s">
        <v>57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154">
        <v>0</v>
      </c>
      <c r="AE137" s="70">
        <f t="shared" si="410"/>
        <v>0</v>
      </c>
      <c r="AG137" s="600"/>
      <c r="AH137" s="196" t="s">
        <v>57</v>
      </c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154"/>
      <c r="AU137" s="70">
        <f t="shared" si="411"/>
        <v>0</v>
      </c>
      <c r="AW137" s="600"/>
      <c r="AX137" s="196" t="s">
        <v>57</v>
      </c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154"/>
      <c r="BK137" s="70">
        <f t="shared" si="412"/>
        <v>0</v>
      </c>
    </row>
    <row r="138" spans="1:63" x14ac:dyDescent="0.35">
      <c r="A138" s="600"/>
      <c r="B138" s="196" t="s">
        <v>56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154">
        <v>0</v>
      </c>
      <c r="O138" s="70">
        <f t="shared" si="409"/>
        <v>0</v>
      </c>
      <c r="Q138" s="600"/>
      <c r="R138" s="196" t="s">
        <v>56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477086.390625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154">
        <v>0</v>
      </c>
      <c r="AE138" s="70">
        <f t="shared" si="410"/>
        <v>477086.390625</v>
      </c>
      <c r="AG138" s="600"/>
      <c r="AH138" s="196" t="s">
        <v>56</v>
      </c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154"/>
      <c r="AU138" s="70">
        <f t="shared" si="411"/>
        <v>0</v>
      </c>
      <c r="AW138" s="600"/>
      <c r="AX138" s="196" t="s">
        <v>56</v>
      </c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154"/>
      <c r="BK138" s="70">
        <f t="shared" si="412"/>
        <v>0</v>
      </c>
    </row>
    <row r="139" spans="1:63" x14ac:dyDescent="0.35">
      <c r="A139" s="600"/>
      <c r="B139" s="196" t="s">
        <v>55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48178.87744140625</v>
      </c>
      <c r="J139" s="3">
        <v>76138.157653808594</v>
      </c>
      <c r="K139" s="3">
        <v>0</v>
      </c>
      <c r="L139" s="3">
        <v>3284.9234619140625</v>
      </c>
      <c r="M139" s="3">
        <v>0</v>
      </c>
      <c r="N139" s="154">
        <v>358056.65734863281</v>
      </c>
      <c r="O139" s="70">
        <f t="shared" si="409"/>
        <v>485658.61590576172</v>
      </c>
      <c r="Q139" s="600"/>
      <c r="R139" s="196" t="s">
        <v>55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154">
        <v>0</v>
      </c>
      <c r="AE139" s="70">
        <f t="shared" si="410"/>
        <v>0</v>
      </c>
      <c r="AG139" s="600"/>
      <c r="AH139" s="196" t="s">
        <v>55</v>
      </c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154"/>
      <c r="AU139" s="70">
        <f t="shared" si="411"/>
        <v>0</v>
      </c>
      <c r="AW139" s="600"/>
      <c r="AX139" s="196" t="s">
        <v>55</v>
      </c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154"/>
      <c r="BK139" s="70">
        <f t="shared" si="412"/>
        <v>0</v>
      </c>
    </row>
    <row r="140" spans="1:63" x14ac:dyDescent="0.35">
      <c r="A140" s="600"/>
      <c r="B140" s="196" t="s">
        <v>54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154">
        <v>0</v>
      </c>
      <c r="O140" s="70">
        <f t="shared" si="409"/>
        <v>0</v>
      </c>
      <c r="Q140" s="600"/>
      <c r="R140" s="196" t="s">
        <v>54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154">
        <v>0</v>
      </c>
      <c r="AE140" s="70">
        <f t="shared" si="410"/>
        <v>0</v>
      </c>
      <c r="AG140" s="600"/>
      <c r="AH140" s="196" t="s">
        <v>54</v>
      </c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154"/>
      <c r="AU140" s="70">
        <f t="shared" si="411"/>
        <v>0</v>
      </c>
      <c r="AW140" s="600"/>
      <c r="AX140" s="196" t="s">
        <v>54</v>
      </c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154"/>
      <c r="BK140" s="70">
        <f t="shared" si="412"/>
        <v>0</v>
      </c>
    </row>
    <row r="141" spans="1:63" x14ac:dyDescent="0.35">
      <c r="A141" s="600"/>
      <c r="B141" s="196" t="s">
        <v>53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154">
        <v>0</v>
      </c>
      <c r="O141" s="70">
        <f t="shared" si="409"/>
        <v>0</v>
      </c>
      <c r="Q141" s="600"/>
      <c r="R141" s="196" t="s">
        <v>53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154">
        <v>36288.029296875</v>
      </c>
      <c r="AE141" s="70">
        <f t="shared" si="410"/>
        <v>36288.029296875</v>
      </c>
      <c r="AG141" s="600"/>
      <c r="AH141" s="196" t="s">
        <v>53</v>
      </c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154"/>
      <c r="AU141" s="70">
        <f t="shared" si="411"/>
        <v>0</v>
      </c>
      <c r="AW141" s="600"/>
      <c r="AX141" s="196" t="s">
        <v>53</v>
      </c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154"/>
      <c r="BK141" s="70">
        <f t="shared" si="412"/>
        <v>0</v>
      </c>
    </row>
    <row r="142" spans="1:63" x14ac:dyDescent="0.35">
      <c r="A142" s="600"/>
      <c r="B142" s="196" t="s">
        <v>52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154">
        <v>0</v>
      </c>
      <c r="O142" s="70">
        <f t="shared" si="409"/>
        <v>0</v>
      </c>
      <c r="Q142" s="600"/>
      <c r="R142" s="196" t="s">
        <v>52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154">
        <v>0</v>
      </c>
      <c r="AE142" s="70">
        <f t="shared" si="410"/>
        <v>0</v>
      </c>
      <c r="AG142" s="600"/>
      <c r="AH142" s="196" t="s">
        <v>52</v>
      </c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154"/>
      <c r="AU142" s="70">
        <f t="shared" si="411"/>
        <v>0</v>
      </c>
      <c r="AW142" s="600"/>
      <c r="AX142" s="196" t="s">
        <v>52</v>
      </c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154"/>
      <c r="BK142" s="70">
        <f t="shared" si="412"/>
        <v>0</v>
      </c>
    </row>
    <row r="143" spans="1:63" x14ac:dyDescent="0.35">
      <c r="A143" s="600"/>
      <c r="B143" s="196" t="s">
        <v>51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154">
        <v>0</v>
      </c>
      <c r="O143" s="70">
        <f t="shared" si="409"/>
        <v>0</v>
      </c>
      <c r="Q143" s="600"/>
      <c r="R143" s="196" t="s">
        <v>51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154">
        <v>0</v>
      </c>
      <c r="AE143" s="70">
        <f t="shared" si="410"/>
        <v>0</v>
      </c>
      <c r="AG143" s="600"/>
      <c r="AH143" s="196" t="s">
        <v>51</v>
      </c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154"/>
      <c r="AU143" s="70">
        <f t="shared" si="411"/>
        <v>0</v>
      </c>
      <c r="AW143" s="600"/>
      <c r="AX143" s="196" t="s">
        <v>51</v>
      </c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154"/>
      <c r="BK143" s="70">
        <f t="shared" si="412"/>
        <v>0</v>
      </c>
    </row>
    <row r="144" spans="1:63" ht="15" thickBot="1" x14ac:dyDescent="0.4">
      <c r="A144" s="601"/>
      <c r="B144" s="196" t="s">
        <v>50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154">
        <v>0</v>
      </c>
      <c r="O144" s="70">
        <f t="shared" si="409"/>
        <v>0</v>
      </c>
      <c r="Q144" s="601"/>
      <c r="R144" s="196" t="s">
        <v>50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154">
        <v>0</v>
      </c>
      <c r="AE144" s="70">
        <f t="shared" si="410"/>
        <v>0</v>
      </c>
      <c r="AG144" s="601"/>
      <c r="AH144" s="196" t="s">
        <v>50</v>
      </c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154"/>
      <c r="AU144" s="70">
        <f t="shared" si="411"/>
        <v>0</v>
      </c>
      <c r="AW144" s="601"/>
      <c r="AX144" s="196" t="s">
        <v>50</v>
      </c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154"/>
      <c r="BK144" s="70">
        <f t="shared" si="412"/>
        <v>0</v>
      </c>
    </row>
    <row r="145" spans="1:64" ht="15" thickBot="1" x14ac:dyDescent="0.4">
      <c r="B145" s="197" t="s">
        <v>43</v>
      </c>
      <c r="C145" s="189">
        <f>SUM(C132:C144)</f>
        <v>0</v>
      </c>
      <c r="D145" s="189">
        <f t="shared" ref="D145" si="413">SUM(D132:D144)</f>
        <v>0</v>
      </c>
      <c r="E145" s="189">
        <f t="shared" ref="E145" si="414">SUM(E132:E144)</f>
        <v>0</v>
      </c>
      <c r="F145" s="189">
        <f t="shared" ref="F145" si="415">SUM(F132:F144)</f>
        <v>0</v>
      </c>
      <c r="G145" s="189">
        <f t="shared" ref="G145" si="416">SUM(G132:G144)</f>
        <v>0</v>
      </c>
      <c r="H145" s="189">
        <f t="shared" ref="H145" si="417">SUM(H132:H144)</f>
        <v>0</v>
      </c>
      <c r="I145" s="189">
        <f t="shared" ref="I145" si="418">SUM(I132:I144)</f>
        <v>48178.87744140625</v>
      </c>
      <c r="J145" s="189">
        <f t="shared" ref="J145" si="419">SUM(J132:J144)</f>
        <v>76138.157653808594</v>
      </c>
      <c r="K145" s="189">
        <f t="shared" ref="K145" si="420">SUM(K132:K144)</f>
        <v>0</v>
      </c>
      <c r="L145" s="189">
        <f t="shared" ref="L145" si="421">SUM(L132:L144)</f>
        <v>3284.9234619140625</v>
      </c>
      <c r="M145" s="189">
        <f t="shared" ref="M145" si="422">SUM(M132:M144)</f>
        <v>0</v>
      </c>
      <c r="N145" s="199">
        <f t="shared" ref="N145" si="423">SUM(N132:N144)</f>
        <v>367083.58813476563</v>
      </c>
      <c r="O145" s="73">
        <f t="shared" si="409"/>
        <v>494685.54669189453</v>
      </c>
      <c r="Q145" s="74"/>
      <c r="R145" s="197" t="s">
        <v>43</v>
      </c>
      <c r="S145" s="189">
        <f>SUM(S132:S144)</f>
        <v>0</v>
      </c>
      <c r="T145" s="189">
        <f t="shared" ref="T145" si="424">SUM(T132:T144)</f>
        <v>0</v>
      </c>
      <c r="U145" s="189">
        <f t="shared" ref="U145" si="425">SUM(U132:U144)</f>
        <v>0</v>
      </c>
      <c r="V145" s="189">
        <f t="shared" ref="V145" si="426">SUM(V132:V144)</f>
        <v>0</v>
      </c>
      <c r="W145" s="189">
        <f t="shared" ref="W145" si="427">SUM(W132:W144)</f>
        <v>0</v>
      </c>
      <c r="X145" s="189">
        <f t="shared" ref="X145" si="428">SUM(X132:X144)</f>
        <v>477086.390625</v>
      </c>
      <c r="Y145" s="189">
        <f t="shared" ref="Y145" si="429">SUM(Y132:Y144)</f>
        <v>0</v>
      </c>
      <c r="Z145" s="189">
        <f t="shared" ref="Z145" si="430">SUM(Z132:Z144)</f>
        <v>0</v>
      </c>
      <c r="AA145" s="189">
        <f t="shared" ref="AA145" si="431">SUM(AA132:AA144)</f>
        <v>0</v>
      </c>
      <c r="AB145" s="189">
        <f t="shared" ref="AB145" si="432">SUM(AB132:AB144)</f>
        <v>0</v>
      </c>
      <c r="AC145" s="189">
        <f t="shared" ref="AC145" si="433">SUM(AC132:AC144)</f>
        <v>0</v>
      </c>
      <c r="AD145" s="199">
        <f t="shared" ref="AD145" si="434">SUM(AD132:AD144)</f>
        <v>36288.029296875</v>
      </c>
      <c r="AE145" s="73">
        <f t="shared" si="410"/>
        <v>513374.419921875</v>
      </c>
      <c r="AG145" s="74"/>
      <c r="AH145" s="197" t="s">
        <v>43</v>
      </c>
      <c r="AI145" s="189">
        <f>SUM(AI132:AI144)</f>
        <v>0</v>
      </c>
      <c r="AJ145" s="189">
        <f t="shared" ref="AJ145" si="435">SUM(AJ132:AJ144)</f>
        <v>0</v>
      </c>
      <c r="AK145" s="189">
        <f t="shared" ref="AK145" si="436">SUM(AK132:AK144)</f>
        <v>0</v>
      </c>
      <c r="AL145" s="189">
        <f t="shared" ref="AL145" si="437">SUM(AL132:AL144)</f>
        <v>0</v>
      </c>
      <c r="AM145" s="189">
        <f t="shared" ref="AM145" si="438">SUM(AM132:AM144)</f>
        <v>0</v>
      </c>
      <c r="AN145" s="189">
        <f t="shared" ref="AN145" si="439">SUM(AN132:AN144)</f>
        <v>0</v>
      </c>
      <c r="AO145" s="189">
        <f t="shared" ref="AO145" si="440">SUM(AO132:AO144)</f>
        <v>0</v>
      </c>
      <c r="AP145" s="189">
        <f t="shared" ref="AP145" si="441">SUM(AP132:AP144)</f>
        <v>0</v>
      </c>
      <c r="AQ145" s="189">
        <f t="shared" ref="AQ145" si="442">SUM(AQ132:AQ144)</f>
        <v>0</v>
      </c>
      <c r="AR145" s="189">
        <f t="shared" ref="AR145" si="443">SUM(AR132:AR144)</f>
        <v>0</v>
      </c>
      <c r="AS145" s="189">
        <f t="shared" ref="AS145" si="444">SUM(AS132:AS144)</f>
        <v>0</v>
      </c>
      <c r="AT145" s="199">
        <f t="shared" ref="AT145" si="445">SUM(AT132:AT144)</f>
        <v>0</v>
      </c>
      <c r="AU145" s="73">
        <f t="shared" si="411"/>
        <v>0</v>
      </c>
      <c r="AW145" s="74"/>
      <c r="AX145" s="197" t="s">
        <v>43</v>
      </c>
      <c r="AY145" s="189">
        <f>SUM(AY132:AY144)</f>
        <v>0</v>
      </c>
      <c r="AZ145" s="189">
        <f t="shared" ref="AZ145" si="446">SUM(AZ132:AZ144)</f>
        <v>0</v>
      </c>
      <c r="BA145" s="189">
        <f t="shared" ref="BA145" si="447">SUM(BA132:BA144)</f>
        <v>0</v>
      </c>
      <c r="BB145" s="189">
        <f t="shared" ref="BB145" si="448">SUM(BB132:BB144)</f>
        <v>0</v>
      </c>
      <c r="BC145" s="189">
        <f t="shared" ref="BC145" si="449">SUM(BC132:BC144)</f>
        <v>0</v>
      </c>
      <c r="BD145" s="189">
        <f t="shared" ref="BD145" si="450">SUM(BD132:BD144)</f>
        <v>0</v>
      </c>
      <c r="BE145" s="189">
        <f t="shared" ref="BE145" si="451">SUM(BE132:BE144)</f>
        <v>0</v>
      </c>
      <c r="BF145" s="189">
        <f t="shared" ref="BF145" si="452">SUM(BF132:BF144)</f>
        <v>0</v>
      </c>
      <c r="BG145" s="189">
        <f t="shared" ref="BG145" si="453">SUM(BG132:BG144)</f>
        <v>0</v>
      </c>
      <c r="BH145" s="189">
        <f t="shared" ref="BH145" si="454">SUM(BH132:BH144)</f>
        <v>0</v>
      </c>
      <c r="BI145" s="189">
        <f t="shared" ref="BI145" si="455">SUM(BI132:BI144)</f>
        <v>0</v>
      </c>
      <c r="BJ145" s="199">
        <f t="shared" ref="BJ145" si="456">SUM(BJ132:BJ144)</f>
        <v>0</v>
      </c>
      <c r="BK145" s="73">
        <f t="shared" si="412"/>
        <v>0</v>
      </c>
    </row>
    <row r="146" spans="1:64" ht="21.5" thickBot="1" x14ac:dyDescent="0.4">
      <c r="A146" s="75"/>
      <c r="Q146" s="75"/>
      <c r="AG146" s="75"/>
      <c r="AW146" s="75"/>
    </row>
    <row r="147" spans="1:64" ht="15" thickBot="1" x14ac:dyDescent="0.4">
      <c r="B147" s="184" t="s">
        <v>36</v>
      </c>
      <c r="C147" s="185">
        <f t="shared" ref="C147:N147" si="457">C$3</f>
        <v>44562</v>
      </c>
      <c r="D147" s="185">
        <f t="shared" si="457"/>
        <v>44593</v>
      </c>
      <c r="E147" s="185">
        <f t="shared" si="457"/>
        <v>44621</v>
      </c>
      <c r="F147" s="185">
        <f t="shared" si="457"/>
        <v>44652</v>
      </c>
      <c r="G147" s="185">
        <f t="shared" si="457"/>
        <v>44682</v>
      </c>
      <c r="H147" s="185">
        <f t="shared" si="457"/>
        <v>44713</v>
      </c>
      <c r="I147" s="185">
        <f t="shared" si="457"/>
        <v>44743</v>
      </c>
      <c r="J147" s="185">
        <f t="shared" si="457"/>
        <v>44774</v>
      </c>
      <c r="K147" s="185">
        <f t="shared" si="457"/>
        <v>44805</v>
      </c>
      <c r="L147" s="185">
        <f t="shared" si="457"/>
        <v>44835</v>
      </c>
      <c r="M147" s="185">
        <f t="shared" si="457"/>
        <v>44866</v>
      </c>
      <c r="N147" s="192" t="str">
        <f t="shared" si="457"/>
        <v>Dec-22 +</v>
      </c>
      <c r="O147" s="186" t="s">
        <v>34</v>
      </c>
      <c r="Q147" s="74"/>
      <c r="R147" s="184" t="s">
        <v>36</v>
      </c>
      <c r="S147" s="185">
        <f t="shared" ref="S147:AD147" si="458">S$3</f>
        <v>44562</v>
      </c>
      <c r="T147" s="185">
        <f t="shared" si="458"/>
        <v>44593</v>
      </c>
      <c r="U147" s="185">
        <f t="shared" si="458"/>
        <v>44621</v>
      </c>
      <c r="V147" s="185">
        <f t="shared" si="458"/>
        <v>44652</v>
      </c>
      <c r="W147" s="185">
        <f t="shared" si="458"/>
        <v>44682</v>
      </c>
      <c r="X147" s="185">
        <f t="shared" si="458"/>
        <v>44713</v>
      </c>
      <c r="Y147" s="185">
        <f t="shared" si="458"/>
        <v>44743</v>
      </c>
      <c r="Z147" s="185">
        <f t="shared" si="458"/>
        <v>44774</v>
      </c>
      <c r="AA147" s="185">
        <f t="shared" si="458"/>
        <v>44805</v>
      </c>
      <c r="AB147" s="185">
        <f t="shared" si="458"/>
        <v>44835</v>
      </c>
      <c r="AC147" s="185">
        <f t="shared" si="458"/>
        <v>44866</v>
      </c>
      <c r="AD147" s="192" t="str">
        <f t="shared" si="458"/>
        <v>Dec-22 +</v>
      </c>
      <c r="AE147" s="186" t="s">
        <v>34</v>
      </c>
      <c r="AG147" s="74"/>
      <c r="AH147" s="184" t="s">
        <v>36</v>
      </c>
      <c r="AI147" s="185">
        <f t="shared" ref="AI147:AT147" si="459">AI$3</f>
        <v>44562</v>
      </c>
      <c r="AJ147" s="185">
        <f t="shared" si="459"/>
        <v>44593</v>
      </c>
      <c r="AK147" s="185">
        <f t="shared" si="459"/>
        <v>44621</v>
      </c>
      <c r="AL147" s="185">
        <f t="shared" si="459"/>
        <v>44652</v>
      </c>
      <c r="AM147" s="185">
        <f t="shared" si="459"/>
        <v>44682</v>
      </c>
      <c r="AN147" s="185">
        <f t="shared" si="459"/>
        <v>44713</v>
      </c>
      <c r="AO147" s="185">
        <f t="shared" si="459"/>
        <v>44743</v>
      </c>
      <c r="AP147" s="185">
        <f t="shared" si="459"/>
        <v>44774</v>
      </c>
      <c r="AQ147" s="185">
        <f t="shared" si="459"/>
        <v>44805</v>
      </c>
      <c r="AR147" s="185">
        <f t="shared" si="459"/>
        <v>44835</v>
      </c>
      <c r="AS147" s="185">
        <f t="shared" si="459"/>
        <v>44866</v>
      </c>
      <c r="AT147" s="192" t="str">
        <f t="shared" si="459"/>
        <v>Dec-22 +</v>
      </c>
      <c r="AU147" s="186" t="s">
        <v>34</v>
      </c>
      <c r="AW147" s="74"/>
      <c r="AX147" s="184" t="s">
        <v>36</v>
      </c>
      <c r="AY147" s="185">
        <f t="shared" ref="AY147:BJ147" si="460">AY$3</f>
        <v>44562</v>
      </c>
      <c r="AZ147" s="185">
        <f t="shared" si="460"/>
        <v>44593</v>
      </c>
      <c r="BA147" s="185">
        <f t="shared" si="460"/>
        <v>44621</v>
      </c>
      <c r="BB147" s="185">
        <f t="shared" si="460"/>
        <v>44652</v>
      </c>
      <c r="BC147" s="185">
        <f t="shared" si="460"/>
        <v>44682</v>
      </c>
      <c r="BD147" s="185">
        <f t="shared" si="460"/>
        <v>44713</v>
      </c>
      <c r="BE147" s="185">
        <f t="shared" si="460"/>
        <v>44743</v>
      </c>
      <c r="BF147" s="185">
        <f t="shared" si="460"/>
        <v>44774</v>
      </c>
      <c r="BG147" s="185">
        <f t="shared" si="460"/>
        <v>44805</v>
      </c>
      <c r="BH147" s="185">
        <f t="shared" si="460"/>
        <v>44835</v>
      </c>
      <c r="BI147" s="185">
        <f t="shared" si="460"/>
        <v>44866</v>
      </c>
      <c r="BJ147" s="192" t="str">
        <f t="shared" si="460"/>
        <v>Dec-22 +</v>
      </c>
      <c r="BK147" s="186" t="s">
        <v>34</v>
      </c>
    </row>
    <row r="148" spans="1:64" ht="15" customHeight="1" x14ac:dyDescent="0.35">
      <c r="A148" s="611" t="s">
        <v>174</v>
      </c>
      <c r="B148" s="196" t="s">
        <v>62</v>
      </c>
      <c r="C148" s="3">
        <f t="shared" ref="C148:N148" si="461">C20+C36+C52+C68+C84+C132</f>
        <v>0</v>
      </c>
      <c r="D148" s="3">
        <f t="shared" si="461"/>
        <v>0</v>
      </c>
      <c r="E148" s="3">
        <f t="shared" si="461"/>
        <v>0</v>
      </c>
      <c r="F148" s="3">
        <f t="shared" si="461"/>
        <v>0</v>
      </c>
      <c r="G148" s="3">
        <f t="shared" si="461"/>
        <v>0</v>
      </c>
      <c r="H148" s="3">
        <f t="shared" si="461"/>
        <v>0</v>
      </c>
      <c r="I148" s="3">
        <f t="shared" si="461"/>
        <v>0</v>
      </c>
      <c r="J148" s="3">
        <f t="shared" si="461"/>
        <v>0</v>
      </c>
      <c r="K148" s="3">
        <f t="shared" si="461"/>
        <v>0</v>
      </c>
      <c r="L148" s="3">
        <f t="shared" si="461"/>
        <v>0</v>
      </c>
      <c r="M148" s="3">
        <f t="shared" si="461"/>
        <v>0</v>
      </c>
      <c r="N148" s="154">
        <f t="shared" si="461"/>
        <v>0</v>
      </c>
      <c r="O148" s="70">
        <f t="shared" ref="O148:O161" si="462">SUM(C148:N148)</f>
        <v>0</v>
      </c>
      <c r="Q148" s="611" t="s">
        <v>174</v>
      </c>
      <c r="R148" s="196" t="s">
        <v>62</v>
      </c>
      <c r="S148" s="3">
        <f t="shared" ref="S148:AD148" si="463">S20+S36+S52+S68+S84+S132</f>
        <v>0</v>
      </c>
      <c r="T148" s="3">
        <f t="shared" si="463"/>
        <v>418349</v>
      </c>
      <c r="U148" s="3">
        <f t="shared" si="463"/>
        <v>26325.708506012244</v>
      </c>
      <c r="V148" s="3">
        <f t="shared" si="463"/>
        <v>123211</v>
      </c>
      <c r="W148" s="3">
        <f t="shared" si="463"/>
        <v>602350</v>
      </c>
      <c r="X148" s="3">
        <f t="shared" si="463"/>
        <v>41972</v>
      </c>
      <c r="Y148" s="3">
        <f t="shared" si="463"/>
        <v>193591.4752461352</v>
      </c>
      <c r="Z148" s="3">
        <f t="shared" si="463"/>
        <v>0</v>
      </c>
      <c r="AA148" s="3">
        <f t="shared" si="463"/>
        <v>0</v>
      </c>
      <c r="AB148" s="3">
        <f t="shared" si="463"/>
        <v>150572</v>
      </c>
      <c r="AC148" s="3">
        <f t="shared" si="463"/>
        <v>471985</v>
      </c>
      <c r="AD148" s="154">
        <f t="shared" si="463"/>
        <v>1526495.6460074333</v>
      </c>
      <c r="AE148" s="70">
        <f t="shared" ref="AE148:AE161" si="464">SUM(S148:AD148)</f>
        <v>3554851.829759581</v>
      </c>
      <c r="AG148" s="611" t="s">
        <v>174</v>
      </c>
      <c r="AH148" s="196" t="s">
        <v>62</v>
      </c>
      <c r="AI148" s="3">
        <f t="shared" ref="AI148:AT148" si="465">AI20+AI36+AI52+AI68+AI84+AI132</f>
        <v>0</v>
      </c>
      <c r="AJ148" s="3">
        <f t="shared" si="465"/>
        <v>0</v>
      </c>
      <c r="AK148" s="3">
        <f t="shared" si="465"/>
        <v>0</v>
      </c>
      <c r="AL148" s="3">
        <f t="shared" si="465"/>
        <v>21511.187040498295</v>
      </c>
      <c r="AM148" s="3">
        <f t="shared" si="465"/>
        <v>0</v>
      </c>
      <c r="AN148" s="3">
        <f t="shared" si="465"/>
        <v>90140</v>
      </c>
      <c r="AO148" s="3">
        <f t="shared" si="465"/>
        <v>223562</v>
      </c>
      <c r="AP148" s="3">
        <f t="shared" si="465"/>
        <v>0</v>
      </c>
      <c r="AQ148" s="3">
        <f t="shared" si="465"/>
        <v>0</v>
      </c>
      <c r="AR148" s="3">
        <f t="shared" si="465"/>
        <v>438628.40112691914</v>
      </c>
      <c r="AS148" s="3">
        <f t="shared" si="465"/>
        <v>0</v>
      </c>
      <c r="AT148" s="154">
        <f t="shared" si="465"/>
        <v>1171528.4716725883</v>
      </c>
      <c r="AU148" s="70">
        <f t="shared" ref="AU148:AU161" si="466">SUM(AI148:AT148)</f>
        <v>1945370.0598400058</v>
      </c>
      <c r="AW148" s="611" t="s">
        <v>174</v>
      </c>
      <c r="AX148" s="196" t="s">
        <v>62</v>
      </c>
      <c r="AY148" s="3">
        <f t="shared" ref="AY148:BJ148" si="467">AY20+AY36+AY52+AY68+AY84+AY132</f>
        <v>0</v>
      </c>
      <c r="AZ148" s="3">
        <f t="shared" si="467"/>
        <v>0</v>
      </c>
      <c r="BA148" s="3">
        <f t="shared" si="467"/>
        <v>441497.15232034831</v>
      </c>
      <c r="BB148" s="3">
        <f t="shared" si="467"/>
        <v>0</v>
      </c>
      <c r="BC148" s="3">
        <f t="shared" si="467"/>
        <v>0</v>
      </c>
      <c r="BD148" s="3">
        <f t="shared" si="467"/>
        <v>0</v>
      </c>
      <c r="BE148" s="3">
        <f t="shared" si="467"/>
        <v>0</v>
      </c>
      <c r="BF148" s="3">
        <f t="shared" si="467"/>
        <v>0</v>
      </c>
      <c r="BG148" s="3">
        <f t="shared" si="467"/>
        <v>0</v>
      </c>
      <c r="BH148" s="3">
        <f t="shared" si="467"/>
        <v>0</v>
      </c>
      <c r="BI148" s="3">
        <f t="shared" si="467"/>
        <v>0</v>
      </c>
      <c r="BJ148" s="154">
        <f t="shared" si="467"/>
        <v>0</v>
      </c>
      <c r="BK148" s="70">
        <f t="shared" ref="BK148:BK161" si="468">SUM(AY148:BJ148)</f>
        <v>441497.15232034831</v>
      </c>
    </row>
    <row r="149" spans="1:64" x14ac:dyDescent="0.35">
      <c r="A149" s="612"/>
      <c r="B149" s="196" t="s">
        <v>61</v>
      </c>
      <c r="C149" s="3">
        <f t="shared" ref="C149:N149" si="469">C21+C37+C53+C69+C85+C133</f>
        <v>0</v>
      </c>
      <c r="D149" s="3">
        <f t="shared" si="469"/>
        <v>0</v>
      </c>
      <c r="E149" s="3">
        <f t="shared" si="469"/>
        <v>0</v>
      </c>
      <c r="F149" s="3">
        <f t="shared" si="469"/>
        <v>0</v>
      </c>
      <c r="G149" s="3">
        <f t="shared" si="469"/>
        <v>0</v>
      </c>
      <c r="H149" s="3">
        <f t="shared" si="469"/>
        <v>0</v>
      </c>
      <c r="I149" s="3">
        <f t="shared" si="469"/>
        <v>0</v>
      </c>
      <c r="J149" s="3">
        <f t="shared" si="469"/>
        <v>0</v>
      </c>
      <c r="K149" s="3">
        <f t="shared" si="469"/>
        <v>0</v>
      </c>
      <c r="L149" s="3">
        <f t="shared" si="469"/>
        <v>0</v>
      </c>
      <c r="M149" s="3">
        <f t="shared" si="469"/>
        <v>0</v>
      </c>
      <c r="N149" s="154">
        <f t="shared" si="469"/>
        <v>0</v>
      </c>
      <c r="O149" s="70">
        <f t="shared" si="462"/>
        <v>0</v>
      </c>
      <c r="Q149" s="612"/>
      <c r="R149" s="196" t="s">
        <v>61</v>
      </c>
      <c r="S149" s="3">
        <f t="shared" ref="S149:AD149" si="470">S21+S37+S53+S69+S85+S133</f>
        <v>0</v>
      </c>
      <c r="T149" s="3">
        <f t="shared" si="470"/>
        <v>0</v>
      </c>
      <c r="U149" s="3">
        <f t="shared" si="470"/>
        <v>0</v>
      </c>
      <c r="V149" s="3">
        <f t="shared" si="470"/>
        <v>0</v>
      </c>
      <c r="W149" s="3">
        <f t="shared" si="470"/>
        <v>0</v>
      </c>
      <c r="X149" s="3">
        <f t="shared" si="470"/>
        <v>0</v>
      </c>
      <c r="Y149" s="3">
        <f t="shared" si="470"/>
        <v>0</v>
      </c>
      <c r="Z149" s="3">
        <f t="shared" si="470"/>
        <v>0</v>
      </c>
      <c r="AA149" s="3">
        <f t="shared" si="470"/>
        <v>0</v>
      </c>
      <c r="AB149" s="3">
        <f t="shared" si="470"/>
        <v>0</v>
      </c>
      <c r="AC149" s="3">
        <f t="shared" si="470"/>
        <v>0</v>
      </c>
      <c r="AD149" s="154">
        <f t="shared" si="470"/>
        <v>0</v>
      </c>
      <c r="AE149" s="70">
        <f t="shared" si="464"/>
        <v>0</v>
      </c>
      <c r="AG149" s="612"/>
      <c r="AH149" s="196" t="s">
        <v>61</v>
      </c>
      <c r="AI149" s="3">
        <f t="shared" ref="AI149:AT149" si="471">AI21+AI37+AI53+AI69+AI85+AI133</f>
        <v>0</v>
      </c>
      <c r="AJ149" s="3">
        <f t="shared" si="471"/>
        <v>0</v>
      </c>
      <c r="AK149" s="3">
        <f t="shared" si="471"/>
        <v>0</v>
      </c>
      <c r="AL149" s="3">
        <f t="shared" si="471"/>
        <v>0</v>
      </c>
      <c r="AM149" s="3">
        <f t="shared" si="471"/>
        <v>0</v>
      </c>
      <c r="AN149" s="3">
        <f t="shared" si="471"/>
        <v>0</v>
      </c>
      <c r="AO149" s="3">
        <f t="shared" si="471"/>
        <v>0</v>
      </c>
      <c r="AP149" s="3">
        <f t="shared" si="471"/>
        <v>0</v>
      </c>
      <c r="AQ149" s="3">
        <f t="shared" si="471"/>
        <v>0</v>
      </c>
      <c r="AR149" s="3">
        <f t="shared" si="471"/>
        <v>0</v>
      </c>
      <c r="AS149" s="3">
        <f t="shared" si="471"/>
        <v>0</v>
      </c>
      <c r="AT149" s="154">
        <f t="shared" si="471"/>
        <v>21376.578923858375</v>
      </c>
      <c r="AU149" s="70">
        <f t="shared" si="466"/>
        <v>21376.578923858375</v>
      </c>
      <c r="AW149" s="612"/>
      <c r="AX149" s="196" t="s">
        <v>61</v>
      </c>
      <c r="AY149" s="3">
        <f t="shared" ref="AY149:BJ149" si="472">AY21+AY37+AY53+AY69+AY85+AY133</f>
        <v>0</v>
      </c>
      <c r="AZ149" s="3">
        <f t="shared" si="472"/>
        <v>0</v>
      </c>
      <c r="BA149" s="3">
        <f t="shared" si="472"/>
        <v>0</v>
      </c>
      <c r="BB149" s="3">
        <f t="shared" si="472"/>
        <v>0</v>
      </c>
      <c r="BC149" s="3">
        <f t="shared" si="472"/>
        <v>0</v>
      </c>
      <c r="BD149" s="3">
        <f t="shared" si="472"/>
        <v>0</v>
      </c>
      <c r="BE149" s="3">
        <f t="shared" si="472"/>
        <v>0</v>
      </c>
      <c r="BF149" s="3">
        <f t="shared" si="472"/>
        <v>0</v>
      </c>
      <c r="BG149" s="3">
        <f t="shared" si="472"/>
        <v>0</v>
      </c>
      <c r="BH149" s="3">
        <f t="shared" si="472"/>
        <v>0</v>
      </c>
      <c r="BI149" s="3">
        <f t="shared" si="472"/>
        <v>0</v>
      </c>
      <c r="BJ149" s="154">
        <f t="shared" si="472"/>
        <v>0</v>
      </c>
      <c r="BK149" s="70">
        <f t="shared" si="468"/>
        <v>0</v>
      </c>
    </row>
    <row r="150" spans="1:64" x14ac:dyDescent="0.35">
      <c r="A150" s="612"/>
      <c r="B150" s="196" t="s">
        <v>60</v>
      </c>
      <c r="C150" s="3">
        <f t="shared" ref="C150:N150" si="473">C22+C38+C54+C70+C86+C134</f>
        <v>0</v>
      </c>
      <c r="D150" s="3">
        <f t="shared" si="473"/>
        <v>0</v>
      </c>
      <c r="E150" s="3">
        <f t="shared" si="473"/>
        <v>0</v>
      </c>
      <c r="F150" s="3">
        <f t="shared" si="473"/>
        <v>0</v>
      </c>
      <c r="G150" s="3">
        <f t="shared" si="473"/>
        <v>0</v>
      </c>
      <c r="H150" s="3">
        <f t="shared" si="473"/>
        <v>0</v>
      </c>
      <c r="I150" s="3">
        <f t="shared" si="473"/>
        <v>0</v>
      </c>
      <c r="J150" s="3">
        <f t="shared" si="473"/>
        <v>0</v>
      </c>
      <c r="K150" s="3">
        <f t="shared" si="473"/>
        <v>0</v>
      </c>
      <c r="L150" s="3">
        <f t="shared" si="473"/>
        <v>0</v>
      </c>
      <c r="M150" s="3">
        <f t="shared" si="473"/>
        <v>0</v>
      </c>
      <c r="N150" s="154">
        <f t="shared" si="473"/>
        <v>0</v>
      </c>
      <c r="O150" s="70">
        <f t="shared" si="462"/>
        <v>0</v>
      </c>
      <c r="Q150" s="612"/>
      <c r="R150" s="196" t="s">
        <v>60</v>
      </c>
      <c r="S150" s="3">
        <f t="shared" ref="S150:AD150" si="474">S22+S38+S54+S70+S86+S134</f>
        <v>0</v>
      </c>
      <c r="T150" s="3">
        <f t="shared" si="474"/>
        <v>0</v>
      </c>
      <c r="U150" s="3">
        <f t="shared" si="474"/>
        <v>0</v>
      </c>
      <c r="V150" s="3">
        <f t="shared" si="474"/>
        <v>4438</v>
      </c>
      <c r="W150" s="3">
        <f t="shared" si="474"/>
        <v>0</v>
      </c>
      <c r="X150" s="3">
        <f t="shared" si="474"/>
        <v>0</v>
      </c>
      <c r="Y150" s="3">
        <f t="shared" si="474"/>
        <v>0</v>
      </c>
      <c r="Z150" s="3">
        <f t="shared" si="474"/>
        <v>0</v>
      </c>
      <c r="AA150" s="3">
        <f t="shared" si="474"/>
        <v>7856</v>
      </c>
      <c r="AB150" s="3">
        <f t="shared" si="474"/>
        <v>0</v>
      </c>
      <c r="AC150" s="3">
        <f t="shared" si="474"/>
        <v>0</v>
      </c>
      <c r="AD150" s="154">
        <f t="shared" si="474"/>
        <v>23531.144288847569</v>
      </c>
      <c r="AE150" s="70">
        <f t="shared" si="464"/>
        <v>35825.144288847572</v>
      </c>
      <c r="AG150" s="612"/>
      <c r="AH150" s="196" t="s">
        <v>60</v>
      </c>
      <c r="AI150" s="3">
        <f t="shared" ref="AI150:AT150" si="475">AI22+AI38+AI54+AI70+AI86+AI134</f>
        <v>0</v>
      </c>
      <c r="AJ150" s="3">
        <f t="shared" si="475"/>
        <v>0</v>
      </c>
      <c r="AK150" s="3">
        <f t="shared" si="475"/>
        <v>0</v>
      </c>
      <c r="AL150" s="3">
        <f t="shared" si="475"/>
        <v>0</v>
      </c>
      <c r="AM150" s="3">
        <f t="shared" si="475"/>
        <v>0</v>
      </c>
      <c r="AN150" s="3">
        <f t="shared" si="475"/>
        <v>47062.288577695137</v>
      </c>
      <c r="AO150" s="3">
        <f t="shared" si="475"/>
        <v>0</v>
      </c>
      <c r="AP150" s="3">
        <f t="shared" si="475"/>
        <v>0</v>
      </c>
      <c r="AQ150" s="3">
        <f t="shared" si="475"/>
        <v>0</v>
      </c>
      <c r="AR150" s="3">
        <f t="shared" si="475"/>
        <v>0</v>
      </c>
      <c r="AS150" s="3">
        <f t="shared" si="475"/>
        <v>0</v>
      </c>
      <c r="AT150" s="154">
        <f t="shared" si="475"/>
        <v>0</v>
      </c>
      <c r="AU150" s="70">
        <f t="shared" si="466"/>
        <v>47062.288577695137</v>
      </c>
      <c r="AW150" s="612"/>
      <c r="AX150" s="196" t="s">
        <v>60</v>
      </c>
      <c r="AY150" s="3">
        <f t="shared" ref="AY150:BJ150" si="476">AY22+AY38+AY54+AY70+AY86+AY134</f>
        <v>0</v>
      </c>
      <c r="AZ150" s="3">
        <f t="shared" si="476"/>
        <v>0</v>
      </c>
      <c r="BA150" s="3">
        <f t="shared" si="476"/>
        <v>0</v>
      </c>
      <c r="BB150" s="3">
        <f t="shared" si="476"/>
        <v>0</v>
      </c>
      <c r="BC150" s="3">
        <f t="shared" si="476"/>
        <v>0</v>
      </c>
      <c r="BD150" s="3">
        <f t="shared" si="476"/>
        <v>0</v>
      </c>
      <c r="BE150" s="3">
        <f t="shared" si="476"/>
        <v>0</v>
      </c>
      <c r="BF150" s="3">
        <f t="shared" si="476"/>
        <v>0</v>
      </c>
      <c r="BG150" s="3">
        <f t="shared" si="476"/>
        <v>0</v>
      </c>
      <c r="BH150" s="3">
        <f t="shared" si="476"/>
        <v>0</v>
      </c>
      <c r="BI150" s="3">
        <f t="shared" si="476"/>
        <v>0</v>
      </c>
      <c r="BJ150" s="154">
        <f t="shared" si="476"/>
        <v>0</v>
      </c>
      <c r="BK150" s="70">
        <f t="shared" si="468"/>
        <v>0</v>
      </c>
    </row>
    <row r="151" spans="1:64" x14ac:dyDescent="0.35">
      <c r="A151" s="612"/>
      <c r="B151" s="196" t="s">
        <v>59</v>
      </c>
      <c r="C151" s="3">
        <f t="shared" ref="C151:N151" si="477">C23+C39+C55+C71+C87+C135</f>
        <v>0</v>
      </c>
      <c r="D151" s="3">
        <f t="shared" si="477"/>
        <v>3567.9478148355242</v>
      </c>
      <c r="E151" s="3">
        <f t="shared" si="477"/>
        <v>9074.913645854409</v>
      </c>
      <c r="F151" s="3">
        <f t="shared" si="477"/>
        <v>5867.2375492164738</v>
      </c>
      <c r="G151" s="3">
        <f t="shared" si="477"/>
        <v>6432.670168481437</v>
      </c>
      <c r="H151" s="3">
        <f t="shared" si="477"/>
        <v>6641.9091967791974</v>
      </c>
      <c r="I151" s="3">
        <f t="shared" si="477"/>
        <v>24490.305646413595</v>
      </c>
      <c r="J151" s="3">
        <f t="shared" si="477"/>
        <v>10155.725410531386</v>
      </c>
      <c r="K151" s="3">
        <f t="shared" si="477"/>
        <v>18135.185313107013</v>
      </c>
      <c r="L151" s="3">
        <f t="shared" si="477"/>
        <v>26884.593788461454</v>
      </c>
      <c r="M151" s="3">
        <f t="shared" si="477"/>
        <v>91870.745914146552</v>
      </c>
      <c r="N151" s="154">
        <f t="shared" si="477"/>
        <v>600240.43586191267</v>
      </c>
      <c r="O151" s="70">
        <f t="shared" si="462"/>
        <v>803361.67030973965</v>
      </c>
      <c r="Q151" s="612"/>
      <c r="R151" s="196" t="s">
        <v>59</v>
      </c>
      <c r="S151" s="3">
        <f t="shared" ref="S151:AD151" si="478">S23+S39+S55+S71+S87+S135</f>
        <v>0</v>
      </c>
      <c r="T151" s="3">
        <f t="shared" si="478"/>
        <v>78933.778560216539</v>
      </c>
      <c r="U151" s="3">
        <f t="shared" si="478"/>
        <v>155418.73108081319</v>
      </c>
      <c r="V151" s="3">
        <f t="shared" si="478"/>
        <v>463062.15178943123</v>
      </c>
      <c r="W151" s="3">
        <f t="shared" si="478"/>
        <v>329931.72183654364</v>
      </c>
      <c r="X151" s="3">
        <f t="shared" si="478"/>
        <v>431249.55079106416</v>
      </c>
      <c r="Y151" s="3">
        <f t="shared" si="478"/>
        <v>201228.17137166508</v>
      </c>
      <c r="Z151" s="3">
        <f t="shared" si="478"/>
        <v>210195.22668631503</v>
      </c>
      <c r="AA151" s="3">
        <f t="shared" si="478"/>
        <v>354026.50460012292</v>
      </c>
      <c r="AB151" s="3">
        <f t="shared" si="478"/>
        <v>309587.44727038027</v>
      </c>
      <c r="AC151" s="3">
        <f t="shared" si="478"/>
        <v>926060.95948871074</v>
      </c>
      <c r="AD151" s="154">
        <f t="shared" si="478"/>
        <v>2584073.7099029189</v>
      </c>
      <c r="AE151" s="70">
        <f t="shared" si="464"/>
        <v>6043767.9533781819</v>
      </c>
      <c r="AG151" s="612"/>
      <c r="AH151" s="196" t="s">
        <v>59</v>
      </c>
      <c r="AI151" s="3">
        <f t="shared" ref="AI151:AT151" si="479">AI23+AI39+AI55+AI71+AI87+AI135</f>
        <v>0</v>
      </c>
      <c r="AJ151" s="3">
        <f t="shared" si="479"/>
        <v>0</v>
      </c>
      <c r="AK151" s="3">
        <f t="shared" si="479"/>
        <v>0</v>
      </c>
      <c r="AL151" s="3">
        <f t="shared" si="479"/>
        <v>0</v>
      </c>
      <c r="AM151" s="3">
        <f t="shared" si="479"/>
        <v>9741.9052489335263</v>
      </c>
      <c r="AN151" s="3">
        <f t="shared" si="479"/>
        <v>2345009.8916343767</v>
      </c>
      <c r="AO151" s="3">
        <f t="shared" si="479"/>
        <v>92594.773509539926</v>
      </c>
      <c r="AP151" s="3">
        <f t="shared" si="479"/>
        <v>0</v>
      </c>
      <c r="AQ151" s="3">
        <f t="shared" si="479"/>
        <v>9318.9800921265887</v>
      </c>
      <c r="AR151" s="3">
        <f t="shared" si="479"/>
        <v>99819.118700873441</v>
      </c>
      <c r="AS151" s="3">
        <f t="shared" si="479"/>
        <v>579440.6916058053</v>
      </c>
      <c r="AT151" s="154">
        <f t="shared" si="479"/>
        <v>2465361.9395136097</v>
      </c>
      <c r="AU151" s="70">
        <f t="shared" si="466"/>
        <v>5601287.3003052659</v>
      </c>
      <c r="AW151" s="612"/>
      <c r="AX151" s="196" t="s">
        <v>59</v>
      </c>
      <c r="AY151" s="3">
        <f t="shared" ref="AY151:BJ151" si="480">AY23+AY39+AY55+AY71+AY87+AY135</f>
        <v>0</v>
      </c>
      <c r="AZ151" s="3">
        <f t="shared" si="480"/>
        <v>0</v>
      </c>
      <c r="BA151" s="3">
        <f t="shared" si="480"/>
        <v>0</v>
      </c>
      <c r="BB151" s="3">
        <f t="shared" si="480"/>
        <v>0</v>
      </c>
      <c r="BC151" s="3">
        <f t="shared" si="480"/>
        <v>0</v>
      </c>
      <c r="BD151" s="3">
        <f t="shared" si="480"/>
        <v>201655.59300567603</v>
      </c>
      <c r="BE151" s="3">
        <f t="shared" si="480"/>
        <v>292395.35011811269</v>
      </c>
      <c r="BF151" s="3">
        <f t="shared" si="480"/>
        <v>0</v>
      </c>
      <c r="BG151" s="3">
        <f t="shared" si="480"/>
        <v>0</v>
      </c>
      <c r="BH151" s="3">
        <f t="shared" si="480"/>
        <v>34001.517303141554</v>
      </c>
      <c r="BI151" s="3">
        <f t="shared" si="480"/>
        <v>284109.12710583198</v>
      </c>
      <c r="BJ151" s="154">
        <f t="shared" si="480"/>
        <v>1415839.5896752991</v>
      </c>
      <c r="BK151" s="70">
        <f t="shared" si="468"/>
        <v>2228001.1772080613</v>
      </c>
    </row>
    <row r="152" spans="1:64" x14ac:dyDescent="0.35">
      <c r="A152" s="612"/>
      <c r="B152" s="196" t="s">
        <v>58</v>
      </c>
      <c r="C152" s="3">
        <f t="shared" ref="C152:N152" si="481">C24+C40+C56+C72+C88+C136</f>
        <v>0</v>
      </c>
      <c r="D152" s="3">
        <f t="shared" si="481"/>
        <v>0</v>
      </c>
      <c r="E152" s="3">
        <f t="shared" si="481"/>
        <v>0</v>
      </c>
      <c r="F152" s="3">
        <f t="shared" si="481"/>
        <v>0</v>
      </c>
      <c r="G152" s="3">
        <f t="shared" si="481"/>
        <v>0</v>
      </c>
      <c r="H152" s="3">
        <f t="shared" si="481"/>
        <v>0</v>
      </c>
      <c r="I152" s="3">
        <f t="shared" si="481"/>
        <v>0</v>
      </c>
      <c r="J152" s="3">
        <f t="shared" si="481"/>
        <v>0</v>
      </c>
      <c r="K152" s="3">
        <f t="shared" si="481"/>
        <v>0</v>
      </c>
      <c r="L152" s="3">
        <f t="shared" si="481"/>
        <v>0</v>
      </c>
      <c r="M152" s="3">
        <f t="shared" si="481"/>
        <v>0</v>
      </c>
      <c r="N152" s="154">
        <f t="shared" si="481"/>
        <v>9026.9307861328089</v>
      </c>
      <c r="O152" s="70">
        <f t="shared" si="462"/>
        <v>9026.9307861328089</v>
      </c>
      <c r="Q152" s="612"/>
      <c r="R152" s="196" t="s">
        <v>58</v>
      </c>
      <c r="S152" s="3">
        <f t="shared" ref="S152:AD152" si="482">S24+S40+S56+S72+S88+S136</f>
        <v>0</v>
      </c>
      <c r="T152" s="3">
        <f t="shared" si="482"/>
        <v>0</v>
      </c>
      <c r="U152" s="3">
        <f t="shared" si="482"/>
        <v>0</v>
      </c>
      <c r="V152" s="3">
        <f t="shared" si="482"/>
        <v>0</v>
      </c>
      <c r="W152" s="3">
        <f t="shared" si="482"/>
        <v>0</v>
      </c>
      <c r="X152" s="3">
        <f t="shared" si="482"/>
        <v>0</v>
      </c>
      <c r="Y152" s="3">
        <f t="shared" si="482"/>
        <v>0</v>
      </c>
      <c r="Z152" s="3">
        <f t="shared" si="482"/>
        <v>0</v>
      </c>
      <c r="AA152" s="3">
        <f t="shared" si="482"/>
        <v>0</v>
      </c>
      <c r="AB152" s="3">
        <f t="shared" si="482"/>
        <v>0</v>
      </c>
      <c r="AC152" s="3">
        <f t="shared" si="482"/>
        <v>37868.070240000001</v>
      </c>
      <c r="AD152" s="154">
        <f t="shared" si="482"/>
        <v>109609.632</v>
      </c>
      <c r="AE152" s="70">
        <f t="shared" si="464"/>
        <v>147477.70224000001</v>
      </c>
      <c r="AG152" s="612"/>
      <c r="AH152" s="196" t="s">
        <v>58</v>
      </c>
      <c r="AI152" s="3">
        <f t="shared" ref="AI152:AT152" si="483">AI24+AI40+AI56+AI72+AI88+AI136</f>
        <v>0</v>
      </c>
      <c r="AJ152" s="3">
        <f t="shared" si="483"/>
        <v>0</v>
      </c>
      <c r="AK152" s="3">
        <f t="shared" si="483"/>
        <v>0</v>
      </c>
      <c r="AL152" s="3">
        <f t="shared" si="483"/>
        <v>0</v>
      </c>
      <c r="AM152" s="3">
        <f t="shared" si="483"/>
        <v>165742.53696</v>
      </c>
      <c r="AN152" s="3">
        <f t="shared" si="483"/>
        <v>0</v>
      </c>
      <c r="AO152" s="3">
        <f t="shared" si="483"/>
        <v>0</v>
      </c>
      <c r="AP152" s="3">
        <f t="shared" si="483"/>
        <v>0</v>
      </c>
      <c r="AQ152" s="3">
        <f t="shared" si="483"/>
        <v>0</v>
      </c>
      <c r="AR152" s="3">
        <f t="shared" si="483"/>
        <v>0</v>
      </c>
      <c r="AS152" s="3">
        <f t="shared" si="483"/>
        <v>0</v>
      </c>
      <c r="AT152" s="154">
        <f t="shared" si="483"/>
        <v>0</v>
      </c>
      <c r="AU152" s="70">
        <f t="shared" si="466"/>
        <v>165742.53696</v>
      </c>
      <c r="AW152" s="612"/>
      <c r="AX152" s="196" t="s">
        <v>58</v>
      </c>
      <c r="AY152" s="3">
        <f t="shared" ref="AY152:BJ152" si="484">AY24+AY40+AY56+AY72+AY88+AY136</f>
        <v>0</v>
      </c>
      <c r="AZ152" s="3">
        <f t="shared" si="484"/>
        <v>0</v>
      </c>
      <c r="BA152" s="3">
        <f t="shared" si="484"/>
        <v>0</v>
      </c>
      <c r="BB152" s="3">
        <f t="shared" si="484"/>
        <v>0</v>
      </c>
      <c r="BC152" s="3">
        <f t="shared" si="484"/>
        <v>20472.21</v>
      </c>
      <c r="BD152" s="3">
        <f t="shared" si="484"/>
        <v>0</v>
      </c>
      <c r="BE152" s="3">
        <f t="shared" si="484"/>
        <v>0</v>
      </c>
      <c r="BF152" s="3">
        <f t="shared" si="484"/>
        <v>0</v>
      </c>
      <c r="BG152" s="3">
        <f t="shared" si="484"/>
        <v>0</v>
      </c>
      <c r="BH152" s="3">
        <f t="shared" si="484"/>
        <v>0</v>
      </c>
      <c r="BI152" s="3">
        <f t="shared" si="484"/>
        <v>0</v>
      </c>
      <c r="BJ152" s="154">
        <f t="shared" si="484"/>
        <v>0</v>
      </c>
      <c r="BK152" s="70">
        <f t="shared" si="468"/>
        <v>20472.21</v>
      </c>
    </row>
    <row r="153" spans="1:64" ht="15" customHeight="1" x14ac:dyDescent="0.35">
      <c r="A153" s="612"/>
      <c r="B153" s="196" t="s">
        <v>57</v>
      </c>
      <c r="C153" s="3">
        <f t="shared" ref="C153:N153" si="485">C25+C41+C57+C73+C89+C137</f>
        <v>0</v>
      </c>
      <c r="D153" s="3">
        <f t="shared" si="485"/>
        <v>0</v>
      </c>
      <c r="E153" s="3">
        <f t="shared" si="485"/>
        <v>0</v>
      </c>
      <c r="F153" s="3">
        <f t="shared" si="485"/>
        <v>0</v>
      </c>
      <c r="G153" s="3">
        <f t="shared" si="485"/>
        <v>0</v>
      </c>
      <c r="H153" s="3">
        <f t="shared" si="485"/>
        <v>0</v>
      </c>
      <c r="I153" s="3">
        <f t="shared" si="485"/>
        <v>0</v>
      </c>
      <c r="J153" s="3">
        <f t="shared" si="485"/>
        <v>0</v>
      </c>
      <c r="K153" s="3">
        <f t="shared" si="485"/>
        <v>0</v>
      </c>
      <c r="L153" s="3">
        <f t="shared" si="485"/>
        <v>0</v>
      </c>
      <c r="M153" s="3">
        <f t="shared" si="485"/>
        <v>0</v>
      </c>
      <c r="N153" s="154">
        <f t="shared" si="485"/>
        <v>0</v>
      </c>
      <c r="O153" s="70">
        <f t="shared" si="462"/>
        <v>0</v>
      </c>
      <c r="Q153" s="612"/>
      <c r="R153" s="196" t="s">
        <v>57</v>
      </c>
      <c r="S153" s="3">
        <f t="shared" ref="S153:AD153" si="486">S25+S41+S57+S73+S89+S137</f>
        <v>0</v>
      </c>
      <c r="T153" s="3">
        <f t="shared" si="486"/>
        <v>0</v>
      </c>
      <c r="U153" s="3">
        <f t="shared" si="486"/>
        <v>0</v>
      </c>
      <c r="V153" s="3">
        <f t="shared" si="486"/>
        <v>0</v>
      </c>
      <c r="W153" s="3">
        <f t="shared" si="486"/>
        <v>0</v>
      </c>
      <c r="X153" s="3">
        <f t="shared" si="486"/>
        <v>0</v>
      </c>
      <c r="Y153" s="3">
        <f t="shared" si="486"/>
        <v>0</v>
      </c>
      <c r="Z153" s="3">
        <f t="shared" si="486"/>
        <v>0</v>
      </c>
      <c r="AA153" s="3">
        <f t="shared" si="486"/>
        <v>0</v>
      </c>
      <c r="AB153" s="3">
        <f t="shared" si="486"/>
        <v>0</v>
      </c>
      <c r="AC153" s="3">
        <f t="shared" si="486"/>
        <v>0</v>
      </c>
      <c r="AD153" s="154">
        <f t="shared" si="486"/>
        <v>0</v>
      </c>
      <c r="AE153" s="70">
        <f t="shared" si="464"/>
        <v>0</v>
      </c>
      <c r="AG153" s="612"/>
      <c r="AH153" s="196" t="s">
        <v>57</v>
      </c>
      <c r="AI153" s="3">
        <f t="shared" ref="AI153:AT153" si="487">AI25+AI41+AI57+AI73+AI89+AI137</f>
        <v>0</v>
      </c>
      <c r="AJ153" s="3">
        <f t="shared" si="487"/>
        <v>0</v>
      </c>
      <c r="AK153" s="3">
        <f t="shared" si="487"/>
        <v>0</v>
      </c>
      <c r="AL153" s="3">
        <f t="shared" si="487"/>
        <v>0</v>
      </c>
      <c r="AM153" s="3">
        <f t="shared" si="487"/>
        <v>0</v>
      </c>
      <c r="AN153" s="3">
        <f t="shared" si="487"/>
        <v>0</v>
      </c>
      <c r="AO153" s="3">
        <f t="shared" si="487"/>
        <v>0</v>
      </c>
      <c r="AP153" s="3">
        <f t="shared" si="487"/>
        <v>0</v>
      </c>
      <c r="AQ153" s="3">
        <f t="shared" si="487"/>
        <v>0</v>
      </c>
      <c r="AR153" s="3">
        <f t="shared" si="487"/>
        <v>0</v>
      </c>
      <c r="AS153" s="3">
        <f t="shared" si="487"/>
        <v>0</v>
      </c>
      <c r="AT153" s="154">
        <f t="shared" si="487"/>
        <v>0</v>
      </c>
      <c r="AU153" s="70">
        <f t="shared" si="466"/>
        <v>0</v>
      </c>
      <c r="AW153" s="612"/>
      <c r="AX153" s="196" t="s">
        <v>57</v>
      </c>
      <c r="AY153" s="3">
        <f t="shared" ref="AY153:BJ153" si="488">AY25+AY41+AY57+AY73+AY89+AY137</f>
        <v>0</v>
      </c>
      <c r="AZ153" s="3">
        <f t="shared" si="488"/>
        <v>0</v>
      </c>
      <c r="BA153" s="3">
        <f t="shared" si="488"/>
        <v>0</v>
      </c>
      <c r="BB153" s="3">
        <f t="shared" si="488"/>
        <v>0</v>
      </c>
      <c r="BC153" s="3">
        <f t="shared" si="488"/>
        <v>0</v>
      </c>
      <c r="BD153" s="3">
        <f t="shared" si="488"/>
        <v>0</v>
      </c>
      <c r="BE153" s="3">
        <f t="shared" si="488"/>
        <v>0</v>
      </c>
      <c r="BF153" s="3">
        <f t="shared" si="488"/>
        <v>0</v>
      </c>
      <c r="BG153" s="3">
        <f t="shared" si="488"/>
        <v>0</v>
      </c>
      <c r="BH153" s="3">
        <f t="shared" si="488"/>
        <v>0</v>
      </c>
      <c r="BI153" s="3">
        <f t="shared" si="488"/>
        <v>0</v>
      </c>
      <c r="BJ153" s="154">
        <f t="shared" si="488"/>
        <v>0</v>
      </c>
      <c r="BK153" s="70">
        <f t="shared" si="468"/>
        <v>0</v>
      </c>
    </row>
    <row r="154" spans="1:64" x14ac:dyDescent="0.35">
      <c r="A154" s="612"/>
      <c r="B154" s="196" t="s">
        <v>56</v>
      </c>
      <c r="C154" s="3">
        <f t="shared" ref="C154:N154" si="489">C26+C42+C58+C74+C90+C138</f>
        <v>0</v>
      </c>
      <c r="D154" s="3">
        <f t="shared" si="489"/>
        <v>0</v>
      </c>
      <c r="E154" s="3">
        <f t="shared" si="489"/>
        <v>0</v>
      </c>
      <c r="F154" s="3">
        <f t="shared" si="489"/>
        <v>9153.3902475558916</v>
      </c>
      <c r="G154" s="3">
        <f t="shared" si="489"/>
        <v>72911.46792242612</v>
      </c>
      <c r="H154" s="3">
        <f t="shared" si="489"/>
        <v>0</v>
      </c>
      <c r="I154" s="3">
        <f t="shared" si="489"/>
        <v>104191.89785102161</v>
      </c>
      <c r="J154" s="3">
        <f t="shared" si="489"/>
        <v>33535.360000000001</v>
      </c>
      <c r="K154" s="3">
        <f t="shared" si="489"/>
        <v>33535.360000000001</v>
      </c>
      <c r="L154" s="3">
        <f t="shared" si="489"/>
        <v>28014.51310739664</v>
      </c>
      <c r="M154" s="3">
        <f t="shared" si="489"/>
        <v>0</v>
      </c>
      <c r="N154" s="154">
        <f t="shared" si="489"/>
        <v>1445821.2653314406</v>
      </c>
      <c r="O154" s="70">
        <f t="shared" si="462"/>
        <v>1727163.2544598409</v>
      </c>
      <c r="Q154" s="612"/>
      <c r="R154" s="196" t="s">
        <v>56</v>
      </c>
      <c r="S154" s="3">
        <f t="shared" ref="S154:AD154" si="490">S26+S42+S58+S74+S90+S138</f>
        <v>0</v>
      </c>
      <c r="T154" s="3">
        <f t="shared" si="490"/>
        <v>0</v>
      </c>
      <c r="U154" s="3">
        <f t="shared" si="490"/>
        <v>56655.219599063246</v>
      </c>
      <c r="V154" s="3">
        <f t="shared" si="490"/>
        <v>4115224.2287130188</v>
      </c>
      <c r="W154" s="3">
        <f t="shared" si="490"/>
        <v>417464.50474423094</v>
      </c>
      <c r="X154" s="3">
        <f t="shared" si="490"/>
        <v>829778.12936152006</v>
      </c>
      <c r="Y154" s="3">
        <f t="shared" si="490"/>
        <v>293567.83600023435</v>
      </c>
      <c r="Z154" s="3">
        <f t="shared" si="490"/>
        <v>0</v>
      </c>
      <c r="AA154" s="3">
        <f t="shared" si="490"/>
        <v>362862.82955609902</v>
      </c>
      <c r="AB154" s="3">
        <f t="shared" si="490"/>
        <v>405728.42833074438</v>
      </c>
      <c r="AC154" s="3">
        <f t="shared" si="490"/>
        <v>2347863.5282927048</v>
      </c>
      <c r="AD154" s="154">
        <f t="shared" si="490"/>
        <v>8778818.8961949181</v>
      </c>
      <c r="AE154" s="70">
        <f t="shared" si="464"/>
        <v>17607963.600792535</v>
      </c>
      <c r="AG154" s="612"/>
      <c r="AH154" s="196" t="s">
        <v>56</v>
      </c>
      <c r="AI154" s="3">
        <f t="shared" ref="AI154:AT154" si="491">AI26+AI42+AI58+AI74+AI90+AI138</f>
        <v>0</v>
      </c>
      <c r="AJ154" s="3">
        <f t="shared" si="491"/>
        <v>0</v>
      </c>
      <c r="AK154" s="3">
        <f t="shared" si="491"/>
        <v>0</v>
      </c>
      <c r="AL154" s="3">
        <f t="shared" si="491"/>
        <v>0</v>
      </c>
      <c r="AM154" s="3">
        <f t="shared" si="491"/>
        <v>1054.0517336915279</v>
      </c>
      <c r="AN154" s="3">
        <f t="shared" si="491"/>
        <v>64521.422081500554</v>
      </c>
      <c r="AO154" s="3">
        <f t="shared" si="491"/>
        <v>5707.5780047764656</v>
      </c>
      <c r="AP154" s="3">
        <f t="shared" si="491"/>
        <v>0</v>
      </c>
      <c r="AQ154" s="3">
        <f t="shared" si="491"/>
        <v>31353.026530683848</v>
      </c>
      <c r="AR154" s="3">
        <f t="shared" si="491"/>
        <v>0</v>
      </c>
      <c r="AS154" s="3">
        <f t="shared" si="491"/>
        <v>286915.98031182756</v>
      </c>
      <c r="AT154" s="154">
        <f t="shared" si="491"/>
        <v>938250.72977297741</v>
      </c>
      <c r="AU154" s="70">
        <f t="shared" si="466"/>
        <v>1327802.7884354573</v>
      </c>
      <c r="AW154" s="612"/>
      <c r="AX154" s="196" t="s">
        <v>56</v>
      </c>
      <c r="AY154" s="3">
        <f t="shared" ref="AY154:BJ154" si="492">AY26+AY42+AY58+AY74+AY90+AY138</f>
        <v>0</v>
      </c>
      <c r="AZ154" s="3">
        <f t="shared" si="492"/>
        <v>0</v>
      </c>
      <c r="BA154" s="3">
        <f t="shared" si="492"/>
        <v>0</v>
      </c>
      <c r="BB154" s="3">
        <f t="shared" si="492"/>
        <v>0</v>
      </c>
      <c r="BC154" s="3">
        <f t="shared" si="492"/>
        <v>0</v>
      </c>
      <c r="BD154" s="3">
        <f t="shared" si="492"/>
        <v>0</v>
      </c>
      <c r="BE154" s="3">
        <f t="shared" si="492"/>
        <v>0</v>
      </c>
      <c r="BF154" s="3">
        <f t="shared" si="492"/>
        <v>0</v>
      </c>
      <c r="BG154" s="3">
        <f t="shared" si="492"/>
        <v>0</v>
      </c>
      <c r="BH154" s="3">
        <f t="shared" si="492"/>
        <v>0</v>
      </c>
      <c r="BI154" s="3">
        <f t="shared" si="492"/>
        <v>0</v>
      </c>
      <c r="BJ154" s="154">
        <f t="shared" si="492"/>
        <v>84297.226736164157</v>
      </c>
      <c r="BK154" s="70">
        <f t="shared" si="468"/>
        <v>84297.226736164157</v>
      </c>
    </row>
    <row r="155" spans="1:64" x14ac:dyDescent="0.35">
      <c r="A155" s="612"/>
      <c r="B155" s="196" t="s">
        <v>55</v>
      </c>
      <c r="C155" s="3">
        <f t="shared" ref="C155:N155" si="493">C27+C43+C59+C75+C91+C139</f>
        <v>0</v>
      </c>
      <c r="D155" s="3">
        <f t="shared" si="493"/>
        <v>884823.67783942085</v>
      </c>
      <c r="E155" s="3">
        <f t="shared" si="493"/>
        <v>707249.96173342201</v>
      </c>
      <c r="F155" s="3">
        <f t="shared" si="493"/>
        <v>941648.05705283221</v>
      </c>
      <c r="G155" s="3">
        <f t="shared" si="493"/>
        <v>1315219.0334743927</v>
      </c>
      <c r="H155" s="3">
        <f t="shared" si="493"/>
        <v>1212164.9118857454</v>
      </c>
      <c r="I155" s="3">
        <f t="shared" si="493"/>
        <v>1761175.2099054358</v>
      </c>
      <c r="J155" s="3">
        <f t="shared" si="493"/>
        <v>1357622.0566917805</v>
      </c>
      <c r="K155" s="3">
        <f t="shared" si="493"/>
        <v>1897330.8485398423</v>
      </c>
      <c r="L155" s="3">
        <f t="shared" si="493"/>
        <v>1567634.0631352528</v>
      </c>
      <c r="M155" s="3">
        <f t="shared" si="493"/>
        <v>1578353.696721626</v>
      </c>
      <c r="N155" s="154">
        <f t="shared" si="493"/>
        <v>7434598.1640829798</v>
      </c>
      <c r="O155" s="70">
        <f t="shared" si="462"/>
        <v>20657819.681062732</v>
      </c>
      <c r="Q155" s="612"/>
      <c r="R155" s="196" t="s">
        <v>55</v>
      </c>
      <c r="S155" s="3">
        <f t="shared" ref="S155:AD155" si="494">S27+S43+S59+S75+S91+S139</f>
        <v>0</v>
      </c>
      <c r="T155" s="3">
        <f t="shared" si="494"/>
        <v>445145.43638072023</v>
      </c>
      <c r="U155" s="3">
        <f t="shared" si="494"/>
        <v>915881.27913421858</v>
      </c>
      <c r="V155" s="3">
        <f t="shared" si="494"/>
        <v>741462.5292973913</v>
      </c>
      <c r="W155" s="3">
        <f t="shared" si="494"/>
        <v>1252689.973700006</v>
      </c>
      <c r="X155" s="3">
        <f t="shared" si="494"/>
        <v>2143915.018682749</v>
      </c>
      <c r="Y155" s="3">
        <f t="shared" si="494"/>
        <v>1682676.9160713684</v>
      </c>
      <c r="Z155" s="3">
        <f t="shared" si="494"/>
        <v>1533730.3055767468</v>
      </c>
      <c r="AA155" s="3">
        <f t="shared" si="494"/>
        <v>3887396.9830191494</v>
      </c>
      <c r="AB155" s="3">
        <f t="shared" si="494"/>
        <v>5596721.3994477885</v>
      </c>
      <c r="AC155" s="3">
        <f t="shared" si="494"/>
        <v>5074803.7276103226</v>
      </c>
      <c r="AD155" s="154">
        <f t="shared" si="494"/>
        <v>14121835.612324806</v>
      </c>
      <c r="AE155" s="70">
        <f t="shared" si="464"/>
        <v>37396259.181245267</v>
      </c>
      <c r="AG155" s="612"/>
      <c r="AH155" s="196" t="s">
        <v>55</v>
      </c>
      <c r="AI155" s="3">
        <f t="shared" ref="AI155:AT155" si="495">AI27+AI43+AI59+AI75+AI91+AI139</f>
        <v>0</v>
      </c>
      <c r="AJ155" s="3">
        <f t="shared" si="495"/>
        <v>316544.60502720001</v>
      </c>
      <c r="AK155" s="3">
        <f t="shared" si="495"/>
        <v>9064.8256686056084</v>
      </c>
      <c r="AL155" s="3">
        <f t="shared" si="495"/>
        <v>539272.45489688357</v>
      </c>
      <c r="AM155" s="3">
        <f t="shared" si="495"/>
        <v>416449.84750537755</v>
      </c>
      <c r="AN155" s="3">
        <f t="shared" si="495"/>
        <v>1113485.5327809299</v>
      </c>
      <c r="AO155" s="3">
        <f t="shared" si="495"/>
        <v>276977.25902880006</v>
      </c>
      <c r="AP155" s="3">
        <f t="shared" si="495"/>
        <v>555818.93789554667</v>
      </c>
      <c r="AQ155" s="3">
        <f t="shared" si="495"/>
        <v>418254.36138749484</v>
      </c>
      <c r="AR155" s="3">
        <f t="shared" si="495"/>
        <v>540982.48901400005</v>
      </c>
      <c r="AS155" s="3">
        <f t="shared" si="495"/>
        <v>411643.26969128411</v>
      </c>
      <c r="AT155" s="154">
        <f t="shared" si="495"/>
        <v>3316859.5784440734</v>
      </c>
      <c r="AU155" s="70">
        <f t="shared" si="466"/>
        <v>7915353.1613401957</v>
      </c>
      <c r="AW155" s="612"/>
      <c r="AX155" s="196" t="s">
        <v>55</v>
      </c>
      <c r="AY155" s="3">
        <f t="shared" ref="AY155:BJ155" si="496">AY27+AY43+AY59+AY75+AY91+AY139</f>
        <v>0</v>
      </c>
      <c r="AZ155" s="3">
        <f t="shared" si="496"/>
        <v>0</v>
      </c>
      <c r="BA155" s="3">
        <f t="shared" si="496"/>
        <v>2942.2673280000004</v>
      </c>
      <c r="BB155" s="3">
        <f t="shared" si="496"/>
        <v>0</v>
      </c>
      <c r="BC155" s="3">
        <f t="shared" si="496"/>
        <v>30246.435507703092</v>
      </c>
      <c r="BD155" s="3">
        <f t="shared" si="496"/>
        <v>23784.99552</v>
      </c>
      <c r="BE155" s="3">
        <f t="shared" si="496"/>
        <v>24264.310409833517</v>
      </c>
      <c r="BF155" s="3">
        <f t="shared" si="496"/>
        <v>0</v>
      </c>
      <c r="BG155" s="3">
        <f t="shared" si="496"/>
        <v>0</v>
      </c>
      <c r="BH155" s="3">
        <f t="shared" si="496"/>
        <v>15081.066000000001</v>
      </c>
      <c r="BI155" s="3">
        <f t="shared" si="496"/>
        <v>0</v>
      </c>
      <c r="BJ155" s="154">
        <f t="shared" si="496"/>
        <v>0</v>
      </c>
      <c r="BK155" s="70">
        <f t="shared" si="468"/>
        <v>96319.074765536614</v>
      </c>
    </row>
    <row r="156" spans="1:64" x14ac:dyDescent="0.35">
      <c r="A156" s="612"/>
      <c r="B156" s="196" t="s">
        <v>54</v>
      </c>
      <c r="C156" s="3">
        <f t="shared" ref="C156:N156" si="497">C28+C44+C60+C76+C92+C140</f>
        <v>0</v>
      </c>
      <c r="D156" s="3">
        <f t="shared" si="497"/>
        <v>32166.995648299067</v>
      </c>
      <c r="E156" s="3">
        <f t="shared" si="497"/>
        <v>6739.4954880000005</v>
      </c>
      <c r="F156" s="3">
        <f t="shared" si="497"/>
        <v>21752.263125895424</v>
      </c>
      <c r="G156" s="3">
        <f t="shared" si="497"/>
        <v>27233.452194491285</v>
      </c>
      <c r="H156" s="3">
        <f t="shared" si="497"/>
        <v>101010.91176000002</v>
      </c>
      <c r="I156" s="3">
        <f t="shared" si="497"/>
        <v>70841.112775200003</v>
      </c>
      <c r="J156" s="3">
        <f t="shared" si="497"/>
        <v>529.36329599999999</v>
      </c>
      <c r="K156" s="3">
        <f t="shared" si="497"/>
        <v>4079.8280880000002</v>
      </c>
      <c r="L156" s="3">
        <f t="shared" si="497"/>
        <v>23252.181861600006</v>
      </c>
      <c r="M156" s="3">
        <f t="shared" si="497"/>
        <v>147867.83535497417</v>
      </c>
      <c r="N156" s="154">
        <f t="shared" si="497"/>
        <v>240659.27555271349</v>
      </c>
      <c r="O156" s="70">
        <f t="shared" si="462"/>
        <v>676132.71514517348</v>
      </c>
      <c r="Q156" s="612"/>
      <c r="R156" s="196" t="s">
        <v>54</v>
      </c>
      <c r="S156" s="3">
        <f t="shared" ref="S156:AD156" si="498">S28+S44+S60+S76+S92+S140</f>
        <v>0</v>
      </c>
      <c r="T156" s="3">
        <f t="shared" si="498"/>
        <v>105517.17752400001</v>
      </c>
      <c r="U156" s="3">
        <f t="shared" si="498"/>
        <v>12663.091584000002</v>
      </c>
      <c r="V156" s="3">
        <f t="shared" si="498"/>
        <v>3616477.3402033076</v>
      </c>
      <c r="W156" s="3">
        <f t="shared" si="498"/>
        <v>67062.62851200001</v>
      </c>
      <c r="X156" s="3">
        <f t="shared" si="498"/>
        <v>673097.85568799998</v>
      </c>
      <c r="Y156" s="3">
        <f t="shared" si="498"/>
        <v>16859.1456</v>
      </c>
      <c r="Z156" s="3">
        <f t="shared" si="498"/>
        <v>215296.66620000001</v>
      </c>
      <c r="AA156" s="3">
        <f t="shared" si="498"/>
        <v>104458.11971215373</v>
      </c>
      <c r="AB156" s="3">
        <f t="shared" si="498"/>
        <v>413406.47796513629</v>
      </c>
      <c r="AC156" s="3">
        <f t="shared" si="498"/>
        <v>53902.396030868469</v>
      </c>
      <c r="AD156" s="154">
        <f t="shared" si="498"/>
        <v>4348138.9677723795</v>
      </c>
      <c r="AE156" s="70">
        <f t="shared" si="464"/>
        <v>9626879.8667918444</v>
      </c>
      <c r="AG156" s="612"/>
      <c r="AH156" s="196" t="s">
        <v>54</v>
      </c>
      <c r="AI156" s="3">
        <f t="shared" ref="AI156:AT156" si="499">AI28+AI44+AI60+AI76+AI92+AI140</f>
        <v>0</v>
      </c>
      <c r="AJ156" s="3">
        <f t="shared" si="499"/>
        <v>0</v>
      </c>
      <c r="AK156" s="3">
        <f t="shared" si="499"/>
        <v>0</v>
      </c>
      <c r="AL156" s="3">
        <f t="shared" si="499"/>
        <v>15411.808764000001</v>
      </c>
      <c r="AM156" s="3">
        <f t="shared" si="499"/>
        <v>35871.214500000002</v>
      </c>
      <c r="AN156" s="3">
        <f t="shared" si="499"/>
        <v>69279.987744000013</v>
      </c>
      <c r="AO156" s="3">
        <f t="shared" si="499"/>
        <v>0</v>
      </c>
      <c r="AP156" s="3">
        <f t="shared" si="499"/>
        <v>0</v>
      </c>
      <c r="AQ156" s="3">
        <f t="shared" si="499"/>
        <v>567.17496000000006</v>
      </c>
      <c r="AR156" s="3">
        <f t="shared" si="499"/>
        <v>0</v>
      </c>
      <c r="AS156" s="3">
        <f t="shared" si="499"/>
        <v>12706.800480000002</v>
      </c>
      <c r="AT156" s="154">
        <f t="shared" si="499"/>
        <v>2526028.5936600002</v>
      </c>
      <c r="AU156" s="70">
        <f t="shared" si="466"/>
        <v>2659865.5801080004</v>
      </c>
      <c r="AW156" s="612"/>
      <c r="AX156" s="196" t="s">
        <v>54</v>
      </c>
      <c r="AY156" s="3">
        <f t="shared" ref="AY156:BJ156" si="500">AY28+AY44+AY60+AY76+AY92+AY140</f>
        <v>0</v>
      </c>
      <c r="AZ156" s="3">
        <f t="shared" si="500"/>
        <v>0</v>
      </c>
      <c r="BA156" s="3">
        <f t="shared" si="500"/>
        <v>0</v>
      </c>
      <c r="BB156" s="3">
        <f t="shared" si="500"/>
        <v>0</v>
      </c>
      <c r="BC156" s="3">
        <f t="shared" si="500"/>
        <v>85347.343224000011</v>
      </c>
      <c r="BD156" s="3">
        <f t="shared" si="500"/>
        <v>0</v>
      </c>
      <c r="BE156" s="3">
        <f t="shared" si="500"/>
        <v>0</v>
      </c>
      <c r="BF156" s="3">
        <f t="shared" si="500"/>
        <v>0</v>
      </c>
      <c r="BG156" s="3">
        <f t="shared" si="500"/>
        <v>357860.08169999998</v>
      </c>
      <c r="BH156" s="3">
        <f t="shared" si="500"/>
        <v>0</v>
      </c>
      <c r="BI156" s="3">
        <f t="shared" si="500"/>
        <v>0</v>
      </c>
      <c r="BJ156" s="154">
        <f t="shared" si="500"/>
        <v>159376.16376</v>
      </c>
      <c r="BK156" s="70">
        <f t="shared" si="468"/>
        <v>602583.58868399996</v>
      </c>
    </row>
    <row r="157" spans="1:64" x14ac:dyDescent="0.35">
      <c r="A157" s="612"/>
      <c r="B157" s="196" t="s">
        <v>53</v>
      </c>
      <c r="C157" s="3">
        <f t="shared" ref="C157:N157" si="501">C29+C45+C61+C77+C93+C141</f>
        <v>0</v>
      </c>
      <c r="D157" s="3">
        <f t="shared" si="501"/>
        <v>0</v>
      </c>
      <c r="E157" s="3">
        <f t="shared" si="501"/>
        <v>0</v>
      </c>
      <c r="F157" s="3">
        <f t="shared" si="501"/>
        <v>0</v>
      </c>
      <c r="G157" s="3">
        <f t="shared" si="501"/>
        <v>0</v>
      </c>
      <c r="H157" s="3">
        <f t="shared" si="501"/>
        <v>0</v>
      </c>
      <c r="I157" s="3">
        <f t="shared" si="501"/>
        <v>0</v>
      </c>
      <c r="J157" s="3">
        <f t="shared" si="501"/>
        <v>0</v>
      </c>
      <c r="K157" s="3">
        <f t="shared" si="501"/>
        <v>0</v>
      </c>
      <c r="L157" s="3">
        <f t="shared" si="501"/>
        <v>0</v>
      </c>
      <c r="M157" s="3">
        <f t="shared" si="501"/>
        <v>0</v>
      </c>
      <c r="N157" s="154">
        <f t="shared" si="501"/>
        <v>0</v>
      </c>
      <c r="O157" s="70">
        <f t="shared" si="462"/>
        <v>0</v>
      </c>
      <c r="Q157" s="612"/>
      <c r="R157" s="196" t="s">
        <v>53</v>
      </c>
      <c r="S157" s="3">
        <f t="shared" ref="S157:AD157" si="502">S29+S45+S61+S77+S93+S141</f>
        <v>0</v>
      </c>
      <c r="T157" s="3">
        <f t="shared" si="502"/>
        <v>0</v>
      </c>
      <c r="U157" s="3">
        <f t="shared" si="502"/>
        <v>0</v>
      </c>
      <c r="V157" s="3">
        <f t="shared" si="502"/>
        <v>0</v>
      </c>
      <c r="W157" s="3">
        <f t="shared" si="502"/>
        <v>0</v>
      </c>
      <c r="X157" s="3">
        <f t="shared" si="502"/>
        <v>0</v>
      </c>
      <c r="Y157" s="3">
        <f t="shared" si="502"/>
        <v>110432.448</v>
      </c>
      <c r="Z157" s="3">
        <f t="shared" si="502"/>
        <v>0</v>
      </c>
      <c r="AA157" s="3">
        <f t="shared" si="502"/>
        <v>0</v>
      </c>
      <c r="AB157" s="3">
        <f t="shared" si="502"/>
        <v>0</v>
      </c>
      <c r="AC157" s="3">
        <f t="shared" si="502"/>
        <v>0</v>
      </c>
      <c r="AD157" s="154">
        <f t="shared" si="502"/>
        <v>95530.253296875002</v>
      </c>
      <c r="AE157" s="70">
        <f t="shared" si="464"/>
        <v>205962.70129687502</v>
      </c>
      <c r="AG157" s="612"/>
      <c r="AH157" s="196" t="s">
        <v>53</v>
      </c>
      <c r="AI157" s="3">
        <f t="shared" ref="AI157:AT157" si="503">AI29+AI45+AI61+AI77+AI93+AI141</f>
        <v>0</v>
      </c>
      <c r="AJ157" s="3">
        <f t="shared" si="503"/>
        <v>0</v>
      </c>
      <c r="AK157" s="3">
        <f t="shared" si="503"/>
        <v>0</v>
      </c>
      <c r="AL157" s="3">
        <f t="shared" si="503"/>
        <v>56416.703999999998</v>
      </c>
      <c r="AM157" s="3">
        <f t="shared" si="503"/>
        <v>0</v>
      </c>
      <c r="AN157" s="3">
        <f t="shared" si="503"/>
        <v>73867.584000000003</v>
      </c>
      <c r="AO157" s="3">
        <f t="shared" si="503"/>
        <v>0</v>
      </c>
      <c r="AP157" s="3">
        <f t="shared" si="503"/>
        <v>0</v>
      </c>
      <c r="AQ157" s="3">
        <f t="shared" si="503"/>
        <v>0</v>
      </c>
      <c r="AR157" s="3">
        <f t="shared" si="503"/>
        <v>0</v>
      </c>
      <c r="AS157" s="3">
        <f t="shared" si="503"/>
        <v>489607.47200000001</v>
      </c>
      <c r="AT157" s="154">
        <f t="shared" si="503"/>
        <v>0</v>
      </c>
      <c r="AU157" s="70">
        <f t="shared" si="466"/>
        <v>619891.76</v>
      </c>
      <c r="AW157" s="612"/>
      <c r="AX157" s="196" t="s">
        <v>53</v>
      </c>
      <c r="AY157" s="3">
        <f t="shared" ref="AY157:BJ157" si="504">AY29+AY45+AY61+AY77+AY93+AY141</f>
        <v>0</v>
      </c>
      <c r="AZ157" s="3">
        <f t="shared" si="504"/>
        <v>0</v>
      </c>
      <c r="BA157" s="3">
        <f t="shared" si="504"/>
        <v>0</v>
      </c>
      <c r="BB157" s="3">
        <f t="shared" si="504"/>
        <v>0</v>
      </c>
      <c r="BC157" s="3">
        <f t="shared" si="504"/>
        <v>0</v>
      </c>
      <c r="BD157" s="3">
        <f t="shared" si="504"/>
        <v>0</v>
      </c>
      <c r="BE157" s="3">
        <f t="shared" si="504"/>
        <v>133017.08799999999</v>
      </c>
      <c r="BF157" s="3">
        <f t="shared" si="504"/>
        <v>0</v>
      </c>
      <c r="BG157" s="3">
        <f t="shared" si="504"/>
        <v>0</v>
      </c>
      <c r="BH157" s="3">
        <f t="shared" si="504"/>
        <v>0</v>
      </c>
      <c r="BI157" s="3">
        <f t="shared" si="504"/>
        <v>0</v>
      </c>
      <c r="BJ157" s="154">
        <f t="shared" si="504"/>
        <v>0</v>
      </c>
      <c r="BK157" s="70">
        <f t="shared" si="468"/>
        <v>133017.08799999999</v>
      </c>
    </row>
    <row r="158" spans="1:64" x14ac:dyDescent="0.35">
      <c r="A158" s="612"/>
      <c r="B158" s="196" t="s">
        <v>52</v>
      </c>
      <c r="C158" s="3">
        <f t="shared" ref="C158:N158" si="505">C30+C46+C62+C78+C94+C142</f>
        <v>0</v>
      </c>
      <c r="D158" s="3">
        <f t="shared" si="505"/>
        <v>0</v>
      </c>
      <c r="E158" s="3">
        <f t="shared" si="505"/>
        <v>0</v>
      </c>
      <c r="F158" s="3">
        <f t="shared" si="505"/>
        <v>0</v>
      </c>
      <c r="G158" s="3">
        <f t="shared" si="505"/>
        <v>0</v>
      </c>
      <c r="H158" s="3">
        <f t="shared" si="505"/>
        <v>0</v>
      </c>
      <c r="I158" s="3">
        <f t="shared" si="505"/>
        <v>0</v>
      </c>
      <c r="J158" s="3">
        <f t="shared" si="505"/>
        <v>0</v>
      </c>
      <c r="K158" s="3">
        <f t="shared" si="505"/>
        <v>0</v>
      </c>
      <c r="L158" s="3">
        <f t="shared" si="505"/>
        <v>0</v>
      </c>
      <c r="M158" s="3">
        <f t="shared" si="505"/>
        <v>0</v>
      </c>
      <c r="N158" s="154">
        <f t="shared" si="505"/>
        <v>0</v>
      </c>
      <c r="O158" s="70">
        <f t="shared" si="462"/>
        <v>0</v>
      </c>
      <c r="Q158" s="612"/>
      <c r="R158" s="196" t="s">
        <v>52</v>
      </c>
      <c r="S158" s="3">
        <f t="shared" ref="S158:AD158" si="506">S30+S46+S62+S78+S94+S142</f>
        <v>0</v>
      </c>
      <c r="T158" s="3">
        <f t="shared" si="506"/>
        <v>0</v>
      </c>
      <c r="U158" s="3">
        <f t="shared" si="506"/>
        <v>0</v>
      </c>
      <c r="V158" s="3">
        <f t="shared" si="506"/>
        <v>0</v>
      </c>
      <c r="W158" s="3">
        <f t="shared" si="506"/>
        <v>0</v>
      </c>
      <c r="X158" s="3">
        <f t="shared" si="506"/>
        <v>0</v>
      </c>
      <c r="Y158" s="3">
        <f t="shared" si="506"/>
        <v>0</v>
      </c>
      <c r="Z158" s="3">
        <f t="shared" si="506"/>
        <v>0</v>
      </c>
      <c r="AA158" s="3">
        <f t="shared" si="506"/>
        <v>0</v>
      </c>
      <c r="AB158" s="3">
        <f t="shared" si="506"/>
        <v>0</v>
      </c>
      <c r="AC158" s="3">
        <f t="shared" si="506"/>
        <v>0</v>
      </c>
      <c r="AD158" s="154">
        <f t="shared" si="506"/>
        <v>61785.625999999997</v>
      </c>
      <c r="AE158" s="70">
        <f t="shared" si="464"/>
        <v>61785.625999999997</v>
      </c>
      <c r="AG158" s="612"/>
      <c r="AH158" s="196" t="s">
        <v>52</v>
      </c>
      <c r="AI158" s="3">
        <f t="shared" ref="AI158:AT158" si="507">AI30+AI46+AI62+AI78+AI94+AI142</f>
        <v>0</v>
      </c>
      <c r="AJ158" s="3">
        <f t="shared" si="507"/>
        <v>0</v>
      </c>
      <c r="AK158" s="3">
        <f t="shared" si="507"/>
        <v>0</v>
      </c>
      <c r="AL158" s="3">
        <f t="shared" si="507"/>
        <v>0</v>
      </c>
      <c r="AM158" s="3">
        <f t="shared" si="507"/>
        <v>0</v>
      </c>
      <c r="AN158" s="3">
        <f t="shared" si="507"/>
        <v>0</v>
      </c>
      <c r="AO158" s="3">
        <f t="shared" si="507"/>
        <v>0</v>
      </c>
      <c r="AP158" s="3">
        <f t="shared" si="507"/>
        <v>0</v>
      </c>
      <c r="AQ158" s="3">
        <f t="shared" si="507"/>
        <v>0</v>
      </c>
      <c r="AR158" s="3">
        <f t="shared" si="507"/>
        <v>0</v>
      </c>
      <c r="AS158" s="3">
        <f t="shared" si="507"/>
        <v>165636.954</v>
      </c>
      <c r="AT158" s="154">
        <f t="shared" si="507"/>
        <v>0</v>
      </c>
      <c r="AU158" s="70">
        <f t="shared" si="466"/>
        <v>165636.954</v>
      </c>
      <c r="AW158" s="612"/>
      <c r="AX158" s="196" t="s">
        <v>52</v>
      </c>
      <c r="AY158" s="3">
        <f t="shared" ref="AY158:BJ158" si="508">AY30+AY46+AY62+AY78+AY94+AY142</f>
        <v>0</v>
      </c>
      <c r="AZ158" s="3">
        <f t="shared" si="508"/>
        <v>0</v>
      </c>
      <c r="BA158" s="3">
        <f t="shared" si="508"/>
        <v>0</v>
      </c>
      <c r="BB158" s="3">
        <f t="shared" si="508"/>
        <v>0</v>
      </c>
      <c r="BC158" s="3">
        <f t="shared" si="508"/>
        <v>0</v>
      </c>
      <c r="BD158" s="3">
        <f t="shared" si="508"/>
        <v>0</v>
      </c>
      <c r="BE158" s="3">
        <f t="shared" si="508"/>
        <v>0</v>
      </c>
      <c r="BF158" s="3">
        <f t="shared" si="508"/>
        <v>0</v>
      </c>
      <c r="BG158" s="3">
        <f t="shared" si="508"/>
        <v>0</v>
      </c>
      <c r="BH158" s="3">
        <f t="shared" si="508"/>
        <v>0</v>
      </c>
      <c r="BI158" s="3">
        <f t="shared" si="508"/>
        <v>0</v>
      </c>
      <c r="BJ158" s="154">
        <f t="shared" si="508"/>
        <v>141130.19976603394</v>
      </c>
      <c r="BK158" s="70">
        <f t="shared" si="468"/>
        <v>141130.19976603394</v>
      </c>
    </row>
    <row r="159" spans="1:64" ht="15" customHeight="1" x14ac:dyDescent="0.35">
      <c r="A159" s="612"/>
      <c r="B159" s="196" t="s">
        <v>51</v>
      </c>
      <c r="C159" s="3">
        <f t="shared" ref="C159:N159" si="509">C31+C47+C63+C79+C95+C143</f>
        <v>0</v>
      </c>
      <c r="D159" s="3">
        <f t="shared" si="509"/>
        <v>4772.6280000000006</v>
      </c>
      <c r="E159" s="3">
        <f t="shared" si="509"/>
        <v>0</v>
      </c>
      <c r="F159" s="3">
        <f t="shared" si="509"/>
        <v>4816.405999999999</v>
      </c>
      <c r="G159" s="3">
        <f t="shared" si="509"/>
        <v>9579.9480000000003</v>
      </c>
      <c r="H159" s="3">
        <f t="shared" si="509"/>
        <v>0</v>
      </c>
      <c r="I159" s="3">
        <f t="shared" si="509"/>
        <v>4772.6280000000006</v>
      </c>
      <c r="J159" s="3">
        <f t="shared" si="509"/>
        <v>0</v>
      </c>
      <c r="K159" s="3">
        <f t="shared" si="509"/>
        <v>0</v>
      </c>
      <c r="L159" s="3">
        <f t="shared" si="509"/>
        <v>0</v>
      </c>
      <c r="M159" s="3">
        <f t="shared" si="509"/>
        <v>0</v>
      </c>
      <c r="N159" s="154">
        <f t="shared" si="509"/>
        <v>6727.9859999999999</v>
      </c>
      <c r="O159" s="70">
        <f t="shared" si="462"/>
        <v>30669.596000000001</v>
      </c>
      <c r="Q159" s="612"/>
      <c r="R159" s="196" t="s">
        <v>51</v>
      </c>
      <c r="S159" s="3">
        <f t="shared" ref="S159:AD159" si="510">S31+S47+S63+S79+S95+S143</f>
        <v>0</v>
      </c>
      <c r="T159" s="3">
        <f t="shared" si="510"/>
        <v>0</v>
      </c>
      <c r="U159" s="3">
        <f t="shared" si="510"/>
        <v>0</v>
      </c>
      <c r="V159" s="3">
        <f t="shared" si="510"/>
        <v>0</v>
      </c>
      <c r="W159" s="3">
        <f t="shared" si="510"/>
        <v>1220</v>
      </c>
      <c r="X159" s="3">
        <f t="shared" si="510"/>
        <v>0</v>
      </c>
      <c r="Y159" s="3">
        <f t="shared" si="510"/>
        <v>0</v>
      </c>
      <c r="Z159" s="3">
        <f t="shared" si="510"/>
        <v>1599841.4039999999</v>
      </c>
      <c r="AA159" s="3">
        <f t="shared" si="510"/>
        <v>353809.05599999998</v>
      </c>
      <c r="AB159" s="3">
        <f t="shared" si="510"/>
        <v>265440.272</v>
      </c>
      <c r="AC159" s="3">
        <f t="shared" si="510"/>
        <v>0</v>
      </c>
      <c r="AD159" s="154">
        <f t="shared" si="510"/>
        <v>409039.76199999999</v>
      </c>
      <c r="AE159" s="70">
        <f t="shared" si="464"/>
        <v>2629350.4939999999</v>
      </c>
      <c r="AG159" s="612"/>
      <c r="AH159" s="196" t="s">
        <v>51</v>
      </c>
      <c r="AI159" s="3">
        <f t="shared" ref="AI159:AT159" si="511">AI31+AI47+AI63+AI79+AI95+AI143</f>
        <v>0</v>
      </c>
      <c r="AJ159" s="3">
        <f t="shared" si="511"/>
        <v>90475.909999999989</v>
      </c>
      <c r="AK159" s="3">
        <f t="shared" si="511"/>
        <v>0</v>
      </c>
      <c r="AL159" s="3">
        <f t="shared" si="511"/>
        <v>0</v>
      </c>
      <c r="AM159" s="3">
        <f t="shared" si="511"/>
        <v>0</v>
      </c>
      <c r="AN159" s="3">
        <f t="shared" si="511"/>
        <v>0</v>
      </c>
      <c r="AO159" s="3">
        <f t="shared" si="511"/>
        <v>0</v>
      </c>
      <c r="AP159" s="3">
        <f t="shared" si="511"/>
        <v>0</v>
      </c>
      <c r="AQ159" s="3">
        <f t="shared" si="511"/>
        <v>0</v>
      </c>
      <c r="AR159" s="3">
        <f t="shared" si="511"/>
        <v>0</v>
      </c>
      <c r="AS159" s="3">
        <f t="shared" si="511"/>
        <v>0</v>
      </c>
      <c r="AT159" s="154">
        <f t="shared" si="511"/>
        <v>0</v>
      </c>
      <c r="AU159" s="70">
        <f t="shared" si="466"/>
        <v>90475.909999999989</v>
      </c>
      <c r="AW159" s="612"/>
      <c r="AX159" s="196" t="s">
        <v>51</v>
      </c>
      <c r="AY159" s="3">
        <f t="shared" ref="AY159:BJ159" si="512">AY31+AY47+AY63+AY79+AY95+AY143</f>
        <v>0</v>
      </c>
      <c r="AZ159" s="3">
        <f t="shared" si="512"/>
        <v>0</v>
      </c>
      <c r="BA159" s="3">
        <f t="shared" si="512"/>
        <v>0</v>
      </c>
      <c r="BB159" s="3">
        <f t="shared" si="512"/>
        <v>0</v>
      </c>
      <c r="BC159" s="3">
        <f t="shared" si="512"/>
        <v>0</v>
      </c>
      <c r="BD159" s="3">
        <f t="shared" si="512"/>
        <v>0</v>
      </c>
      <c r="BE159" s="3">
        <f t="shared" si="512"/>
        <v>0</v>
      </c>
      <c r="BF159" s="3">
        <f t="shared" si="512"/>
        <v>0</v>
      </c>
      <c r="BG159" s="3">
        <f t="shared" si="512"/>
        <v>0</v>
      </c>
      <c r="BH159" s="3">
        <f t="shared" si="512"/>
        <v>0</v>
      </c>
      <c r="BI159" s="3">
        <f t="shared" si="512"/>
        <v>0</v>
      </c>
      <c r="BJ159" s="154">
        <f t="shared" si="512"/>
        <v>0</v>
      </c>
      <c r="BK159" s="70">
        <f t="shared" si="468"/>
        <v>0</v>
      </c>
    </row>
    <row r="160" spans="1:64" ht="15" thickBot="1" x14ac:dyDescent="0.4">
      <c r="A160" s="613"/>
      <c r="B160" s="196" t="s">
        <v>50</v>
      </c>
      <c r="C160" s="3">
        <f t="shared" ref="C160:N160" si="513">C32+C48+C64+C80+C96+C144</f>
        <v>0</v>
      </c>
      <c r="D160" s="3">
        <f t="shared" si="513"/>
        <v>0</v>
      </c>
      <c r="E160" s="3">
        <f t="shared" si="513"/>
        <v>0</v>
      </c>
      <c r="F160" s="3">
        <f t="shared" si="513"/>
        <v>0</v>
      </c>
      <c r="G160" s="3">
        <f t="shared" si="513"/>
        <v>0</v>
      </c>
      <c r="H160" s="3">
        <f t="shared" si="513"/>
        <v>0</v>
      </c>
      <c r="I160" s="3">
        <f t="shared" si="513"/>
        <v>21156</v>
      </c>
      <c r="J160" s="3">
        <f t="shared" si="513"/>
        <v>0</v>
      </c>
      <c r="K160" s="3">
        <f t="shared" si="513"/>
        <v>0</v>
      </c>
      <c r="L160" s="3">
        <f t="shared" si="513"/>
        <v>0</v>
      </c>
      <c r="M160" s="3">
        <f t="shared" si="513"/>
        <v>0</v>
      </c>
      <c r="N160" s="154">
        <f t="shared" si="513"/>
        <v>0</v>
      </c>
      <c r="O160" s="70">
        <f t="shared" si="462"/>
        <v>21156</v>
      </c>
      <c r="P160" s="313" t="s">
        <v>161</v>
      </c>
      <c r="Q160" s="613"/>
      <c r="R160" s="196" t="s">
        <v>50</v>
      </c>
      <c r="S160" s="3">
        <f t="shared" ref="S160:AD160" si="514">S32+S48+S64+S80+S96+S144</f>
        <v>0</v>
      </c>
      <c r="T160" s="3">
        <f t="shared" si="514"/>
        <v>0</v>
      </c>
      <c r="U160" s="3">
        <f t="shared" si="514"/>
        <v>0</v>
      </c>
      <c r="V160" s="3">
        <f t="shared" si="514"/>
        <v>0</v>
      </c>
      <c r="W160" s="3">
        <f t="shared" si="514"/>
        <v>0</v>
      </c>
      <c r="X160" s="3">
        <f t="shared" si="514"/>
        <v>0</v>
      </c>
      <c r="Y160" s="3">
        <f t="shared" si="514"/>
        <v>0</v>
      </c>
      <c r="Z160" s="3">
        <f t="shared" si="514"/>
        <v>0</v>
      </c>
      <c r="AA160" s="3">
        <f t="shared" si="514"/>
        <v>0</v>
      </c>
      <c r="AB160" s="3">
        <f t="shared" si="514"/>
        <v>0</v>
      </c>
      <c r="AC160" s="3">
        <f t="shared" si="514"/>
        <v>0</v>
      </c>
      <c r="AD160" s="154">
        <f t="shared" si="514"/>
        <v>0</v>
      </c>
      <c r="AE160" s="70">
        <f t="shared" si="464"/>
        <v>0</v>
      </c>
      <c r="AF160" s="313" t="s">
        <v>161</v>
      </c>
      <c r="AG160" s="613"/>
      <c r="AH160" s="196" t="s">
        <v>50</v>
      </c>
      <c r="AI160" s="3">
        <f t="shared" ref="AI160:AT160" si="515">AI32+AI48+AI64+AI80+AI96+AI144</f>
        <v>0</v>
      </c>
      <c r="AJ160" s="3">
        <f t="shared" si="515"/>
        <v>0</v>
      </c>
      <c r="AK160" s="3">
        <f t="shared" si="515"/>
        <v>0</v>
      </c>
      <c r="AL160" s="3">
        <f t="shared" si="515"/>
        <v>0</v>
      </c>
      <c r="AM160" s="3">
        <f t="shared" si="515"/>
        <v>0</v>
      </c>
      <c r="AN160" s="3">
        <f t="shared" si="515"/>
        <v>0</v>
      </c>
      <c r="AO160" s="3">
        <f t="shared" si="515"/>
        <v>0</v>
      </c>
      <c r="AP160" s="3">
        <f t="shared" si="515"/>
        <v>0</v>
      </c>
      <c r="AQ160" s="3">
        <f t="shared" si="515"/>
        <v>0</v>
      </c>
      <c r="AR160" s="3">
        <f t="shared" si="515"/>
        <v>0</v>
      </c>
      <c r="AS160" s="3">
        <f t="shared" si="515"/>
        <v>0</v>
      </c>
      <c r="AT160" s="154">
        <f t="shared" si="515"/>
        <v>0</v>
      </c>
      <c r="AU160" s="70">
        <f t="shared" si="466"/>
        <v>0</v>
      </c>
      <c r="AV160" s="313" t="s">
        <v>161</v>
      </c>
      <c r="AW160" s="613"/>
      <c r="AX160" s="196" t="s">
        <v>50</v>
      </c>
      <c r="AY160" s="3">
        <f t="shared" ref="AY160:BJ160" si="516">AY32+AY48+AY64+AY80+AY96+AY144</f>
        <v>0</v>
      </c>
      <c r="AZ160" s="3">
        <f t="shared" si="516"/>
        <v>0</v>
      </c>
      <c r="BA160" s="3">
        <f t="shared" si="516"/>
        <v>0</v>
      </c>
      <c r="BB160" s="3">
        <f t="shared" si="516"/>
        <v>0</v>
      </c>
      <c r="BC160" s="3">
        <f t="shared" si="516"/>
        <v>0</v>
      </c>
      <c r="BD160" s="3">
        <f t="shared" si="516"/>
        <v>0</v>
      </c>
      <c r="BE160" s="3">
        <f t="shared" si="516"/>
        <v>0</v>
      </c>
      <c r="BF160" s="3">
        <f t="shared" si="516"/>
        <v>0</v>
      </c>
      <c r="BG160" s="3">
        <f t="shared" si="516"/>
        <v>0</v>
      </c>
      <c r="BH160" s="3">
        <f t="shared" si="516"/>
        <v>0</v>
      </c>
      <c r="BI160" s="3">
        <f t="shared" si="516"/>
        <v>0</v>
      </c>
      <c r="BJ160" s="154">
        <f t="shared" si="516"/>
        <v>0</v>
      </c>
      <c r="BK160" s="70">
        <f t="shared" si="468"/>
        <v>0</v>
      </c>
      <c r="BL160" s="313" t="s">
        <v>161</v>
      </c>
    </row>
    <row r="161" spans="1:64" ht="15" thickBot="1" x14ac:dyDescent="0.4">
      <c r="B161" s="197" t="s">
        <v>43</v>
      </c>
      <c r="C161" s="189">
        <f>SUM(C148:C160)</f>
        <v>0</v>
      </c>
      <c r="D161" s="189">
        <f t="shared" ref="D161" si="517">SUM(D148:D160)</f>
        <v>925331.24930255546</v>
      </c>
      <c r="E161" s="189">
        <f t="shared" ref="E161" si="518">SUM(E148:E160)</f>
        <v>723064.37086727645</v>
      </c>
      <c r="F161" s="189">
        <f t="shared" ref="F161" si="519">SUM(F148:F160)</f>
        <v>983237.35397549998</v>
      </c>
      <c r="G161" s="189">
        <f t="shared" ref="G161" si="520">SUM(G148:G160)</f>
        <v>1431376.5717597918</v>
      </c>
      <c r="H161" s="189">
        <f t="shared" ref="H161" si="521">SUM(H148:H160)</f>
        <v>1319817.7328425245</v>
      </c>
      <c r="I161" s="189">
        <f t="shared" ref="I161" si="522">SUM(I148:I160)</f>
        <v>1986627.1541780711</v>
      </c>
      <c r="J161" s="189">
        <f t="shared" ref="J161" si="523">SUM(J148:J160)</f>
        <v>1401842.5053983119</v>
      </c>
      <c r="K161" s="189">
        <f t="shared" ref="K161" si="524">SUM(K148:K160)</f>
        <v>1953081.2219409493</v>
      </c>
      <c r="L161" s="189">
        <f t="shared" ref="L161" si="525">SUM(L148:L160)</f>
        <v>1645785.3518927109</v>
      </c>
      <c r="M161" s="189">
        <f t="shared" ref="M161" si="526">SUM(M148:M160)</f>
        <v>1818092.2779907468</v>
      </c>
      <c r="N161" s="199">
        <f t="shared" ref="N161" si="527">SUM(N148:N160)</f>
        <v>9737074.0576151796</v>
      </c>
      <c r="O161" s="73">
        <f t="shared" si="462"/>
        <v>23925329.84776362</v>
      </c>
      <c r="P161" s="312">
        <f>SUM(C20:N32,C36:N48,C52:N64,C68:N80,C84:N96,C132:N144)</f>
        <v>23925329.847763613</v>
      </c>
      <c r="Q161" s="74"/>
      <c r="R161" s="197" t="s">
        <v>43</v>
      </c>
      <c r="S161" s="189">
        <f>SUM(S148:S160)</f>
        <v>0</v>
      </c>
      <c r="T161" s="189">
        <f t="shared" ref="T161" si="528">SUM(T148:T160)</f>
        <v>1047945.3924649368</v>
      </c>
      <c r="U161" s="189">
        <f t="shared" ref="U161" si="529">SUM(U148:U160)</f>
        <v>1166944.0299041073</v>
      </c>
      <c r="V161" s="189">
        <f t="shared" ref="V161" si="530">SUM(V148:V160)</f>
        <v>9063875.2500031479</v>
      </c>
      <c r="W161" s="189">
        <f t="shared" ref="W161" si="531">SUM(W148:W160)</f>
        <v>2670718.8287927811</v>
      </c>
      <c r="X161" s="189">
        <f t="shared" ref="X161" si="532">SUM(X148:X160)</f>
        <v>4120012.5545233334</v>
      </c>
      <c r="Y161" s="189">
        <f t="shared" ref="Y161" si="533">SUM(Y148:Y160)</f>
        <v>2498355.992289403</v>
      </c>
      <c r="Z161" s="189">
        <f t="shared" ref="Z161" si="534">SUM(Z148:Z160)</f>
        <v>3559063.6024630619</v>
      </c>
      <c r="AA161" s="189">
        <f t="shared" ref="AA161" si="535">SUM(AA148:AA160)</f>
        <v>5070409.4928875249</v>
      </c>
      <c r="AB161" s="189">
        <f t="shared" ref="AB161" si="536">SUM(AB148:AB160)</f>
        <v>7141456.0250140494</v>
      </c>
      <c r="AC161" s="189">
        <f t="shared" ref="AC161" si="537">SUM(AC148:AC160)</f>
        <v>8912483.6816626079</v>
      </c>
      <c r="AD161" s="199">
        <f t="shared" ref="AD161" si="538">SUM(AD148:AD160)</f>
        <v>32058859.249788173</v>
      </c>
      <c r="AE161" s="73">
        <f t="shared" si="464"/>
        <v>77310124.099793136</v>
      </c>
      <c r="AF161" s="312">
        <f>SUM(S20:AD32,S36:AD48,S52:AD64,S68:AD80,S84:AD96,S132:AD144)</f>
        <v>77310124.099793136</v>
      </c>
      <c r="AG161" s="74"/>
      <c r="AH161" s="197" t="s">
        <v>43</v>
      </c>
      <c r="AI161" s="189">
        <f>SUM(AI148:AI160)</f>
        <v>0</v>
      </c>
      <c r="AJ161" s="189">
        <f t="shared" ref="AJ161" si="539">SUM(AJ148:AJ160)</f>
        <v>407020.51502719999</v>
      </c>
      <c r="AK161" s="189">
        <f t="shared" ref="AK161" si="540">SUM(AK148:AK160)</f>
        <v>9064.8256686056084</v>
      </c>
      <c r="AL161" s="189">
        <f t="shared" ref="AL161" si="541">SUM(AL148:AL160)</f>
        <v>632612.15470138181</v>
      </c>
      <c r="AM161" s="189">
        <f t="shared" ref="AM161" si="542">SUM(AM148:AM160)</f>
        <v>628859.55594800261</v>
      </c>
      <c r="AN161" s="189">
        <f t="shared" ref="AN161" si="543">SUM(AN148:AN160)</f>
        <v>3803366.7068185024</v>
      </c>
      <c r="AO161" s="189">
        <f t="shared" ref="AO161" si="544">SUM(AO148:AO160)</f>
        <v>598841.61054311646</v>
      </c>
      <c r="AP161" s="189">
        <f t="shared" ref="AP161" si="545">SUM(AP148:AP160)</f>
        <v>555818.93789554667</v>
      </c>
      <c r="AQ161" s="189">
        <f t="shared" ref="AQ161" si="546">SUM(AQ148:AQ160)</f>
        <v>459493.54297030525</v>
      </c>
      <c r="AR161" s="189">
        <f t="shared" ref="AR161" si="547">SUM(AR148:AR160)</f>
        <v>1079430.0088417926</v>
      </c>
      <c r="AS161" s="189">
        <f t="shared" ref="AS161" si="548">SUM(AS148:AS160)</f>
        <v>1945951.1680889169</v>
      </c>
      <c r="AT161" s="199">
        <f t="shared" ref="AT161" si="549">SUM(AT148:AT160)</f>
        <v>10439405.891987108</v>
      </c>
      <c r="AU161" s="73">
        <f t="shared" si="466"/>
        <v>20559864.918490477</v>
      </c>
      <c r="AV161" s="312">
        <f>SUM(AI20:AT32,AI36:AT48,AI52:AT64,AI68:AT80,AI84:AT96,AI132:AT144)</f>
        <v>20559864.918490473</v>
      </c>
      <c r="AW161" s="74"/>
      <c r="AX161" s="197" t="s">
        <v>43</v>
      </c>
      <c r="AY161" s="189">
        <f>SUM(AY148:AY160)</f>
        <v>0</v>
      </c>
      <c r="AZ161" s="189">
        <f t="shared" ref="AZ161" si="550">SUM(AZ148:AZ160)</f>
        <v>0</v>
      </c>
      <c r="BA161" s="189">
        <f t="shared" ref="BA161" si="551">SUM(BA148:BA160)</f>
        <v>444439.4196483483</v>
      </c>
      <c r="BB161" s="189">
        <f t="shared" ref="BB161" si="552">SUM(BB148:BB160)</f>
        <v>0</v>
      </c>
      <c r="BC161" s="189">
        <f t="shared" ref="BC161" si="553">SUM(BC148:BC160)</f>
        <v>136065.98873170311</v>
      </c>
      <c r="BD161" s="189">
        <f t="shared" ref="BD161" si="554">SUM(BD148:BD160)</f>
        <v>225440.58852567602</v>
      </c>
      <c r="BE161" s="189">
        <f t="shared" ref="BE161" si="555">SUM(BE148:BE160)</f>
        <v>449676.74852794618</v>
      </c>
      <c r="BF161" s="189">
        <f t="shared" ref="BF161" si="556">SUM(BF148:BF160)</f>
        <v>0</v>
      </c>
      <c r="BG161" s="189">
        <f t="shared" ref="BG161" si="557">SUM(BG148:BG160)</f>
        <v>357860.08169999998</v>
      </c>
      <c r="BH161" s="189">
        <f t="shared" ref="BH161" si="558">SUM(BH148:BH160)</f>
        <v>49082.583303141553</v>
      </c>
      <c r="BI161" s="189">
        <f t="shared" ref="BI161" si="559">SUM(BI148:BI160)</f>
        <v>284109.12710583198</v>
      </c>
      <c r="BJ161" s="199">
        <f t="shared" ref="BJ161" si="560">SUM(BJ148:BJ160)</f>
        <v>1800643.1799374972</v>
      </c>
      <c r="BK161" s="73">
        <f t="shared" si="468"/>
        <v>3747317.7174801445</v>
      </c>
      <c r="BL161" s="312">
        <f>SUM(AY20:BJ32,AY36:BJ48,AY52:BJ64,AY68:BJ80,AY84:BJ96,AY132:BJ144)</f>
        <v>3747317.7174801445</v>
      </c>
    </row>
    <row r="162" spans="1:64" ht="15" thickBot="1" x14ac:dyDescent="0.4">
      <c r="Q162" s="74"/>
      <c r="AG162" s="74"/>
      <c r="AW162" s="74"/>
    </row>
    <row r="163" spans="1:64" ht="15" thickBot="1" x14ac:dyDescent="0.4">
      <c r="B163" s="184" t="s">
        <v>36</v>
      </c>
      <c r="C163" s="185">
        <f t="shared" ref="C163:N163" si="561">C$3</f>
        <v>44562</v>
      </c>
      <c r="D163" s="185">
        <f t="shared" si="561"/>
        <v>44593</v>
      </c>
      <c r="E163" s="185">
        <f t="shared" si="561"/>
        <v>44621</v>
      </c>
      <c r="F163" s="185">
        <f t="shared" si="561"/>
        <v>44652</v>
      </c>
      <c r="G163" s="185">
        <f t="shared" si="561"/>
        <v>44682</v>
      </c>
      <c r="H163" s="185">
        <f t="shared" si="561"/>
        <v>44713</v>
      </c>
      <c r="I163" s="185">
        <f t="shared" si="561"/>
        <v>44743</v>
      </c>
      <c r="J163" s="185">
        <f t="shared" si="561"/>
        <v>44774</v>
      </c>
      <c r="K163" s="185">
        <f t="shared" si="561"/>
        <v>44805</v>
      </c>
      <c r="L163" s="185">
        <f t="shared" si="561"/>
        <v>44835</v>
      </c>
      <c r="M163" s="185">
        <f t="shared" si="561"/>
        <v>44866</v>
      </c>
      <c r="N163" s="192" t="str">
        <f t="shared" si="561"/>
        <v>Dec-22 +</v>
      </c>
      <c r="O163" s="186" t="s">
        <v>34</v>
      </c>
      <c r="Q163" s="74"/>
      <c r="R163" s="184" t="s">
        <v>36</v>
      </c>
      <c r="S163" s="185">
        <f t="shared" ref="S163:AD163" si="562">S$3</f>
        <v>44562</v>
      </c>
      <c r="T163" s="185">
        <f t="shared" si="562"/>
        <v>44593</v>
      </c>
      <c r="U163" s="185">
        <f t="shared" si="562"/>
        <v>44621</v>
      </c>
      <c r="V163" s="185">
        <f t="shared" si="562"/>
        <v>44652</v>
      </c>
      <c r="W163" s="185">
        <f t="shared" si="562"/>
        <v>44682</v>
      </c>
      <c r="X163" s="185">
        <f t="shared" si="562"/>
        <v>44713</v>
      </c>
      <c r="Y163" s="185">
        <f t="shared" si="562"/>
        <v>44743</v>
      </c>
      <c r="Z163" s="185">
        <f t="shared" si="562"/>
        <v>44774</v>
      </c>
      <c r="AA163" s="185">
        <f t="shared" si="562"/>
        <v>44805</v>
      </c>
      <c r="AB163" s="185">
        <f t="shared" si="562"/>
        <v>44835</v>
      </c>
      <c r="AC163" s="185">
        <f t="shared" si="562"/>
        <v>44866</v>
      </c>
      <c r="AD163" s="192" t="str">
        <f t="shared" si="562"/>
        <v>Dec-22 +</v>
      </c>
      <c r="AE163" s="186" t="s">
        <v>34</v>
      </c>
      <c r="AG163" s="74"/>
      <c r="AH163" s="184" t="s">
        <v>36</v>
      </c>
      <c r="AI163" s="185">
        <f t="shared" ref="AI163:AT163" si="563">AI$3</f>
        <v>44562</v>
      </c>
      <c r="AJ163" s="185">
        <f t="shared" si="563"/>
        <v>44593</v>
      </c>
      <c r="AK163" s="185">
        <f t="shared" si="563"/>
        <v>44621</v>
      </c>
      <c r="AL163" s="185">
        <f t="shared" si="563"/>
        <v>44652</v>
      </c>
      <c r="AM163" s="185">
        <f t="shared" si="563"/>
        <v>44682</v>
      </c>
      <c r="AN163" s="185">
        <f t="shared" si="563"/>
        <v>44713</v>
      </c>
      <c r="AO163" s="185">
        <f t="shared" si="563"/>
        <v>44743</v>
      </c>
      <c r="AP163" s="185">
        <f t="shared" si="563"/>
        <v>44774</v>
      </c>
      <c r="AQ163" s="185">
        <f t="shared" si="563"/>
        <v>44805</v>
      </c>
      <c r="AR163" s="185">
        <f t="shared" si="563"/>
        <v>44835</v>
      </c>
      <c r="AS163" s="185">
        <f t="shared" si="563"/>
        <v>44866</v>
      </c>
      <c r="AT163" s="192" t="str">
        <f t="shared" si="563"/>
        <v>Dec-22 +</v>
      </c>
      <c r="AU163" s="186" t="s">
        <v>34</v>
      </c>
      <c r="AW163" s="74"/>
      <c r="AX163" s="184" t="s">
        <v>36</v>
      </c>
      <c r="AY163" s="185">
        <f t="shared" ref="AY163:BJ163" si="564">AY$3</f>
        <v>44562</v>
      </c>
      <c r="AZ163" s="185">
        <f t="shared" si="564"/>
        <v>44593</v>
      </c>
      <c r="BA163" s="185">
        <f t="shared" si="564"/>
        <v>44621</v>
      </c>
      <c r="BB163" s="185">
        <f t="shared" si="564"/>
        <v>44652</v>
      </c>
      <c r="BC163" s="185">
        <f t="shared" si="564"/>
        <v>44682</v>
      </c>
      <c r="BD163" s="185">
        <f t="shared" si="564"/>
        <v>44713</v>
      </c>
      <c r="BE163" s="185">
        <f t="shared" si="564"/>
        <v>44743</v>
      </c>
      <c r="BF163" s="185">
        <f t="shared" si="564"/>
        <v>44774</v>
      </c>
      <c r="BG163" s="185">
        <f t="shared" si="564"/>
        <v>44805</v>
      </c>
      <c r="BH163" s="185">
        <f t="shared" si="564"/>
        <v>44835</v>
      </c>
      <c r="BI163" s="185">
        <f t="shared" si="564"/>
        <v>44866</v>
      </c>
      <c r="BJ163" s="192" t="str">
        <f t="shared" si="564"/>
        <v>Dec-22 +</v>
      </c>
      <c r="BK163" s="186" t="s">
        <v>34</v>
      </c>
    </row>
    <row r="164" spans="1:64" ht="15" customHeight="1" x14ac:dyDescent="0.35">
      <c r="A164" s="596" t="s">
        <v>175</v>
      </c>
      <c r="B164" s="196" t="s">
        <v>62</v>
      </c>
      <c r="C164" s="3">
        <f>C4+C116</f>
        <v>0</v>
      </c>
      <c r="D164" s="3">
        <f t="shared" ref="D164:N164" si="565">D4+D116</f>
        <v>0</v>
      </c>
      <c r="E164" s="3">
        <f t="shared" si="565"/>
        <v>0</v>
      </c>
      <c r="F164" s="3">
        <f t="shared" si="565"/>
        <v>0</v>
      </c>
      <c r="G164" s="3">
        <f t="shared" si="565"/>
        <v>0</v>
      </c>
      <c r="H164" s="3">
        <f t="shared" si="565"/>
        <v>0</v>
      </c>
      <c r="I164" s="3">
        <f t="shared" si="565"/>
        <v>0</v>
      </c>
      <c r="J164" s="3">
        <f t="shared" si="565"/>
        <v>0</v>
      </c>
      <c r="K164" s="3">
        <f t="shared" si="565"/>
        <v>0</v>
      </c>
      <c r="L164" s="3">
        <f t="shared" si="565"/>
        <v>0</v>
      </c>
      <c r="M164" s="3">
        <f t="shared" si="565"/>
        <v>0</v>
      </c>
      <c r="N164" s="154">
        <f t="shared" si="565"/>
        <v>0</v>
      </c>
      <c r="O164" s="70">
        <f t="shared" ref="O164:O177" si="566">SUM(C164:N164)</f>
        <v>0</v>
      </c>
      <c r="Q164" s="596" t="s">
        <v>175</v>
      </c>
      <c r="R164" s="196" t="s">
        <v>62</v>
      </c>
      <c r="S164" s="3">
        <f>S4+S116</f>
        <v>0</v>
      </c>
      <c r="T164" s="3">
        <f t="shared" ref="T164:AD164" si="567">T4+T116</f>
        <v>0</v>
      </c>
      <c r="U164" s="3">
        <f t="shared" si="567"/>
        <v>0</v>
      </c>
      <c r="V164" s="3">
        <f t="shared" si="567"/>
        <v>0</v>
      </c>
      <c r="W164" s="3">
        <f t="shared" si="567"/>
        <v>0</v>
      </c>
      <c r="X164" s="3">
        <f t="shared" si="567"/>
        <v>0</v>
      </c>
      <c r="Y164" s="3">
        <f t="shared" si="567"/>
        <v>0</v>
      </c>
      <c r="Z164" s="3">
        <f t="shared" si="567"/>
        <v>0</v>
      </c>
      <c r="AA164" s="3">
        <f t="shared" si="567"/>
        <v>0</v>
      </c>
      <c r="AB164" s="3">
        <f t="shared" si="567"/>
        <v>0</v>
      </c>
      <c r="AC164" s="3">
        <f t="shared" si="567"/>
        <v>0</v>
      </c>
      <c r="AD164" s="154">
        <f t="shared" si="567"/>
        <v>0</v>
      </c>
      <c r="AE164" s="70">
        <f t="shared" ref="AE164:AE177" si="568">SUM(S164:AD164)</f>
        <v>0</v>
      </c>
      <c r="AG164" s="596" t="s">
        <v>175</v>
      </c>
      <c r="AH164" s="196" t="s">
        <v>62</v>
      </c>
      <c r="AI164" s="3">
        <f>AI4+AI116</f>
        <v>0</v>
      </c>
      <c r="AJ164" s="3">
        <f t="shared" ref="AJ164:AT164" si="569">AJ4+AJ116</f>
        <v>0</v>
      </c>
      <c r="AK164" s="3">
        <f t="shared" si="569"/>
        <v>0</v>
      </c>
      <c r="AL164" s="3">
        <f t="shared" si="569"/>
        <v>0</v>
      </c>
      <c r="AM164" s="3">
        <f t="shared" si="569"/>
        <v>0</v>
      </c>
      <c r="AN164" s="3">
        <f t="shared" si="569"/>
        <v>0</v>
      </c>
      <c r="AO164" s="3">
        <f t="shared" si="569"/>
        <v>0</v>
      </c>
      <c r="AP164" s="3">
        <f t="shared" si="569"/>
        <v>0</v>
      </c>
      <c r="AQ164" s="3">
        <f t="shared" si="569"/>
        <v>0</v>
      </c>
      <c r="AR164" s="3">
        <f t="shared" si="569"/>
        <v>0</v>
      </c>
      <c r="AS164" s="3">
        <f t="shared" si="569"/>
        <v>0</v>
      </c>
      <c r="AT164" s="154">
        <f t="shared" si="569"/>
        <v>0</v>
      </c>
      <c r="AU164" s="70">
        <f t="shared" ref="AU164:AU177" si="570">SUM(AI164:AT164)</f>
        <v>0</v>
      </c>
      <c r="AW164" s="596" t="s">
        <v>175</v>
      </c>
      <c r="AX164" s="196" t="s">
        <v>62</v>
      </c>
      <c r="AY164" s="3">
        <f>AY4+AY116</f>
        <v>0</v>
      </c>
      <c r="AZ164" s="3">
        <f t="shared" ref="AZ164:BJ164" si="571">AZ4+AZ116</f>
        <v>0</v>
      </c>
      <c r="BA164" s="3">
        <f t="shared" si="571"/>
        <v>0</v>
      </c>
      <c r="BB164" s="3">
        <f t="shared" si="571"/>
        <v>0</v>
      </c>
      <c r="BC164" s="3">
        <f t="shared" si="571"/>
        <v>0</v>
      </c>
      <c r="BD164" s="3">
        <f t="shared" si="571"/>
        <v>0</v>
      </c>
      <c r="BE164" s="3">
        <f t="shared" si="571"/>
        <v>0</v>
      </c>
      <c r="BF164" s="3">
        <f t="shared" si="571"/>
        <v>0</v>
      </c>
      <c r="BG164" s="3">
        <f t="shared" si="571"/>
        <v>0</v>
      </c>
      <c r="BH164" s="3">
        <f t="shared" si="571"/>
        <v>0</v>
      </c>
      <c r="BI164" s="3">
        <f t="shared" si="571"/>
        <v>0</v>
      </c>
      <c r="BJ164" s="154">
        <f t="shared" si="571"/>
        <v>0</v>
      </c>
      <c r="BK164" s="70">
        <f t="shared" ref="BK164:BK177" si="572">SUM(AY164:BJ164)</f>
        <v>0</v>
      </c>
    </row>
    <row r="165" spans="1:64" x14ac:dyDescent="0.35">
      <c r="A165" s="597"/>
      <c r="B165" s="196" t="s">
        <v>61</v>
      </c>
      <c r="C165" s="3">
        <f t="shared" ref="C165:N165" si="573">C5+C117</f>
        <v>0</v>
      </c>
      <c r="D165" s="3">
        <f t="shared" si="573"/>
        <v>0</v>
      </c>
      <c r="E165" s="3">
        <f t="shared" si="573"/>
        <v>0</v>
      </c>
      <c r="F165" s="3">
        <f t="shared" si="573"/>
        <v>0</v>
      </c>
      <c r="G165" s="3">
        <f t="shared" si="573"/>
        <v>0</v>
      </c>
      <c r="H165" s="3">
        <f t="shared" si="573"/>
        <v>0</v>
      </c>
      <c r="I165" s="3">
        <f t="shared" si="573"/>
        <v>0</v>
      </c>
      <c r="J165" s="3">
        <f t="shared" si="573"/>
        <v>0</v>
      </c>
      <c r="K165" s="3">
        <f t="shared" si="573"/>
        <v>0</v>
      </c>
      <c r="L165" s="3">
        <f t="shared" si="573"/>
        <v>0</v>
      </c>
      <c r="M165" s="3">
        <f t="shared" si="573"/>
        <v>0</v>
      </c>
      <c r="N165" s="154">
        <f t="shared" si="573"/>
        <v>0</v>
      </c>
      <c r="O165" s="70">
        <f t="shared" si="566"/>
        <v>0</v>
      </c>
      <c r="Q165" s="597"/>
      <c r="R165" s="196" t="s">
        <v>61</v>
      </c>
      <c r="S165" s="3">
        <f t="shared" ref="S165:AD165" si="574">S5+S117</f>
        <v>0</v>
      </c>
      <c r="T165" s="3">
        <f t="shared" si="574"/>
        <v>0</v>
      </c>
      <c r="U165" s="3">
        <f t="shared" si="574"/>
        <v>0</v>
      </c>
      <c r="V165" s="3">
        <f t="shared" si="574"/>
        <v>0</v>
      </c>
      <c r="W165" s="3">
        <f t="shared" si="574"/>
        <v>0</v>
      </c>
      <c r="X165" s="3">
        <f t="shared" si="574"/>
        <v>0</v>
      </c>
      <c r="Y165" s="3">
        <f t="shared" si="574"/>
        <v>0</v>
      </c>
      <c r="Z165" s="3">
        <f t="shared" si="574"/>
        <v>0</v>
      </c>
      <c r="AA165" s="3">
        <f t="shared" si="574"/>
        <v>0</v>
      </c>
      <c r="AB165" s="3">
        <f t="shared" si="574"/>
        <v>0</v>
      </c>
      <c r="AC165" s="3">
        <f t="shared" si="574"/>
        <v>0</v>
      </c>
      <c r="AD165" s="154">
        <f t="shared" si="574"/>
        <v>0</v>
      </c>
      <c r="AE165" s="70">
        <f t="shared" si="568"/>
        <v>0</v>
      </c>
      <c r="AG165" s="597"/>
      <c r="AH165" s="196" t="s">
        <v>61</v>
      </c>
      <c r="AI165" s="3">
        <f t="shared" ref="AI165:AT165" si="575">AI5+AI117</f>
        <v>0</v>
      </c>
      <c r="AJ165" s="3">
        <f t="shared" si="575"/>
        <v>0</v>
      </c>
      <c r="AK165" s="3">
        <f t="shared" si="575"/>
        <v>0</v>
      </c>
      <c r="AL165" s="3">
        <f t="shared" si="575"/>
        <v>0</v>
      </c>
      <c r="AM165" s="3">
        <f t="shared" si="575"/>
        <v>0</v>
      </c>
      <c r="AN165" s="3">
        <f t="shared" si="575"/>
        <v>0</v>
      </c>
      <c r="AO165" s="3">
        <f t="shared" si="575"/>
        <v>0</v>
      </c>
      <c r="AP165" s="3">
        <f t="shared" si="575"/>
        <v>0</v>
      </c>
      <c r="AQ165" s="3">
        <f t="shared" si="575"/>
        <v>0</v>
      </c>
      <c r="AR165" s="3">
        <f t="shared" si="575"/>
        <v>0</v>
      </c>
      <c r="AS165" s="3">
        <f t="shared" si="575"/>
        <v>0</v>
      </c>
      <c r="AT165" s="154">
        <f t="shared" si="575"/>
        <v>0</v>
      </c>
      <c r="AU165" s="70">
        <f t="shared" si="570"/>
        <v>0</v>
      </c>
      <c r="AW165" s="597"/>
      <c r="AX165" s="196" t="s">
        <v>61</v>
      </c>
      <c r="AY165" s="3">
        <f t="shared" ref="AY165:BJ165" si="576">AY5+AY117</f>
        <v>0</v>
      </c>
      <c r="AZ165" s="3">
        <f t="shared" si="576"/>
        <v>0</v>
      </c>
      <c r="BA165" s="3">
        <f t="shared" si="576"/>
        <v>0</v>
      </c>
      <c r="BB165" s="3">
        <f t="shared" si="576"/>
        <v>0</v>
      </c>
      <c r="BC165" s="3">
        <f t="shared" si="576"/>
        <v>0</v>
      </c>
      <c r="BD165" s="3">
        <f t="shared" si="576"/>
        <v>0</v>
      </c>
      <c r="BE165" s="3">
        <f t="shared" si="576"/>
        <v>0</v>
      </c>
      <c r="BF165" s="3">
        <f t="shared" si="576"/>
        <v>0</v>
      </c>
      <c r="BG165" s="3">
        <f t="shared" si="576"/>
        <v>0</v>
      </c>
      <c r="BH165" s="3">
        <f t="shared" si="576"/>
        <v>0</v>
      </c>
      <c r="BI165" s="3">
        <f t="shared" si="576"/>
        <v>0</v>
      </c>
      <c r="BJ165" s="154">
        <f t="shared" si="576"/>
        <v>0</v>
      </c>
      <c r="BK165" s="70">
        <f t="shared" si="572"/>
        <v>0</v>
      </c>
    </row>
    <row r="166" spans="1:64" x14ac:dyDescent="0.35">
      <c r="A166" s="597"/>
      <c r="B166" s="196" t="s">
        <v>60</v>
      </c>
      <c r="C166" s="3">
        <f t="shared" ref="C166:N166" si="577">C6+C118</f>
        <v>0</v>
      </c>
      <c r="D166" s="3">
        <f t="shared" si="577"/>
        <v>0</v>
      </c>
      <c r="E166" s="3">
        <f t="shared" si="577"/>
        <v>0</v>
      </c>
      <c r="F166" s="3">
        <f t="shared" si="577"/>
        <v>0</v>
      </c>
      <c r="G166" s="3">
        <f t="shared" si="577"/>
        <v>0</v>
      </c>
      <c r="H166" s="3">
        <f t="shared" si="577"/>
        <v>0</v>
      </c>
      <c r="I166" s="3">
        <f t="shared" si="577"/>
        <v>0</v>
      </c>
      <c r="J166" s="3">
        <f t="shared" si="577"/>
        <v>0</v>
      </c>
      <c r="K166" s="3">
        <f t="shared" si="577"/>
        <v>0</v>
      </c>
      <c r="L166" s="3">
        <f t="shared" si="577"/>
        <v>0</v>
      </c>
      <c r="M166" s="3">
        <f t="shared" si="577"/>
        <v>0</v>
      </c>
      <c r="N166" s="154">
        <f t="shared" si="577"/>
        <v>0</v>
      </c>
      <c r="O166" s="70">
        <f t="shared" si="566"/>
        <v>0</v>
      </c>
      <c r="Q166" s="597"/>
      <c r="R166" s="196" t="s">
        <v>60</v>
      </c>
      <c r="S166" s="3">
        <f t="shared" ref="S166:AD166" si="578">S6+S118</f>
        <v>0</v>
      </c>
      <c r="T166" s="3">
        <f t="shared" si="578"/>
        <v>0</v>
      </c>
      <c r="U166" s="3">
        <f t="shared" si="578"/>
        <v>0</v>
      </c>
      <c r="V166" s="3">
        <f t="shared" si="578"/>
        <v>0</v>
      </c>
      <c r="W166" s="3">
        <f t="shared" si="578"/>
        <v>0</v>
      </c>
      <c r="X166" s="3">
        <f t="shared" si="578"/>
        <v>0</v>
      </c>
      <c r="Y166" s="3">
        <f t="shared" si="578"/>
        <v>0</v>
      </c>
      <c r="Z166" s="3">
        <f t="shared" si="578"/>
        <v>0</v>
      </c>
      <c r="AA166" s="3">
        <f t="shared" si="578"/>
        <v>0</v>
      </c>
      <c r="AB166" s="3">
        <f t="shared" si="578"/>
        <v>0</v>
      </c>
      <c r="AC166" s="3">
        <f t="shared" si="578"/>
        <v>0</v>
      </c>
      <c r="AD166" s="154">
        <f t="shared" si="578"/>
        <v>0</v>
      </c>
      <c r="AE166" s="70">
        <f t="shared" si="568"/>
        <v>0</v>
      </c>
      <c r="AG166" s="597"/>
      <c r="AH166" s="196" t="s">
        <v>60</v>
      </c>
      <c r="AI166" s="3">
        <f t="shared" ref="AI166:AT166" si="579">AI6+AI118</f>
        <v>0</v>
      </c>
      <c r="AJ166" s="3">
        <f t="shared" si="579"/>
        <v>0</v>
      </c>
      <c r="AK166" s="3">
        <f t="shared" si="579"/>
        <v>0</v>
      </c>
      <c r="AL166" s="3">
        <f t="shared" si="579"/>
        <v>0</v>
      </c>
      <c r="AM166" s="3">
        <f t="shared" si="579"/>
        <v>0</v>
      </c>
      <c r="AN166" s="3">
        <f t="shared" si="579"/>
        <v>0</v>
      </c>
      <c r="AO166" s="3">
        <f t="shared" si="579"/>
        <v>0</v>
      </c>
      <c r="AP166" s="3">
        <f t="shared" si="579"/>
        <v>0</v>
      </c>
      <c r="AQ166" s="3">
        <f t="shared" si="579"/>
        <v>0</v>
      </c>
      <c r="AR166" s="3">
        <f t="shared" si="579"/>
        <v>0</v>
      </c>
      <c r="AS166" s="3">
        <f t="shared" si="579"/>
        <v>0</v>
      </c>
      <c r="AT166" s="154">
        <f t="shared" si="579"/>
        <v>0</v>
      </c>
      <c r="AU166" s="70">
        <f t="shared" si="570"/>
        <v>0</v>
      </c>
      <c r="AW166" s="597"/>
      <c r="AX166" s="196" t="s">
        <v>60</v>
      </c>
      <c r="AY166" s="3">
        <f t="shared" ref="AY166:BJ166" si="580">AY6+AY118</f>
        <v>0</v>
      </c>
      <c r="AZ166" s="3">
        <f t="shared" si="580"/>
        <v>0</v>
      </c>
      <c r="BA166" s="3">
        <f t="shared" si="580"/>
        <v>0</v>
      </c>
      <c r="BB166" s="3">
        <f t="shared" si="580"/>
        <v>0</v>
      </c>
      <c r="BC166" s="3">
        <f t="shared" si="580"/>
        <v>0</v>
      </c>
      <c r="BD166" s="3">
        <f t="shared" si="580"/>
        <v>0</v>
      </c>
      <c r="BE166" s="3">
        <f t="shared" si="580"/>
        <v>0</v>
      </c>
      <c r="BF166" s="3">
        <f t="shared" si="580"/>
        <v>0</v>
      </c>
      <c r="BG166" s="3">
        <f t="shared" si="580"/>
        <v>0</v>
      </c>
      <c r="BH166" s="3">
        <f t="shared" si="580"/>
        <v>0</v>
      </c>
      <c r="BI166" s="3">
        <f t="shared" si="580"/>
        <v>0</v>
      </c>
      <c r="BJ166" s="154">
        <f t="shared" si="580"/>
        <v>0</v>
      </c>
      <c r="BK166" s="70">
        <f t="shared" si="572"/>
        <v>0</v>
      </c>
    </row>
    <row r="167" spans="1:64" x14ac:dyDescent="0.35">
      <c r="A167" s="597"/>
      <c r="B167" s="196" t="s">
        <v>59</v>
      </c>
      <c r="C167" s="3">
        <f t="shared" ref="C167:N167" si="581">C7+C119</f>
        <v>0</v>
      </c>
      <c r="D167" s="3">
        <f t="shared" si="581"/>
        <v>0</v>
      </c>
      <c r="E167" s="3">
        <f t="shared" si="581"/>
        <v>0</v>
      </c>
      <c r="F167" s="3">
        <f t="shared" si="581"/>
        <v>1511</v>
      </c>
      <c r="G167" s="3">
        <f t="shared" si="581"/>
        <v>0</v>
      </c>
      <c r="H167" s="3">
        <f t="shared" si="581"/>
        <v>0</v>
      </c>
      <c r="I167" s="3">
        <f t="shared" si="581"/>
        <v>0</v>
      </c>
      <c r="J167" s="3">
        <f t="shared" si="581"/>
        <v>0</v>
      </c>
      <c r="K167" s="3">
        <f t="shared" si="581"/>
        <v>0</v>
      </c>
      <c r="L167" s="3">
        <f t="shared" si="581"/>
        <v>0</v>
      </c>
      <c r="M167" s="3">
        <f t="shared" si="581"/>
        <v>0</v>
      </c>
      <c r="N167" s="154">
        <f t="shared" si="581"/>
        <v>0</v>
      </c>
      <c r="O167" s="70">
        <f t="shared" si="566"/>
        <v>1511</v>
      </c>
      <c r="Q167" s="597"/>
      <c r="R167" s="196" t="s">
        <v>59</v>
      </c>
      <c r="S167" s="3">
        <f t="shared" ref="S167:AD167" si="582">S7+S119</f>
        <v>0</v>
      </c>
      <c r="T167" s="3">
        <f t="shared" si="582"/>
        <v>0</v>
      </c>
      <c r="U167" s="3">
        <f t="shared" si="582"/>
        <v>0</v>
      </c>
      <c r="V167" s="3">
        <f t="shared" si="582"/>
        <v>0</v>
      </c>
      <c r="W167" s="3">
        <f t="shared" si="582"/>
        <v>0</v>
      </c>
      <c r="X167" s="3">
        <f t="shared" si="582"/>
        <v>0</v>
      </c>
      <c r="Y167" s="3">
        <f t="shared" si="582"/>
        <v>0</v>
      </c>
      <c r="Z167" s="3">
        <f t="shared" si="582"/>
        <v>0</v>
      </c>
      <c r="AA167" s="3">
        <f t="shared" si="582"/>
        <v>0</v>
      </c>
      <c r="AB167" s="3">
        <f t="shared" si="582"/>
        <v>0</v>
      </c>
      <c r="AC167" s="3">
        <f t="shared" si="582"/>
        <v>0</v>
      </c>
      <c r="AD167" s="154">
        <f t="shared" si="582"/>
        <v>0</v>
      </c>
      <c r="AE167" s="70">
        <f t="shared" si="568"/>
        <v>0</v>
      </c>
      <c r="AG167" s="597"/>
      <c r="AH167" s="196" t="s">
        <v>59</v>
      </c>
      <c r="AI167" s="3">
        <f t="shared" ref="AI167:AT167" si="583">AI7+AI119</f>
        <v>0</v>
      </c>
      <c r="AJ167" s="3">
        <f t="shared" si="583"/>
        <v>0</v>
      </c>
      <c r="AK167" s="3">
        <f t="shared" si="583"/>
        <v>0</v>
      </c>
      <c r="AL167" s="3">
        <f t="shared" si="583"/>
        <v>0</v>
      </c>
      <c r="AM167" s="3">
        <f t="shared" si="583"/>
        <v>0</v>
      </c>
      <c r="AN167" s="3">
        <f t="shared" si="583"/>
        <v>0</v>
      </c>
      <c r="AO167" s="3">
        <f t="shared" si="583"/>
        <v>0</v>
      </c>
      <c r="AP167" s="3">
        <f t="shared" si="583"/>
        <v>0</v>
      </c>
      <c r="AQ167" s="3">
        <f t="shared" si="583"/>
        <v>0</v>
      </c>
      <c r="AR167" s="3">
        <f t="shared" si="583"/>
        <v>0</v>
      </c>
      <c r="AS167" s="3">
        <f t="shared" si="583"/>
        <v>0</v>
      </c>
      <c r="AT167" s="154">
        <f t="shared" si="583"/>
        <v>0</v>
      </c>
      <c r="AU167" s="70">
        <f t="shared" si="570"/>
        <v>0</v>
      </c>
      <c r="AW167" s="597"/>
      <c r="AX167" s="196" t="s">
        <v>59</v>
      </c>
      <c r="AY167" s="3">
        <f t="shared" ref="AY167:BJ167" si="584">AY7+AY119</f>
        <v>0</v>
      </c>
      <c r="AZ167" s="3">
        <f t="shared" si="584"/>
        <v>0</v>
      </c>
      <c r="BA167" s="3">
        <f t="shared" si="584"/>
        <v>0</v>
      </c>
      <c r="BB167" s="3">
        <f t="shared" si="584"/>
        <v>0</v>
      </c>
      <c r="BC167" s="3">
        <f t="shared" si="584"/>
        <v>0</v>
      </c>
      <c r="BD167" s="3">
        <f t="shared" si="584"/>
        <v>0</v>
      </c>
      <c r="BE167" s="3">
        <f t="shared" si="584"/>
        <v>0</v>
      </c>
      <c r="BF167" s="3">
        <f t="shared" si="584"/>
        <v>0</v>
      </c>
      <c r="BG167" s="3">
        <f t="shared" si="584"/>
        <v>0</v>
      </c>
      <c r="BH167" s="3">
        <f t="shared" si="584"/>
        <v>0</v>
      </c>
      <c r="BI167" s="3">
        <f t="shared" si="584"/>
        <v>0</v>
      </c>
      <c r="BJ167" s="154">
        <f t="shared" si="584"/>
        <v>0</v>
      </c>
      <c r="BK167" s="70">
        <f t="shared" si="572"/>
        <v>0</v>
      </c>
    </row>
    <row r="168" spans="1:64" x14ac:dyDescent="0.35">
      <c r="A168" s="597"/>
      <c r="B168" s="196" t="s">
        <v>58</v>
      </c>
      <c r="C168" s="3">
        <f t="shared" ref="C168:N168" si="585">C8+C120</f>
        <v>0</v>
      </c>
      <c r="D168" s="3">
        <f t="shared" si="585"/>
        <v>0</v>
      </c>
      <c r="E168" s="3">
        <f t="shared" si="585"/>
        <v>0</v>
      </c>
      <c r="F168" s="3">
        <f t="shared" si="585"/>
        <v>0</v>
      </c>
      <c r="G168" s="3">
        <f t="shared" si="585"/>
        <v>0</v>
      </c>
      <c r="H168" s="3">
        <f t="shared" si="585"/>
        <v>0</v>
      </c>
      <c r="I168" s="3">
        <f t="shared" si="585"/>
        <v>0</v>
      </c>
      <c r="J168" s="3">
        <f t="shared" si="585"/>
        <v>40705.9541015625</v>
      </c>
      <c r="K168" s="3">
        <f t="shared" si="585"/>
        <v>30969.8310546875</v>
      </c>
      <c r="L168" s="3">
        <f t="shared" si="585"/>
        <v>0</v>
      </c>
      <c r="M168" s="3">
        <f t="shared" si="585"/>
        <v>0</v>
      </c>
      <c r="N168" s="154">
        <f t="shared" si="585"/>
        <v>90457.67578125</v>
      </c>
      <c r="O168" s="70">
        <f t="shared" si="566"/>
        <v>162133.4609375</v>
      </c>
      <c r="Q168" s="597"/>
      <c r="R168" s="196" t="s">
        <v>58</v>
      </c>
      <c r="S168" s="3">
        <f t="shared" ref="S168:AD168" si="586">S8+S120</f>
        <v>0</v>
      </c>
      <c r="T168" s="3">
        <f t="shared" si="586"/>
        <v>0</v>
      </c>
      <c r="U168" s="3">
        <f t="shared" si="586"/>
        <v>0</v>
      </c>
      <c r="V168" s="3">
        <f t="shared" si="586"/>
        <v>0</v>
      </c>
      <c r="W168" s="3">
        <f t="shared" si="586"/>
        <v>0</v>
      </c>
      <c r="X168" s="3">
        <f t="shared" si="586"/>
        <v>0</v>
      </c>
      <c r="Y168" s="3">
        <f t="shared" si="586"/>
        <v>0</v>
      </c>
      <c r="Z168" s="3">
        <f t="shared" si="586"/>
        <v>64631.473632812485</v>
      </c>
      <c r="AA168" s="3">
        <f t="shared" si="586"/>
        <v>0</v>
      </c>
      <c r="AB168" s="3">
        <f t="shared" si="586"/>
        <v>0</v>
      </c>
      <c r="AC168" s="3">
        <f t="shared" si="586"/>
        <v>0</v>
      </c>
      <c r="AD168" s="154">
        <f t="shared" si="586"/>
        <v>0</v>
      </c>
      <c r="AE168" s="70">
        <f t="shared" si="568"/>
        <v>64631.473632812485</v>
      </c>
      <c r="AG168" s="597"/>
      <c r="AH168" s="196" t="s">
        <v>58</v>
      </c>
      <c r="AI168" s="3">
        <f t="shared" ref="AI168:AT168" si="587">AI8+AI120</f>
        <v>0</v>
      </c>
      <c r="AJ168" s="3">
        <f t="shared" si="587"/>
        <v>0</v>
      </c>
      <c r="AK168" s="3">
        <f t="shared" si="587"/>
        <v>0</v>
      </c>
      <c r="AL168" s="3">
        <f t="shared" si="587"/>
        <v>0</v>
      </c>
      <c r="AM168" s="3">
        <f t="shared" si="587"/>
        <v>0</v>
      </c>
      <c r="AN168" s="3">
        <f t="shared" si="587"/>
        <v>0</v>
      </c>
      <c r="AO168" s="3">
        <f t="shared" si="587"/>
        <v>0</v>
      </c>
      <c r="AP168" s="3">
        <f t="shared" si="587"/>
        <v>0</v>
      </c>
      <c r="AQ168" s="3">
        <f t="shared" si="587"/>
        <v>0</v>
      </c>
      <c r="AR168" s="3">
        <f t="shared" si="587"/>
        <v>0</v>
      </c>
      <c r="AS168" s="3">
        <f t="shared" si="587"/>
        <v>0</v>
      </c>
      <c r="AT168" s="154">
        <f t="shared" si="587"/>
        <v>0</v>
      </c>
      <c r="AU168" s="70">
        <f t="shared" si="570"/>
        <v>0</v>
      </c>
      <c r="AW168" s="597"/>
      <c r="AX168" s="196" t="s">
        <v>58</v>
      </c>
      <c r="AY168" s="3">
        <f t="shared" ref="AY168:BJ168" si="588">AY8+AY120</f>
        <v>0</v>
      </c>
      <c r="AZ168" s="3">
        <f t="shared" si="588"/>
        <v>0</v>
      </c>
      <c r="BA168" s="3">
        <f t="shared" si="588"/>
        <v>0</v>
      </c>
      <c r="BB168" s="3">
        <f t="shared" si="588"/>
        <v>0</v>
      </c>
      <c r="BC168" s="3">
        <f t="shared" si="588"/>
        <v>0</v>
      </c>
      <c r="BD168" s="3">
        <f t="shared" si="588"/>
        <v>0</v>
      </c>
      <c r="BE168" s="3">
        <f t="shared" si="588"/>
        <v>0</v>
      </c>
      <c r="BF168" s="3">
        <f t="shared" si="588"/>
        <v>0</v>
      </c>
      <c r="BG168" s="3">
        <f t="shared" si="588"/>
        <v>0</v>
      </c>
      <c r="BH168" s="3">
        <f t="shared" si="588"/>
        <v>0</v>
      </c>
      <c r="BI168" s="3">
        <f t="shared" si="588"/>
        <v>0</v>
      </c>
      <c r="BJ168" s="154">
        <f t="shared" si="588"/>
        <v>0</v>
      </c>
      <c r="BK168" s="70">
        <f t="shared" si="572"/>
        <v>0</v>
      </c>
    </row>
    <row r="169" spans="1:64" x14ac:dyDescent="0.35">
      <c r="A169" s="597"/>
      <c r="B169" s="196" t="s">
        <v>57</v>
      </c>
      <c r="C169" s="3">
        <f t="shared" ref="C169:N169" si="589">C9+C121</f>
        <v>0</v>
      </c>
      <c r="D169" s="3">
        <f t="shared" si="589"/>
        <v>0</v>
      </c>
      <c r="E169" s="3">
        <f t="shared" si="589"/>
        <v>0</v>
      </c>
      <c r="F169" s="3">
        <f t="shared" si="589"/>
        <v>0</v>
      </c>
      <c r="G169" s="3">
        <f t="shared" si="589"/>
        <v>0</v>
      </c>
      <c r="H169" s="3">
        <f t="shared" si="589"/>
        <v>0</v>
      </c>
      <c r="I169" s="3">
        <f t="shared" si="589"/>
        <v>0</v>
      </c>
      <c r="J169" s="3">
        <f t="shared" si="589"/>
        <v>0</v>
      </c>
      <c r="K169" s="3">
        <f t="shared" si="589"/>
        <v>0</v>
      </c>
      <c r="L169" s="3">
        <f t="shared" si="589"/>
        <v>0</v>
      </c>
      <c r="M169" s="3">
        <f t="shared" si="589"/>
        <v>0</v>
      </c>
      <c r="N169" s="154">
        <f t="shared" si="589"/>
        <v>0</v>
      </c>
      <c r="O169" s="70">
        <f t="shared" si="566"/>
        <v>0</v>
      </c>
      <c r="Q169" s="597"/>
      <c r="R169" s="196" t="s">
        <v>57</v>
      </c>
      <c r="S169" s="3">
        <f t="shared" ref="S169:AD169" si="590">S9+S121</f>
        <v>0</v>
      </c>
      <c r="T169" s="3">
        <f t="shared" si="590"/>
        <v>0</v>
      </c>
      <c r="U169" s="3">
        <f t="shared" si="590"/>
        <v>0</v>
      </c>
      <c r="V169" s="3">
        <f t="shared" si="590"/>
        <v>0</v>
      </c>
      <c r="W169" s="3">
        <f t="shared" si="590"/>
        <v>0</v>
      </c>
      <c r="X169" s="3">
        <f t="shared" si="590"/>
        <v>0</v>
      </c>
      <c r="Y169" s="3">
        <f t="shared" si="590"/>
        <v>0</v>
      </c>
      <c r="Z169" s="3">
        <f t="shared" si="590"/>
        <v>0</v>
      </c>
      <c r="AA169" s="3">
        <f t="shared" si="590"/>
        <v>0</v>
      </c>
      <c r="AB169" s="3">
        <f t="shared" si="590"/>
        <v>0</v>
      </c>
      <c r="AC169" s="3">
        <f t="shared" si="590"/>
        <v>0</v>
      </c>
      <c r="AD169" s="154">
        <f t="shared" si="590"/>
        <v>0</v>
      </c>
      <c r="AE169" s="70">
        <f t="shared" si="568"/>
        <v>0</v>
      </c>
      <c r="AG169" s="597"/>
      <c r="AH169" s="196" t="s">
        <v>57</v>
      </c>
      <c r="AI169" s="3">
        <f t="shared" ref="AI169:AT169" si="591">AI9+AI121</f>
        <v>0</v>
      </c>
      <c r="AJ169" s="3">
        <f t="shared" si="591"/>
        <v>0</v>
      </c>
      <c r="AK169" s="3">
        <f t="shared" si="591"/>
        <v>0</v>
      </c>
      <c r="AL169" s="3">
        <f t="shared" si="591"/>
        <v>0</v>
      </c>
      <c r="AM169" s="3">
        <f t="shared" si="591"/>
        <v>0</v>
      </c>
      <c r="AN169" s="3">
        <f t="shared" si="591"/>
        <v>0</v>
      </c>
      <c r="AO169" s="3">
        <f t="shared" si="591"/>
        <v>0</v>
      </c>
      <c r="AP169" s="3">
        <f t="shared" si="591"/>
        <v>0</v>
      </c>
      <c r="AQ169" s="3">
        <f t="shared" si="591"/>
        <v>0</v>
      </c>
      <c r="AR169" s="3">
        <f t="shared" si="591"/>
        <v>0</v>
      </c>
      <c r="AS169" s="3">
        <f t="shared" si="591"/>
        <v>0</v>
      </c>
      <c r="AT169" s="154">
        <f t="shared" si="591"/>
        <v>0</v>
      </c>
      <c r="AU169" s="70">
        <f t="shared" si="570"/>
        <v>0</v>
      </c>
      <c r="AW169" s="597"/>
      <c r="AX169" s="196" t="s">
        <v>57</v>
      </c>
      <c r="AY169" s="3">
        <f t="shared" ref="AY169:BJ169" si="592">AY9+AY121</f>
        <v>0</v>
      </c>
      <c r="AZ169" s="3">
        <f t="shared" si="592"/>
        <v>0</v>
      </c>
      <c r="BA169" s="3">
        <f t="shared" si="592"/>
        <v>0</v>
      </c>
      <c r="BB169" s="3">
        <f t="shared" si="592"/>
        <v>0</v>
      </c>
      <c r="BC169" s="3">
        <f t="shared" si="592"/>
        <v>0</v>
      </c>
      <c r="BD169" s="3">
        <f t="shared" si="592"/>
        <v>0</v>
      </c>
      <c r="BE169" s="3">
        <f t="shared" si="592"/>
        <v>0</v>
      </c>
      <c r="BF169" s="3">
        <f t="shared" si="592"/>
        <v>0</v>
      </c>
      <c r="BG169" s="3">
        <f t="shared" si="592"/>
        <v>0</v>
      </c>
      <c r="BH169" s="3">
        <f t="shared" si="592"/>
        <v>0</v>
      </c>
      <c r="BI169" s="3">
        <f t="shared" si="592"/>
        <v>0</v>
      </c>
      <c r="BJ169" s="154">
        <f t="shared" si="592"/>
        <v>0</v>
      </c>
      <c r="BK169" s="70">
        <f t="shared" si="572"/>
        <v>0</v>
      </c>
    </row>
    <row r="170" spans="1:64" x14ac:dyDescent="0.35">
      <c r="A170" s="597"/>
      <c r="B170" s="196" t="s">
        <v>56</v>
      </c>
      <c r="C170" s="3">
        <f t="shared" ref="C170:N170" si="593">C10+C122</f>
        <v>0</v>
      </c>
      <c r="D170" s="3">
        <f t="shared" si="593"/>
        <v>0</v>
      </c>
      <c r="E170" s="3">
        <f t="shared" si="593"/>
        <v>0</v>
      </c>
      <c r="F170" s="3">
        <f t="shared" si="593"/>
        <v>0</v>
      </c>
      <c r="G170" s="3">
        <f t="shared" si="593"/>
        <v>0</v>
      </c>
      <c r="H170" s="3">
        <f t="shared" si="593"/>
        <v>98925.313842773438</v>
      </c>
      <c r="I170" s="3">
        <f t="shared" si="593"/>
        <v>0</v>
      </c>
      <c r="J170" s="3">
        <f t="shared" si="593"/>
        <v>0</v>
      </c>
      <c r="K170" s="3">
        <f t="shared" si="593"/>
        <v>0</v>
      </c>
      <c r="L170" s="3">
        <f t="shared" si="593"/>
        <v>0</v>
      </c>
      <c r="M170" s="3">
        <f t="shared" si="593"/>
        <v>0</v>
      </c>
      <c r="N170" s="154">
        <f t="shared" si="593"/>
        <v>0</v>
      </c>
      <c r="O170" s="70">
        <f t="shared" si="566"/>
        <v>98925.313842773438</v>
      </c>
      <c r="Q170" s="597"/>
      <c r="R170" s="196" t="s">
        <v>56</v>
      </c>
      <c r="S170" s="3">
        <f t="shared" ref="S170:AD170" si="594">S10+S122</f>
        <v>0</v>
      </c>
      <c r="T170" s="3">
        <f t="shared" si="594"/>
        <v>0</v>
      </c>
      <c r="U170" s="3">
        <f t="shared" si="594"/>
        <v>0</v>
      </c>
      <c r="V170" s="3">
        <f t="shared" si="594"/>
        <v>0</v>
      </c>
      <c r="W170" s="3">
        <f t="shared" si="594"/>
        <v>0</v>
      </c>
      <c r="X170" s="3">
        <f t="shared" si="594"/>
        <v>0</v>
      </c>
      <c r="Y170" s="3">
        <f t="shared" si="594"/>
        <v>0</v>
      </c>
      <c r="Z170" s="3">
        <f t="shared" si="594"/>
        <v>0</v>
      </c>
      <c r="AA170" s="3">
        <f t="shared" si="594"/>
        <v>0</v>
      </c>
      <c r="AB170" s="3">
        <f t="shared" si="594"/>
        <v>0</v>
      </c>
      <c r="AC170" s="3">
        <f t="shared" si="594"/>
        <v>0</v>
      </c>
      <c r="AD170" s="154">
        <f t="shared" si="594"/>
        <v>0</v>
      </c>
      <c r="AE170" s="70">
        <f t="shared" si="568"/>
        <v>0</v>
      </c>
      <c r="AG170" s="597"/>
      <c r="AH170" s="196" t="s">
        <v>56</v>
      </c>
      <c r="AI170" s="3">
        <f t="shared" ref="AI170:AT170" si="595">AI10+AI122</f>
        <v>0</v>
      </c>
      <c r="AJ170" s="3">
        <f t="shared" si="595"/>
        <v>0</v>
      </c>
      <c r="AK170" s="3">
        <f t="shared" si="595"/>
        <v>0</v>
      </c>
      <c r="AL170" s="3">
        <f t="shared" si="595"/>
        <v>0</v>
      </c>
      <c r="AM170" s="3">
        <f t="shared" si="595"/>
        <v>0</v>
      </c>
      <c r="AN170" s="3">
        <f t="shared" si="595"/>
        <v>0</v>
      </c>
      <c r="AO170" s="3">
        <f t="shared" si="595"/>
        <v>0</v>
      </c>
      <c r="AP170" s="3">
        <f t="shared" si="595"/>
        <v>0</v>
      </c>
      <c r="AQ170" s="3">
        <f t="shared" si="595"/>
        <v>0</v>
      </c>
      <c r="AR170" s="3">
        <f t="shared" si="595"/>
        <v>0</v>
      </c>
      <c r="AS170" s="3">
        <f t="shared" si="595"/>
        <v>0</v>
      </c>
      <c r="AT170" s="154">
        <f t="shared" si="595"/>
        <v>0</v>
      </c>
      <c r="AU170" s="70">
        <f t="shared" si="570"/>
        <v>0</v>
      </c>
      <c r="AW170" s="597"/>
      <c r="AX170" s="196" t="s">
        <v>56</v>
      </c>
      <c r="AY170" s="3">
        <f t="shared" ref="AY170:BJ170" si="596">AY10+AY122</f>
        <v>0</v>
      </c>
      <c r="AZ170" s="3">
        <f t="shared" si="596"/>
        <v>0</v>
      </c>
      <c r="BA170" s="3">
        <f t="shared" si="596"/>
        <v>0</v>
      </c>
      <c r="BB170" s="3">
        <f t="shared" si="596"/>
        <v>0</v>
      </c>
      <c r="BC170" s="3">
        <f t="shared" si="596"/>
        <v>0</v>
      </c>
      <c r="BD170" s="3">
        <f t="shared" si="596"/>
        <v>0</v>
      </c>
      <c r="BE170" s="3">
        <f t="shared" si="596"/>
        <v>0</v>
      </c>
      <c r="BF170" s="3">
        <f t="shared" si="596"/>
        <v>0</v>
      </c>
      <c r="BG170" s="3">
        <f t="shared" si="596"/>
        <v>0</v>
      </c>
      <c r="BH170" s="3">
        <f t="shared" si="596"/>
        <v>0</v>
      </c>
      <c r="BI170" s="3">
        <f t="shared" si="596"/>
        <v>0</v>
      </c>
      <c r="BJ170" s="154">
        <f t="shared" si="596"/>
        <v>0</v>
      </c>
      <c r="BK170" s="70">
        <f t="shared" si="572"/>
        <v>0</v>
      </c>
    </row>
    <row r="171" spans="1:64" x14ac:dyDescent="0.35">
      <c r="A171" s="597"/>
      <c r="B171" s="196" t="s">
        <v>55</v>
      </c>
      <c r="C171" s="3">
        <f t="shared" ref="C171:N171" si="597">C11+C123</f>
        <v>0</v>
      </c>
      <c r="D171" s="3">
        <f t="shared" si="597"/>
        <v>0</v>
      </c>
      <c r="E171" s="3">
        <f t="shared" si="597"/>
        <v>0</v>
      </c>
      <c r="F171" s="3">
        <f t="shared" si="597"/>
        <v>130526.45555949998</v>
      </c>
      <c r="G171" s="3">
        <f t="shared" si="597"/>
        <v>381218.52929159999</v>
      </c>
      <c r="H171" s="3">
        <f t="shared" si="597"/>
        <v>526633.78729820787</v>
      </c>
      <c r="I171" s="3">
        <f t="shared" si="597"/>
        <v>129365.26683196875</v>
      </c>
      <c r="J171" s="3">
        <f t="shared" si="597"/>
        <v>241246.10285586573</v>
      </c>
      <c r="K171" s="3">
        <f t="shared" si="597"/>
        <v>1142204.4026212366</v>
      </c>
      <c r="L171" s="3">
        <f t="shared" si="597"/>
        <v>450961.16035084758</v>
      </c>
      <c r="M171" s="3">
        <f t="shared" si="597"/>
        <v>258174.14309612731</v>
      </c>
      <c r="N171" s="154">
        <f t="shared" si="597"/>
        <v>366707.0824597851</v>
      </c>
      <c r="O171" s="70">
        <f t="shared" si="566"/>
        <v>3627036.9303651387</v>
      </c>
      <c r="Q171" s="597"/>
      <c r="R171" s="196" t="s">
        <v>55</v>
      </c>
      <c r="S171" s="3">
        <f t="shared" ref="S171:AD171" si="598">S11+S123</f>
        <v>0</v>
      </c>
      <c r="T171" s="3">
        <f t="shared" si="598"/>
        <v>0</v>
      </c>
      <c r="U171" s="3">
        <f t="shared" si="598"/>
        <v>0</v>
      </c>
      <c r="V171" s="3">
        <f t="shared" si="598"/>
        <v>0</v>
      </c>
      <c r="W171" s="3">
        <f t="shared" si="598"/>
        <v>0</v>
      </c>
      <c r="X171" s="3">
        <f t="shared" si="598"/>
        <v>82115.677794150004</v>
      </c>
      <c r="Y171" s="3">
        <f t="shared" si="598"/>
        <v>148778.76233220001</v>
      </c>
      <c r="Z171" s="3">
        <f t="shared" si="598"/>
        <v>176744.84939213865</v>
      </c>
      <c r="AA171" s="3">
        <f t="shared" si="598"/>
        <v>105915.89648639999</v>
      </c>
      <c r="AB171" s="3">
        <f t="shared" si="598"/>
        <v>42035.957964000001</v>
      </c>
      <c r="AC171" s="3">
        <f t="shared" si="598"/>
        <v>164215.97992799996</v>
      </c>
      <c r="AD171" s="154">
        <f t="shared" si="598"/>
        <v>590810.22648647998</v>
      </c>
      <c r="AE171" s="70">
        <f t="shared" si="568"/>
        <v>1310617.3503833688</v>
      </c>
      <c r="AG171" s="597"/>
      <c r="AH171" s="196" t="s">
        <v>55</v>
      </c>
      <c r="AI171" s="3">
        <f t="shared" ref="AI171:AT171" si="599">AI11+AI123</f>
        <v>0</v>
      </c>
      <c r="AJ171" s="3">
        <f t="shared" si="599"/>
        <v>0</v>
      </c>
      <c r="AK171" s="3">
        <f t="shared" si="599"/>
        <v>0</v>
      </c>
      <c r="AL171" s="3">
        <f t="shared" si="599"/>
        <v>0</v>
      </c>
      <c r="AM171" s="3">
        <f t="shared" si="599"/>
        <v>0</v>
      </c>
      <c r="AN171" s="3">
        <f t="shared" si="599"/>
        <v>0</v>
      </c>
      <c r="AO171" s="3">
        <f t="shared" si="599"/>
        <v>0</v>
      </c>
      <c r="AP171" s="3">
        <f t="shared" si="599"/>
        <v>0</v>
      </c>
      <c r="AQ171" s="3">
        <f t="shared" si="599"/>
        <v>0</v>
      </c>
      <c r="AR171" s="3">
        <f t="shared" si="599"/>
        <v>0</v>
      </c>
      <c r="AS171" s="3">
        <f t="shared" si="599"/>
        <v>0</v>
      </c>
      <c r="AT171" s="154">
        <f t="shared" si="599"/>
        <v>0</v>
      </c>
      <c r="AU171" s="70">
        <f t="shared" si="570"/>
        <v>0</v>
      </c>
      <c r="AW171" s="597"/>
      <c r="AX171" s="196" t="s">
        <v>55</v>
      </c>
      <c r="AY171" s="3">
        <f t="shared" ref="AY171:BJ171" si="600">AY11+AY123</f>
        <v>0</v>
      </c>
      <c r="AZ171" s="3">
        <f t="shared" si="600"/>
        <v>0</v>
      </c>
      <c r="BA171" s="3">
        <f t="shared" si="600"/>
        <v>0</v>
      </c>
      <c r="BB171" s="3">
        <f t="shared" si="600"/>
        <v>0</v>
      </c>
      <c r="BC171" s="3">
        <f t="shared" si="600"/>
        <v>0</v>
      </c>
      <c r="BD171" s="3">
        <f t="shared" si="600"/>
        <v>0</v>
      </c>
      <c r="BE171" s="3">
        <f t="shared" si="600"/>
        <v>0</v>
      </c>
      <c r="BF171" s="3">
        <f t="shared" si="600"/>
        <v>0</v>
      </c>
      <c r="BG171" s="3">
        <f t="shared" si="600"/>
        <v>0</v>
      </c>
      <c r="BH171" s="3">
        <f t="shared" si="600"/>
        <v>0</v>
      </c>
      <c r="BI171" s="3">
        <f t="shared" si="600"/>
        <v>0</v>
      </c>
      <c r="BJ171" s="154">
        <f t="shared" si="600"/>
        <v>0</v>
      </c>
      <c r="BK171" s="70">
        <f t="shared" si="572"/>
        <v>0</v>
      </c>
    </row>
    <row r="172" spans="1:64" x14ac:dyDescent="0.35">
      <c r="A172" s="597"/>
      <c r="B172" s="196" t="s">
        <v>54</v>
      </c>
      <c r="C172" s="3">
        <f t="shared" ref="C172:N172" si="601">C12+C124</f>
        <v>0</v>
      </c>
      <c r="D172" s="3">
        <f t="shared" si="601"/>
        <v>0</v>
      </c>
      <c r="E172" s="3">
        <f t="shared" si="601"/>
        <v>0</v>
      </c>
      <c r="F172" s="3">
        <f t="shared" si="601"/>
        <v>9811.1901887999993</v>
      </c>
      <c r="G172" s="3">
        <f t="shared" si="601"/>
        <v>24823.219621199998</v>
      </c>
      <c r="H172" s="3">
        <f t="shared" si="601"/>
        <v>17668.8760248</v>
      </c>
      <c r="I172" s="3">
        <f t="shared" si="601"/>
        <v>1641.5118719999998</v>
      </c>
      <c r="J172" s="3">
        <f t="shared" si="601"/>
        <v>0</v>
      </c>
      <c r="K172" s="3">
        <f t="shared" si="601"/>
        <v>23766.847103999997</v>
      </c>
      <c r="L172" s="3">
        <f t="shared" si="601"/>
        <v>2355.4643111999994</v>
      </c>
      <c r="M172" s="3">
        <f t="shared" si="601"/>
        <v>0</v>
      </c>
      <c r="N172" s="154">
        <f t="shared" si="601"/>
        <v>6068.5957332000007</v>
      </c>
      <c r="O172" s="70">
        <f t="shared" si="566"/>
        <v>86135.704855200005</v>
      </c>
      <c r="Q172" s="597"/>
      <c r="R172" s="196" t="s">
        <v>54</v>
      </c>
      <c r="S172" s="3">
        <f t="shared" ref="S172:AD172" si="602">S12+S124</f>
        <v>0</v>
      </c>
      <c r="T172" s="3">
        <f t="shared" si="602"/>
        <v>0</v>
      </c>
      <c r="U172" s="3">
        <f t="shared" si="602"/>
        <v>0</v>
      </c>
      <c r="V172" s="3">
        <f t="shared" si="602"/>
        <v>0</v>
      </c>
      <c r="W172" s="3">
        <f t="shared" si="602"/>
        <v>0</v>
      </c>
      <c r="X172" s="3">
        <f t="shared" si="602"/>
        <v>11991.454675199999</v>
      </c>
      <c r="Y172" s="3">
        <f t="shared" si="602"/>
        <v>0</v>
      </c>
      <c r="Z172" s="3">
        <f t="shared" si="602"/>
        <v>0</v>
      </c>
      <c r="AA172" s="3">
        <f t="shared" si="602"/>
        <v>0</v>
      </c>
      <c r="AB172" s="3">
        <f t="shared" si="602"/>
        <v>0</v>
      </c>
      <c r="AC172" s="3">
        <f t="shared" si="602"/>
        <v>0</v>
      </c>
      <c r="AD172" s="154">
        <f t="shared" si="602"/>
        <v>22804.388006399997</v>
      </c>
      <c r="AE172" s="70">
        <f t="shared" si="568"/>
        <v>34795.842681599999</v>
      </c>
      <c r="AG172" s="597"/>
      <c r="AH172" s="196" t="s">
        <v>54</v>
      </c>
      <c r="AI172" s="3">
        <f t="shared" ref="AI172:AT172" si="603">AI12+AI124</f>
        <v>0</v>
      </c>
      <c r="AJ172" s="3">
        <f t="shared" si="603"/>
        <v>0</v>
      </c>
      <c r="AK172" s="3">
        <f t="shared" si="603"/>
        <v>0</v>
      </c>
      <c r="AL172" s="3">
        <f t="shared" si="603"/>
        <v>0</v>
      </c>
      <c r="AM172" s="3">
        <f t="shared" si="603"/>
        <v>0</v>
      </c>
      <c r="AN172" s="3">
        <f t="shared" si="603"/>
        <v>0</v>
      </c>
      <c r="AO172" s="3">
        <f t="shared" si="603"/>
        <v>0</v>
      </c>
      <c r="AP172" s="3">
        <f t="shared" si="603"/>
        <v>0</v>
      </c>
      <c r="AQ172" s="3">
        <f t="shared" si="603"/>
        <v>0</v>
      </c>
      <c r="AR172" s="3">
        <f t="shared" si="603"/>
        <v>0</v>
      </c>
      <c r="AS172" s="3">
        <f t="shared" si="603"/>
        <v>0</v>
      </c>
      <c r="AT172" s="154">
        <f t="shared" si="603"/>
        <v>0</v>
      </c>
      <c r="AU172" s="70">
        <f t="shared" si="570"/>
        <v>0</v>
      </c>
      <c r="AW172" s="597"/>
      <c r="AX172" s="196" t="s">
        <v>54</v>
      </c>
      <c r="AY172" s="3">
        <f t="shared" ref="AY172:BJ172" si="604">AY12+AY124</f>
        <v>0</v>
      </c>
      <c r="AZ172" s="3">
        <f t="shared" si="604"/>
        <v>0</v>
      </c>
      <c r="BA172" s="3">
        <f t="shared" si="604"/>
        <v>0</v>
      </c>
      <c r="BB172" s="3">
        <f t="shared" si="604"/>
        <v>0</v>
      </c>
      <c r="BC172" s="3">
        <f t="shared" si="604"/>
        <v>0</v>
      </c>
      <c r="BD172" s="3">
        <f t="shared" si="604"/>
        <v>0</v>
      </c>
      <c r="BE172" s="3">
        <f t="shared" si="604"/>
        <v>0</v>
      </c>
      <c r="BF172" s="3">
        <f t="shared" si="604"/>
        <v>0</v>
      </c>
      <c r="BG172" s="3">
        <f t="shared" si="604"/>
        <v>0</v>
      </c>
      <c r="BH172" s="3">
        <f t="shared" si="604"/>
        <v>0</v>
      </c>
      <c r="BI172" s="3">
        <f t="shared" si="604"/>
        <v>0</v>
      </c>
      <c r="BJ172" s="154">
        <f t="shared" si="604"/>
        <v>0</v>
      </c>
      <c r="BK172" s="70">
        <f t="shared" si="572"/>
        <v>0</v>
      </c>
    </row>
    <row r="173" spans="1:64" x14ac:dyDescent="0.35">
      <c r="A173" s="597"/>
      <c r="B173" s="196" t="s">
        <v>53</v>
      </c>
      <c r="C173" s="3">
        <f t="shared" ref="C173:N173" si="605">C13+C125</f>
        <v>0</v>
      </c>
      <c r="D173" s="3">
        <f t="shared" si="605"/>
        <v>0</v>
      </c>
      <c r="E173" s="3">
        <f t="shared" si="605"/>
        <v>0</v>
      </c>
      <c r="F173" s="3">
        <f t="shared" si="605"/>
        <v>0</v>
      </c>
      <c r="G173" s="3">
        <f t="shared" si="605"/>
        <v>0</v>
      </c>
      <c r="H173" s="3">
        <f t="shared" si="605"/>
        <v>0</v>
      </c>
      <c r="I173" s="3">
        <f t="shared" si="605"/>
        <v>0</v>
      </c>
      <c r="J173" s="3">
        <f t="shared" si="605"/>
        <v>0</v>
      </c>
      <c r="K173" s="3">
        <f t="shared" si="605"/>
        <v>0</v>
      </c>
      <c r="L173" s="3">
        <f t="shared" si="605"/>
        <v>0</v>
      </c>
      <c r="M173" s="3">
        <f t="shared" si="605"/>
        <v>0</v>
      </c>
      <c r="N173" s="154">
        <f t="shared" si="605"/>
        <v>0</v>
      </c>
      <c r="O173" s="70">
        <f t="shared" si="566"/>
        <v>0</v>
      </c>
      <c r="Q173" s="597"/>
      <c r="R173" s="196" t="s">
        <v>53</v>
      </c>
      <c r="S173" s="3">
        <f t="shared" ref="S173:AD173" si="606">S13+S125</f>
        <v>0</v>
      </c>
      <c r="T173" s="3">
        <f t="shared" si="606"/>
        <v>0</v>
      </c>
      <c r="U173" s="3">
        <f t="shared" si="606"/>
        <v>0</v>
      </c>
      <c r="V173" s="3">
        <f t="shared" si="606"/>
        <v>0</v>
      </c>
      <c r="W173" s="3">
        <f t="shared" si="606"/>
        <v>0</v>
      </c>
      <c r="X173" s="3">
        <f t="shared" si="606"/>
        <v>0</v>
      </c>
      <c r="Y173" s="3">
        <f t="shared" si="606"/>
        <v>0</v>
      </c>
      <c r="Z173" s="3">
        <f t="shared" si="606"/>
        <v>0</v>
      </c>
      <c r="AA173" s="3">
        <f t="shared" si="606"/>
        <v>0</v>
      </c>
      <c r="AB173" s="3">
        <f t="shared" si="606"/>
        <v>0</v>
      </c>
      <c r="AC173" s="3">
        <f t="shared" si="606"/>
        <v>0</v>
      </c>
      <c r="AD173" s="154">
        <f t="shared" si="606"/>
        <v>0</v>
      </c>
      <c r="AE173" s="70">
        <f t="shared" si="568"/>
        <v>0</v>
      </c>
      <c r="AG173" s="597"/>
      <c r="AH173" s="196" t="s">
        <v>53</v>
      </c>
      <c r="AI173" s="3">
        <f t="shared" ref="AI173:AT173" si="607">AI13+AI125</f>
        <v>0</v>
      </c>
      <c r="AJ173" s="3">
        <f t="shared" si="607"/>
        <v>0</v>
      </c>
      <c r="AK173" s="3">
        <f t="shared" si="607"/>
        <v>0</v>
      </c>
      <c r="AL173" s="3">
        <f t="shared" si="607"/>
        <v>0</v>
      </c>
      <c r="AM173" s="3">
        <f t="shared" si="607"/>
        <v>0</v>
      </c>
      <c r="AN173" s="3">
        <f t="shared" si="607"/>
        <v>0</v>
      </c>
      <c r="AO173" s="3">
        <f t="shared" si="607"/>
        <v>0</v>
      </c>
      <c r="AP173" s="3">
        <f t="shared" si="607"/>
        <v>0</v>
      </c>
      <c r="AQ173" s="3">
        <f t="shared" si="607"/>
        <v>0</v>
      </c>
      <c r="AR173" s="3">
        <f t="shared" si="607"/>
        <v>0</v>
      </c>
      <c r="AS173" s="3">
        <f t="shared" si="607"/>
        <v>0</v>
      </c>
      <c r="AT173" s="154">
        <f t="shared" si="607"/>
        <v>0</v>
      </c>
      <c r="AU173" s="70">
        <f t="shared" si="570"/>
        <v>0</v>
      </c>
      <c r="AW173" s="597"/>
      <c r="AX173" s="196" t="s">
        <v>53</v>
      </c>
      <c r="AY173" s="3">
        <f t="shared" ref="AY173:BJ173" si="608">AY13+AY125</f>
        <v>0</v>
      </c>
      <c r="AZ173" s="3">
        <f t="shared" si="608"/>
        <v>0</v>
      </c>
      <c r="BA173" s="3">
        <f t="shared" si="608"/>
        <v>0</v>
      </c>
      <c r="BB173" s="3">
        <f t="shared" si="608"/>
        <v>0</v>
      </c>
      <c r="BC173" s="3">
        <f t="shared" si="608"/>
        <v>0</v>
      </c>
      <c r="BD173" s="3">
        <f t="shared" si="608"/>
        <v>0</v>
      </c>
      <c r="BE173" s="3">
        <f t="shared" si="608"/>
        <v>0</v>
      </c>
      <c r="BF173" s="3">
        <f t="shared" si="608"/>
        <v>0</v>
      </c>
      <c r="BG173" s="3">
        <f t="shared" si="608"/>
        <v>0</v>
      </c>
      <c r="BH173" s="3">
        <f t="shared" si="608"/>
        <v>0</v>
      </c>
      <c r="BI173" s="3">
        <f t="shared" si="608"/>
        <v>0</v>
      </c>
      <c r="BJ173" s="154">
        <f t="shared" si="608"/>
        <v>0</v>
      </c>
      <c r="BK173" s="70">
        <f t="shared" si="572"/>
        <v>0</v>
      </c>
    </row>
    <row r="174" spans="1:64" x14ac:dyDescent="0.35">
      <c r="A174" s="597"/>
      <c r="B174" s="196" t="s">
        <v>52</v>
      </c>
      <c r="C174" s="3">
        <f t="shared" ref="C174:N174" si="609">C14+C126</f>
        <v>0</v>
      </c>
      <c r="D174" s="3">
        <f t="shared" si="609"/>
        <v>0</v>
      </c>
      <c r="E174" s="3">
        <f t="shared" si="609"/>
        <v>0</v>
      </c>
      <c r="F174" s="3">
        <f t="shared" si="609"/>
        <v>0</v>
      </c>
      <c r="G174" s="3">
        <f t="shared" si="609"/>
        <v>0</v>
      </c>
      <c r="H174" s="3">
        <f t="shared" si="609"/>
        <v>0</v>
      </c>
      <c r="I174" s="3">
        <f t="shared" si="609"/>
        <v>0</v>
      </c>
      <c r="J174" s="3">
        <f t="shared" si="609"/>
        <v>0</v>
      </c>
      <c r="K174" s="3">
        <f t="shared" si="609"/>
        <v>0</v>
      </c>
      <c r="L174" s="3">
        <f t="shared" si="609"/>
        <v>0</v>
      </c>
      <c r="M174" s="3">
        <f t="shared" si="609"/>
        <v>0</v>
      </c>
      <c r="N174" s="154">
        <f t="shared" si="609"/>
        <v>0</v>
      </c>
      <c r="O174" s="70">
        <f t="shared" si="566"/>
        <v>0</v>
      </c>
      <c r="Q174" s="597"/>
      <c r="R174" s="196" t="s">
        <v>52</v>
      </c>
      <c r="S174" s="3">
        <f t="shared" ref="S174:AD174" si="610">S14+S126</f>
        <v>0</v>
      </c>
      <c r="T174" s="3">
        <f t="shared" si="610"/>
        <v>0</v>
      </c>
      <c r="U174" s="3">
        <f t="shared" si="610"/>
        <v>0</v>
      </c>
      <c r="V174" s="3">
        <f t="shared" si="610"/>
        <v>0</v>
      </c>
      <c r="W174" s="3">
        <f t="shared" si="610"/>
        <v>0</v>
      </c>
      <c r="X174" s="3">
        <f t="shared" si="610"/>
        <v>0</v>
      </c>
      <c r="Y174" s="3">
        <f t="shared" si="610"/>
        <v>0</v>
      </c>
      <c r="Z174" s="3">
        <f t="shared" si="610"/>
        <v>0</v>
      </c>
      <c r="AA174" s="3">
        <f t="shared" si="610"/>
        <v>0</v>
      </c>
      <c r="AB174" s="3">
        <f t="shared" si="610"/>
        <v>0</v>
      </c>
      <c r="AC174" s="3">
        <f t="shared" si="610"/>
        <v>0</v>
      </c>
      <c r="AD174" s="154">
        <f t="shared" si="610"/>
        <v>0</v>
      </c>
      <c r="AE174" s="70">
        <f t="shared" si="568"/>
        <v>0</v>
      </c>
      <c r="AG174" s="597"/>
      <c r="AH174" s="196" t="s">
        <v>52</v>
      </c>
      <c r="AI174" s="3">
        <f t="shared" ref="AI174:AT174" si="611">AI14+AI126</f>
        <v>0</v>
      </c>
      <c r="AJ174" s="3">
        <f t="shared" si="611"/>
        <v>0</v>
      </c>
      <c r="AK174" s="3">
        <f t="shared" si="611"/>
        <v>0</v>
      </c>
      <c r="AL174" s="3">
        <f t="shared" si="611"/>
        <v>0</v>
      </c>
      <c r="AM174" s="3">
        <f t="shared" si="611"/>
        <v>0</v>
      </c>
      <c r="AN174" s="3">
        <f t="shared" si="611"/>
        <v>0</v>
      </c>
      <c r="AO174" s="3">
        <f t="shared" si="611"/>
        <v>0</v>
      </c>
      <c r="AP174" s="3">
        <f t="shared" si="611"/>
        <v>0</v>
      </c>
      <c r="AQ174" s="3">
        <f t="shared" si="611"/>
        <v>0</v>
      </c>
      <c r="AR174" s="3">
        <f t="shared" si="611"/>
        <v>0</v>
      </c>
      <c r="AS174" s="3">
        <f t="shared" si="611"/>
        <v>0</v>
      </c>
      <c r="AT174" s="154">
        <f t="shared" si="611"/>
        <v>0</v>
      </c>
      <c r="AU174" s="70">
        <f t="shared" si="570"/>
        <v>0</v>
      </c>
      <c r="AW174" s="597"/>
      <c r="AX174" s="196" t="s">
        <v>52</v>
      </c>
      <c r="AY174" s="3">
        <f t="shared" ref="AY174:BJ174" si="612">AY14+AY126</f>
        <v>0</v>
      </c>
      <c r="AZ174" s="3">
        <f t="shared" si="612"/>
        <v>0</v>
      </c>
      <c r="BA174" s="3">
        <f t="shared" si="612"/>
        <v>0</v>
      </c>
      <c r="BB174" s="3">
        <f t="shared" si="612"/>
        <v>0</v>
      </c>
      <c r="BC174" s="3">
        <f t="shared" si="612"/>
        <v>0</v>
      </c>
      <c r="BD174" s="3">
        <f t="shared" si="612"/>
        <v>0</v>
      </c>
      <c r="BE174" s="3">
        <f t="shared" si="612"/>
        <v>0</v>
      </c>
      <c r="BF174" s="3">
        <f t="shared" si="612"/>
        <v>0</v>
      </c>
      <c r="BG174" s="3">
        <f t="shared" si="612"/>
        <v>0</v>
      </c>
      <c r="BH174" s="3">
        <f t="shared" si="612"/>
        <v>0</v>
      </c>
      <c r="BI174" s="3">
        <f t="shared" si="612"/>
        <v>0</v>
      </c>
      <c r="BJ174" s="154">
        <f t="shared" si="612"/>
        <v>0</v>
      </c>
      <c r="BK174" s="70">
        <f t="shared" si="572"/>
        <v>0</v>
      </c>
    </row>
    <row r="175" spans="1:64" x14ac:dyDescent="0.35">
      <c r="A175" s="597"/>
      <c r="B175" s="196" t="s">
        <v>51</v>
      </c>
      <c r="C175" s="3">
        <f t="shared" ref="C175:N175" si="613">C15+C127</f>
        <v>0</v>
      </c>
      <c r="D175" s="3">
        <f t="shared" si="613"/>
        <v>0</v>
      </c>
      <c r="E175" s="3">
        <f t="shared" si="613"/>
        <v>0</v>
      </c>
      <c r="F175" s="3">
        <f t="shared" si="613"/>
        <v>0</v>
      </c>
      <c r="G175" s="3">
        <f t="shared" si="613"/>
        <v>0</v>
      </c>
      <c r="H175" s="3">
        <f t="shared" si="613"/>
        <v>0</v>
      </c>
      <c r="I175" s="3">
        <f t="shared" si="613"/>
        <v>0</v>
      </c>
      <c r="J175" s="3">
        <f t="shared" si="613"/>
        <v>0</v>
      </c>
      <c r="K175" s="3">
        <f t="shared" si="613"/>
        <v>0</v>
      </c>
      <c r="L175" s="3">
        <f t="shared" si="613"/>
        <v>0</v>
      </c>
      <c r="M175" s="3">
        <f t="shared" si="613"/>
        <v>0</v>
      </c>
      <c r="N175" s="154">
        <f t="shared" si="613"/>
        <v>0</v>
      </c>
      <c r="O175" s="70">
        <f t="shared" si="566"/>
        <v>0</v>
      </c>
      <c r="Q175" s="597"/>
      <c r="R175" s="196" t="s">
        <v>51</v>
      </c>
      <c r="S175" s="3">
        <f t="shared" ref="S175:AD175" si="614">S15+S127</f>
        <v>0</v>
      </c>
      <c r="T175" s="3">
        <f t="shared" si="614"/>
        <v>0</v>
      </c>
      <c r="U175" s="3">
        <f t="shared" si="614"/>
        <v>0</v>
      </c>
      <c r="V175" s="3">
        <f t="shared" si="614"/>
        <v>0</v>
      </c>
      <c r="W175" s="3">
        <f t="shared" si="614"/>
        <v>0</v>
      </c>
      <c r="X175" s="3">
        <f t="shared" si="614"/>
        <v>0</v>
      </c>
      <c r="Y175" s="3">
        <f t="shared" si="614"/>
        <v>0</v>
      </c>
      <c r="Z175" s="3">
        <f t="shared" si="614"/>
        <v>0</v>
      </c>
      <c r="AA175" s="3">
        <f t="shared" si="614"/>
        <v>0</v>
      </c>
      <c r="AB175" s="3">
        <f t="shared" si="614"/>
        <v>0</v>
      </c>
      <c r="AC175" s="3">
        <f t="shared" si="614"/>
        <v>0</v>
      </c>
      <c r="AD175" s="154">
        <f t="shared" si="614"/>
        <v>0</v>
      </c>
      <c r="AE175" s="70">
        <f t="shared" si="568"/>
        <v>0</v>
      </c>
      <c r="AG175" s="597"/>
      <c r="AH175" s="196" t="s">
        <v>51</v>
      </c>
      <c r="AI175" s="3">
        <f t="shared" ref="AI175:AT175" si="615">AI15+AI127</f>
        <v>0</v>
      </c>
      <c r="AJ175" s="3">
        <f t="shared" si="615"/>
        <v>0</v>
      </c>
      <c r="AK175" s="3">
        <f t="shared" si="615"/>
        <v>0</v>
      </c>
      <c r="AL175" s="3">
        <f t="shared" si="615"/>
        <v>0</v>
      </c>
      <c r="AM175" s="3">
        <f t="shared" si="615"/>
        <v>0</v>
      </c>
      <c r="AN175" s="3">
        <f t="shared" si="615"/>
        <v>0</v>
      </c>
      <c r="AO175" s="3">
        <f t="shared" si="615"/>
        <v>0</v>
      </c>
      <c r="AP175" s="3">
        <f t="shared" si="615"/>
        <v>0</v>
      </c>
      <c r="AQ175" s="3">
        <f t="shared" si="615"/>
        <v>0</v>
      </c>
      <c r="AR175" s="3">
        <f t="shared" si="615"/>
        <v>0</v>
      </c>
      <c r="AS175" s="3">
        <f t="shared" si="615"/>
        <v>0</v>
      </c>
      <c r="AT175" s="154">
        <f t="shared" si="615"/>
        <v>0</v>
      </c>
      <c r="AU175" s="70">
        <f t="shared" si="570"/>
        <v>0</v>
      </c>
      <c r="AW175" s="597"/>
      <c r="AX175" s="196" t="s">
        <v>51</v>
      </c>
      <c r="AY175" s="3">
        <f t="shared" ref="AY175:BJ175" si="616">AY15+AY127</f>
        <v>0</v>
      </c>
      <c r="AZ175" s="3">
        <f t="shared" si="616"/>
        <v>0</v>
      </c>
      <c r="BA175" s="3">
        <f t="shared" si="616"/>
        <v>0</v>
      </c>
      <c r="BB175" s="3">
        <f t="shared" si="616"/>
        <v>0</v>
      </c>
      <c r="BC175" s="3">
        <f t="shared" si="616"/>
        <v>0</v>
      </c>
      <c r="BD175" s="3">
        <f t="shared" si="616"/>
        <v>0</v>
      </c>
      <c r="BE175" s="3">
        <f t="shared" si="616"/>
        <v>0</v>
      </c>
      <c r="BF175" s="3">
        <f t="shared" si="616"/>
        <v>0</v>
      </c>
      <c r="BG175" s="3">
        <f t="shared" si="616"/>
        <v>0</v>
      </c>
      <c r="BH175" s="3">
        <f t="shared" si="616"/>
        <v>0</v>
      </c>
      <c r="BI175" s="3">
        <f t="shared" si="616"/>
        <v>0</v>
      </c>
      <c r="BJ175" s="154">
        <f t="shared" si="616"/>
        <v>0</v>
      </c>
      <c r="BK175" s="70">
        <f t="shared" si="572"/>
        <v>0</v>
      </c>
    </row>
    <row r="176" spans="1:64" ht="15" thickBot="1" x14ac:dyDescent="0.4">
      <c r="A176" s="598"/>
      <c r="B176" s="196" t="s">
        <v>50</v>
      </c>
      <c r="C176" s="3">
        <f t="shared" ref="C176:N176" si="617">C16+C128</f>
        <v>0</v>
      </c>
      <c r="D176" s="3">
        <f t="shared" si="617"/>
        <v>0</v>
      </c>
      <c r="E176" s="3">
        <f t="shared" si="617"/>
        <v>0</v>
      </c>
      <c r="F176" s="3">
        <f t="shared" si="617"/>
        <v>0</v>
      </c>
      <c r="G176" s="3">
        <f t="shared" si="617"/>
        <v>0</v>
      </c>
      <c r="H176" s="3">
        <f t="shared" si="617"/>
        <v>0</v>
      </c>
      <c r="I176" s="3">
        <f t="shared" si="617"/>
        <v>0</v>
      </c>
      <c r="J176" s="3">
        <f t="shared" si="617"/>
        <v>0</v>
      </c>
      <c r="K176" s="3">
        <f t="shared" si="617"/>
        <v>0</v>
      </c>
      <c r="L176" s="3">
        <f t="shared" si="617"/>
        <v>0</v>
      </c>
      <c r="M176" s="3">
        <f t="shared" si="617"/>
        <v>0</v>
      </c>
      <c r="N176" s="154">
        <f t="shared" si="617"/>
        <v>0</v>
      </c>
      <c r="O176" s="70">
        <f t="shared" si="566"/>
        <v>0</v>
      </c>
      <c r="P176" s="313" t="s">
        <v>161</v>
      </c>
      <c r="Q176" s="598"/>
      <c r="R176" s="196" t="s">
        <v>50</v>
      </c>
      <c r="S176" s="3">
        <f t="shared" ref="S176:AD176" si="618">S16+S128</f>
        <v>0</v>
      </c>
      <c r="T176" s="3">
        <f t="shared" si="618"/>
        <v>0</v>
      </c>
      <c r="U176" s="3">
        <f t="shared" si="618"/>
        <v>0</v>
      </c>
      <c r="V176" s="3">
        <f t="shared" si="618"/>
        <v>0</v>
      </c>
      <c r="W176" s="3">
        <f t="shared" si="618"/>
        <v>0</v>
      </c>
      <c r="X176" s="3">
        <f t="shared" si="618"/>
        <v>0</v>
      </c>
      <c r="Y176" s="3">
        <f t="shared" si="618"/>
        <v>0</v>
      </c>
      <c r="Z176" s="3">
        <f t="shared" si="618"/>
        <v>0</v>
      </c>
      <c r="AA176" s="3">
        <f t="shared" si="618"/>
        <v>0</v>
      </c>
      <c r="AB176" s="3">
        <f t="shared" si="618"/>
        <v>0</v>
      </c>
      <c r="AC176" s="3">
        <f t="shared" si="618"/>
        <v>0</v>
      </c>
      <c r="AD176" s="154">
        <f t="shared" si="618"/>
        <v>0</v>
      </c>
      <c r="AE176" s="70">
        <f t="shared" si="568"/>
        <v>0</v>
      </c>
      <c r="AF176" s="313" t="s">
        <v>161</v>
      </c>
      <c r="AG176" s="598"/>
      <c r="AH176" s="196" t="s">
        <v>50</v>
      </c>
      <c r="AI176" s="3">
        <f t="shared" ref="AI176:AT176" si="619">AI16+AI128</f>
        <v>0</v>
      </c>
      <c r="AJ176" s="3">
        <f t="shared" si="619"/>
        <v>0</v>
      </c>
      <c r="AK176" s="3">
        <f t="shared" si="619"/>
        <v>0</v>
      </c>
      <c r="AL176" s="3">
        <f t="shared" si="619"/>
        <v>0</v>
      </c>
      <c r="AM176" s="3">
        <f t="shared" si="619"/>
        <v>0</v>
      </c>
      <c r="AN176" s="3">
        <f t="shared" si="619"/>
        <v>0</v>
      </c>
      <c r="AO176" s="3">
        <f t="shared" si="619"/>
        <v>0</v>
      </c>
      <c r="AP176" s="3">
        <f t="shared" si="619"/>
        <v>0</v>
      </c>
      <c r="AQ176" s="3">
        <f t="shared" si="619"/>
        <v>0</v>
      </c>
      <c r="AR176" s="3">
        <f t="shared" si="619"/>
        <v>0</v>
      </c>
      <c r="AS176" s="3">
        <f t="shared" si="619"/>
        <v>0</v>
      </c>
      <c r="AT176" s="154">
        <f t="shared" si="619"/>
        <v>0</v>
      </c>
      <c r="AU176" s="70">
        <f t="shared" si="570"/>
        <v>0</v>
      </c>
      <c r="AV176" s="313" t="s">
        <v>161</v>
      </c>
      <c r="AW176" s="598"/>
      <c r="AX176" s="196" t="s">
        <v>50</v>
      </c>
      <c r="AY176" s="3">
        <f t="shared" ref="AY176:BJ176" si="620">AY16+AY128</f>
        <v>0</v>
      </c>
      <c r="AZ176" s="3">
        <f t="shared" si="620"/>
        <v>0</v>
      </c>
      <c r="BA176" s="3">
        <f t="shared" si="620"/>
        <v>0</v>
      </c>
      <c r="BB176" s="3">
        <f t="shared" si="620"/>
        <v>0</v>
      </c>
      <c r="BC176" s="3">
        <f t="shared" si="620"/>
        <v>0</v>
      </c>
      <c r="BD176" s="3">
        <f t="shared" si="620"/>
        <v>0</v>
      </c>
      <c r="BE176" s="3">
        <f t="shared" si="620"/>
        <v>0</v>
      </c>
      <c r="BF176" s="3">
        <f t="shared" si="620"/>
        <v>0</v>
      </c>
      <c r="BG176" s="3">
        <f t="shared" si="620"/>
        <v>0</v>
      </c>
      <c r="BH176" s="3">
        <f t="shared" si="620"/>
        <v>0</v>
      </c>
      <c r="BI176" s="3">
        <f t="shared" si="620"/>
        <v>0</v>
      </c>
      <c r="BJ176" s="154">
        <f t="shared" si="620"/>
        <v>0</v>
      </c>
      <c r="BK176" s="70">
        <f t="shared" si="572"/>
        <v>0</v>
      </c>
      <c r="BL176" s="313" t="s">
        <v>161</v>
      </c>
    </row>
    <row r="177" spans="1:64" ht="15" thickBot="1" x14ac:dyDescent="0.4">
      <c r="B177" s="197" t="s">
        <v>43</v>
      </c>
      <c r="C177" s="189">
        <f>SUM(C164:C176)</f>
        <v>0</v>
      </c>
      <c r="D177" s="189">
        <f t="shared" ref="D177" si="621">SUM(D164:D176)</f>
        <v>0</v>
      </c>
      <c r="E177" s="189">
        <f t="shared" ref="E177" si="622">SUM(E164:E176)</f>
        <v>0</v>
      </c>
      <c r="F177" s="189">
        <f t="shared" ref="F177" si="623">SUM(F164:F176)</f>
        <v>141848.64574829995</v>
      </c>
      <c r="G177" s="189">
        <f t="shared" ref="G177" si="624">SUM(G164:G176)</f>
        <v>406041.74891279999</v>
      </c>
      <c r="H177" s="189">
        <f t="shared" ref="H177" si="625">SUM(H164:H176)</f>
        <v>643227.97716578131</v>
      </c>
      <c r="I177" s="189">
        <f t="shared" ref="I177" si="626">SUM(I164:I176)</f>
        <v>131006.77870396875</v>
      </c>
      <c r="J177" s="189">
        <f t="shared" ref="J177" si="627">SUM(J164:J176)</f>
        <v>281952.05695742823</v>
      </c>
      <c r="K177" s="189">
        <f t="shared" ref="K177" si="628">SUM(K164:K176)</f>
        <v>1196941.0807799241</v>
      </c>
      <c r="L177" s="189">
        <f t="shared" ref="L177" si="629">SUM(L164:L176)</f>
        <v>453316.6246620476</v>
      </c>
      <c r="M177" s="189">
        <f t="shared" ref="M177" si="630">SUM(M164:M176)</f>
        <v>258174.14309612731</v>
      </c>
      <c r="N177" s="199">
        <f t="shared" ref="N177" si="631">SUM(N164:N176)</f>
        <v>463233.35397423513</v>
      </c>
      <c r="O177" s="73">
        <f t="shared" si="566"/>
        <v>3975742.410000612</v>
      </c>
      <c r="P177" s="312">
        <f>SUM(C4:N16,C116:N128)</f>
        <v>3975742.4100006125</v>
      </c>
      <c r="Q177" s="74"/>
      <c r="R177" s="197" t="s">
        <v>43</v>
      </c>
      <c r="S177" s="189">
        <f>SUM(S164:S176)</f>
        <v>0</v>
      </c>
      <c r="T177" s="189">
        <f t="shared" ref="T177" si="632">SUM(T164:T176)</f>
        <v>0</v>
      </c>
      <c r="U177" s="189">
        <f t="shared" ref="U177" si="633">SUM(U164:U176)</f>
        <v>0</v>
      </c>
      <c r="V177" s="189">
        <f t="shared" ref="V177" si="634">SUM(V164:V176)</f>
        <v>0</v>
      </c>
      <c r="W177" s="189">
        <f t="shared" ref="W177" si="635">SUM(W164:W176)</f>
        <v>0</v>
      </c>
      <c r="X177" s="189">
        <f t="shared" ref="X177" si="636">SUM(X164:X176)</f>
        <v>94107.132469350006</v>
      </c>
      <c r="Y177" s="189">
        <f t="shared" ref="Y177" si="637">SUM(Y164:Y176)</f>
        <v>148778.76233220001</v>
      </c>
      <c r="Z177" s="189">
        <f t="shared" ref="Z177" si="638">SUM(Z164:Z176)</f>
        <v>241376.32302495115</v>
      </c>
      <c r="AA177" s="189">
        <f t="shared" ref="AA177" si="639">SUM(AA164:AA176)</f>
        <v>105915.89648639999</v>
      </c>
      <c r="AB177" s="189">
        <f t="shared" ref="AB177" si="640">SUM(AB164:AB176)</f>
        <v>42035.957964000001</v>
      </c>
      <c r="AC177" s="189">
        <f t="shared" ref="AC177" si="641">SUM(AC164:AC176)</f>
        <v>164215.97992799996</v>
      </c>
      <c r="AD177" s="199">
        <f t="shared" ref="AD177" si="642">SUM(AD164:AD176)</f>
        <v>613614.61449287995</v>
      </c>
      <c r="AE177" s="73">
        <f t="shared" si="568"/>
        <v>1410044.6666977811</v>
      </c>
      <c r="AF177" s="312">
        <f>SUM(S4:AD16,S116:AD128)</f>
        <v>1410044.6666977813</v>
      </c>
      <c r="AG177" s="74"/>
      <c r="AH177" s="197" t="s">
        <v>43</v>
      </c>
      <c r="AI177" s="189">
        <f>SUM(AI164:AI176)</f>
        <v>0</v>
      </c>
      <c r="AJ177" s="189">
        <f t="shared" ref="AJ177" si="643">SUM(AJ164:AJ176)</f>
        <v>0</v>
      </c>
      <c r="AK177" s="189">
        <f t="shared" ref="AK177" si="644">SUM(AK164:AK176)</f>
        <v>0</v>
      </c>
      <c r="AL177" s="189">
        <f t="shared" ref="AL177" si="645">SUM(AL164:AL176)</f>
        <v>0</v>
      </c>
      <c r="AM177" s="189">
        <f t="shared" ref="AM177" si="646">SUM(AM164:AM176)</f>
        <v>0</v>
      </c>
      <c r="AN177" s="189">
        <f t="shared" ref="AN177" si="647">SUM(AN164:AN176)</f>
        <v>0</v>
      </c>
      <c r="AO177" s="189">
        <f t="shared" ref="AO177" si="648">SUM(AO164:AO176)</f>
        <v>0</v>
      </c>
      <c r="AP177" s="189">
        <f t="shared" ref="AP177" si="649">SUM(AP164:AP176)</f>
        <v>0</v>
      </c>
      <c r="AQ177" s="189">
        <f t="shared" ref="AQ177" si="650">SUM(AQ164:AQ176)</f>
        <v>0</v>
      </c>
      <c r="AR177" s="189">
        <f t="shared" ref="AR177" si="651">SUM(AR164:AR176)</f>
        <v>0</v>
      </c>
      <c r="AS177" s="189">
        <f t="shared" ref="AS177" si="652">SUM(AS164:AS176)</f>
        <v>0</v>
      </c>
      <c r="AT177" s="199">
        <f t="shared" ref="AT177" si="653">SUM(AT164:AT176)</f>
        <v>0</v>
      </c>
      <c r="AU177" s="73">
        <f t="shared" si="570"/>
        <v>0</v>
      </c>
      <c r="AV177" s="312">
        <f>SUM(AI4:AT16,AI116:AT128)</f>
        <v>0</v>
      </c>
      <c r="AW177" s="74"/>
      <c r="AX177" s="197" t="s">
        <v>43</v>
      </c>
      <c r="AY177" s="189">
        <f>SUM(AY164:AY176)</f>
        <v>0</v>
      </c>
      <c r="AZ177" s="189">
        <f t="shared" ref="AZ177" si="654">SUM(AZ164:AZ176)</f>
        <v>0</v>
      </c>
      <c r="BA177" s="189">
        <f t="shared" ref="BA177" si="655">SUM(BA164:BA176)</f>
        <v>0</v>
      </c>
      <c r="BB177" s="189">
        <f t="shared" ref="BB177" si="656">SUM(BB164:BB176)</f>
        <v>0</v>
      </c>
      <c r="BC177" s="189">
        <f t="shared" ref="BC177" si="657">SUM(BC164:BC176)</f>
        <v>0</v>
      </c>
      <c r="BD177" s="189">
        <f t="shared" ref="BD177" si="658">SUM(BD164:BD176)</f>
        <v>0</v>
      </c>
      <c r="BE177" s="189">
        <f t="shared" ref="BE177" si="659">SUM(BE164:BE176)</f>
        <v>0</v>
      </c>
      <c r="BF177" s="189">
        <f t="shared" ref="BF177" si="660">SUM(BF164:BF176)</f>
        <v>0</v>
      </c>
      <c r="BG177" s="189">
        <f t="shared" ref="BG177" si="661">SUM(BG164:BG176)</f>
        <v>0</v>
      </c>
      <c r="BH177" s="189">
        <f t="shared" ref="BH177" si="662">SUM(BH164:BH176)</f>
        <v>0</v>
      </c>
      <c r="BI177" s="189">
        <f t="shared" ref="BI177" si="663">SUM(BI164:BI176)</f>
        <v>0</v>
      </c>
      <c r="BJ177" s="199">
        <f t="shared" ref="BJ177" si="664">SUM(BJ164:BJ176)</f>
        <v>0</v>
      </c>
      <c r="BK177" s="73">
        <f t="shared" si="572"/>
        <v>0</v>
      </c>
      <c r="BL177" s="312">
        <f>SUM(AY4:BJ16,AY116:BJ128)</f>
        <v>0</v>
      </c>
    </row>
    <row r="178" spans="1:64" ht="15" thickBot="1" x14ac:dyDescent="0.4">
      <c r="M178" s="614" t="s">
        <v>147</v>
      </c>
      <c r="N178" s="615"/>
      <c r="O178" s="126">
        <f>O161+O177+O113</f>
        <v>27932567.096771959</v>
      </c>
      <c r="P178" s="312">
        <f>P161+P177+P113</f>
        <v>27932567.096771952</v>
      </c>
      <c r="AC178" s="614" t="s">
        <v>148</v>
      </c>
      <c r="AD178" s="615"/>
      <c r="AE178" s="126">
        <f>AE161+AE177+AE113</f>
        <v>79138526.655873373</v>
      </c>
      <c r="AF178" s="312">
        <f>AF161+AF177+AF113</f>
        <v>79138526.655873373</v>
      </c>
      <c r="AS178" s="614" t="s">
        <v>149</v>
      </c>
      <c r="AT178" s="615"/>
      <c r="AU178" s="126">
        <f>AU161+AU177+AU113</f>
        <v>20918005.159190476</v>
      </c>
      <c r="AV178" s="312">
        <f>AV161+AV177+AV113</f>
        <v>20918005.159190472</v>
      </c>
      <c r="BI178" s="614" t="s">
        <v>150</v>
      </c>
      <c r="BJ178" s="615"/>
      <c r="BK178" s="126">
        <f>BK161+BK177+BK113</f>
        <v>3807300.7743051443</v>
      </c>
      <c r="BL178" s="312">
        <f>BL161+BL177+BL113</f>
        <v>3807300.7743051443</v>
      </c>
    </row>
    <row r="181" spans="1:64" s="266" customFormat="1" x14ac:dyDescent="0.35">
      <c r="A181" s="271"/>
      <c r="B181" s="266" t="s">
        <v>62</v>
      </c>
      <c r="C181" s="267">
        <f t="shared" ref="C181:O181" si="665">C148+C164+C100</f>
        <v>0</v>
      </c>
      <c r="D181" s="267">
        <f t="shared" si="665"/>
        <v>0</v>
      </c>
      <c r="E181" s="267">
        <f t="shared" si="665"/>
        <v>0</v>
      </c>
      <c r="F181" s="267">
        <f t="shared" si="665"/>
        <v>0</v>
      </c>
      <c r="G181" s="267">
        <f t="shared" si="665"/>
        <v>0</v>
      </c>
      <c r="H181" s="267">
        <f t="shared" si="665"/>
        <v>0</v>
      </c>
      <c r="I181" s="267">
        <f t="shared" si="665"/>
        <v>0</v>
      </c>
      <c r="J181" s="267">
        <f t="shared" si="665"/>
        <v>0</v>
      </c>
      <c r="K181" s="267">
        <f t="shared" si="665"/>
        <v>0</v>
      </c>
      <c r="L181" s="267">
        <f t="shared" si="665"/>
        <v>0</v>
      </c>
      <c r="M181" s="267">
        <f t="shared" si="665"/>
        <v>0</v>
      </c>
      <c r="N181" s="267">
        <f t="shared" si="665"/>
        <v>0</v>
      </c>
      <c r="O181" s="267">
        <f t="shared" si="665"/>
        <v>0</v>
      </c>
      <c r="R181" s="266" t="s">
        <v>62</v>
      </c>
      <c r="S181" s="267">
        <f t="shared" ref="S181:AE181" si="666">S148+S164+S100</f>
        <v>0</v>
      </c>
      <c r="T181" s="267">
        <f t="shared" si="666"/>
        <v>418349</v>
      </c>
      <c r="U181" s="267">
        <f t="shared" si="666"/>
        <v>26325.708506012244</v>
      </c>
      <c r="V181" s="267">
        <f t="shared" si="666"/>
        <v>123211</v>
      </c>
      <c r="W181" s="267">
        <f t="shared" si="666"/>
        <v>602350</v>
      </c>
      <c r="X181" s="267">
        <f t="shared" si="666"/>
        <v>41972</v>
      </c>
      <c r="Y181" s="267">
        <f t="shared" si="666"/>
        <v>193591.4752461352</v>
      </c>
      <c r="Z181" s="267">
        <f t="shared" si="666"/>
        <v>0</v>
      </c>
      <c r="AA181" s="267">
        <f t="shared" si="666"/>
        <v>0</v>
      </c>
      <c r="AB181" s="267">
        <f t="shared" si="666"/>
        <v>150572</v>
      </c>
      <c r="AC181" s="267">
        <f t="shared" si="666"/>
        <v>471985</v>
      </c>
      <c r="AD181" s="267">
        <f t="shared" si="666"/>
        <v>1526495.6460074333</v>
      </c>
      <c r="AE181" s="267">
        <f t="shared" si="666"/>
        <v>3554851.829759581</v>
      </c>
      <c r="AH181" s="266" t="s">
        <v>62</v>
      </c>
      <c r="AI181" s="267">
        <f t="shared" ref="AI181:AU181" si="667">AI148+AI164+AI100</f>
        <v>0</v>
      </c>
      <c r="AJ181" s="267">
        <f t="shared" si="667"/>
        <v>0</v>
      </c>
      <c r="AK181" s="267">
        <f t="shared" si="667"/>
        <v>0</v>
      </c>
      <c r="AL181" s="267">
        <f t="shared" si="667"/>
        <v>21511.187040498295</v>
      </c>
      <c r="AM181" s="267">
        <f t="shared" si="667"/>
        <v>0</v>
      </c>
      <c r="AN181" s="267">
        <f t="shared" si="667"/>
        <v>90140</v>
      </c>
      <c r="AO181" s="267">
        <f t="shared" si="667"/>
        <v>223562</v>
      </c>
      <c r="AP181" s="267">
        <f t="shared" si="667"/>
        <v>0</v>
      </c>
      <c r="AQ181" s="267">
        <f t="shared" si="667"/>
        <v>0</v>
      </c>
      <c r="AR181" s="267">
        <f t="shared" si="667"/>
        <v>438628.40112691914</v>
      </c>
      <c r="AS181" s="267">
        <f t="shared" si="667"/>
        <v>0</v>
      </c>
      <c r="AT181" s="267">
        <f t="shared" si="667"/>
        <v>1171528.4716725883</v>
      </c>
      <c r="AU181" s="267">
        <f t="shared" si="667"/>
        <v>1945370.0598400058</v>
      </c>
      <c r="AX181" s="266" t="s">
        <v>62</v>
      </c>
      <c r="AY181" s="267">
        <f t="shared" ref="AY181:BK181" si="668">AY148+AY164+AY100</f>
        <v>0</v>
      </c>
      <c r="AZ181" s="267">
        <f t="shared" si="668"/>
        <v>0</v>
      </c>
      <c r="BA181" s="267">
        <f t="shared" si="668"/>
        <v>441497.15232034831</v>
      </c>
      <c r="BB181" s="267">
        <f t="shared" si="668"/>
        <v>0</v>
      </c>
      <c r="BC181" s="267">
        <f t="shared" si="668"/>
        <v>0</v>
      </c>
      <c r="BD181" s="267">
        <f t="shared" si="668"/>
        <v>0</v>
      </c>
      <c r="BE181" s="267">
        <f t="shared" si="668"/>
        <v>0</v>
      </c>
      <c r="BF181" s="267">
        <f t="shared" si="668"/>
        <v>0</v>
      </c>
      <c r="BG181" s="267">
        <f t="shared" si="668"/>
        <v>0</v>
      </c>
      <c r="BH181" s="267">
        <f t="shared" si="668"/>
        <v>0</v>
      </c>
      <c r="BI181" s="267">
        <f t="shared" si="668"/>
        <v>0</v>
      </c>
      <c r="BJ181" s="267">
        <f t="shared" si="668"/>
        <v>0</v>
      </c>
      <c r="BK181" s="267">
        <f t="shared" si="668"/>
        <v>441497.15232034831</v>
      </c>
    </row>
    <row r="182" spans="1:64" s="266" customFormat="1" x14ac:dyDescent="0.35">
      <c r="A182" s="271"/>
      <c r="B182" s="266" t="s">
        <v>61</v>
      </c>
      <c r="C182" s="267">
        <f t="shared" ref="C182:O182" si="669">C149+C165+C101</f>
        <v>0</v>
      </c>
      <c r="D182" s="267">
        <f t="shared" si="669"/>
        <v>0</v>
      </c>
      <c r="E182" s="267">
        <f t="shared" si="669"/>
        <v>0</v>
      </c>
      <c r="F182" s="267">
        <f t="shared" si="669"/>
        <v>0</v>
      </c>
      <c r="G182" s="267">
        <f t="shared" si="669"/>
        <v>0</v>
      </c>
      <c r="H182" s="267">
        <f t="shared" si="669"/>
        <v>0</v>
      </c>
      <c r="I182" s="267">
        <f t="shared" si="669"/>
        <v>0</v>
      </c>
      <c r="J182" s="267">
        <f t="shared" si="669"/>
        <v>0</v>
      </c>
      <c r="K182" s="267">
        <f t="shared" si="669"/>
        <v>0</v>
      </c>
      <c r="L182" s="267">
        <f t="shared" si="669"/>
        <v>0</v>
      </c>
      <c r="M182" s="267">
        <f t="shared" si="669"/>
        <v>0</v>
      </c>
      <c r="N182" s="267">
        <f t="shared" si="669"/>
        <v>0</v>
      </c>
      <c r="O182" s="267">
        <f t="shared" si="669"/>
        <v>0</v>
      </c>
      <c r="R182" s="266" t="s">
        <v>61</v>
      </c>
      <c r="S182" s="267">
        <f t="shared" ref="S182:AE182" si="670">S149+S165+S101</f>
        <v>0</v>
      </c>
      <c r="T182" s="267">
        <f t="shared" si="670"/>
        <v>0</v>
      </c>
      <c r="U182" s="267">
        <f t="shared" si="670"/>
        <v>0</v>
      </c>
      <c r="V182" s="267">
        <f t="shared" si="670"/>
        <v>0</v>
      </c>
      <c r="W182" s="267">
        <f t="shared" si="670"/>
        <v>0</v>
      </c>
      <c r="X182" s="267">
        <f t="shared" si="670"/>
        <v>0</v>
      </c>
      <c r="Y182" s="267">
        <f t="shared" si="670"/>
        <v>0</v>
      </c>
      <c r="Z182" s="267">
        <f t="shared" si="670"/>
        <v>0</v>
      </c>
      <c r="AA182" s="267">
        <f t="shared" si="670"/>
        <v>0</v>
      </c>
      <c r="AB182" s="267">
        <f t="shared" si="670"/>
        <v>0</v>
      </c>
      <c r="AC182" s="267">
        <f t="shared" si="670"/>
        <v>0</v>
      </c>
      <c r="AD182" s="267">
        <f t="shared" si="670"/>
        <v>0</v>
      </c>
      <c r="AE182" s="267">
        <f t="shared" si="670"/>
        <v>0</v>
      </c>
      <c r="AH182" s="266" t="s">
        <v>61</v>
      </c>
      <c r="AI182" s="267">
        <f t="shared" ref="AI182:AU182" si="671">AI149+AI165+AI101</f>
        <v>0</v>
      </c>
      <c r="AJ182" s="267">
        <f t="shared" si="671"/>
        <v>0</v>
      </c>
      <c r="AK182" s="267">
        <f t="shared" si="671"/>
        <v>0</v>
      </c>
      <c r="AL182" s="267">
        <f t="shared" si="671"/>
        <v>0</v>
      </c>
      <c r="AM182" s="267">
        <f t="shared" si="671"/>
        <v>0</v>
      </c>
      <c r="AN182" s="267">
        <f t="shared" si="671"/>
        <v>0</v>
      </c>
      <c r="AO182" s="267">
        <f t="shared" si="671"/>
        <v>0</v>
      </c>
      <c r="AP182" s="267">
        <f t="shared" si="671"/>
        <v>0</v>
      </c>
      <c r="AQ182" s="267">
        <f t="shared" si="671"/>
        <v>0</v>
      </c>
      <c r="AR182" s="267">
        <f t="shared" si="671"/>
        <v>0</v>
      </c>
      <c r="AS182" s="267">
        <f t="shared" si="671"/>
        <v>0</v>
      </c>
      <c r="AT182" s="267">
        <f t="shared" si="671"/>
        <v>21376.578923858375</v>
      </c>
      <c r="AU182" s="267">
        <f t="shared" si="671"/>
        <v>21376.578923858375</v>
      </c>
      <c r="AX182" s="266" t="s">
        <v>61</v>
      </c>
      <c r="AY182" s="267">
        <f t="shared" ref="AY182:BK182" si="672">AY149+AY165+AY101</f>
        <v>0</v>
      </c>
      <c r="AZ182" s="267">
        <f t="shared" si="672"/>
        <v>0</v>
      </c>
      <c r="BA182" s="267">
        <f t="shared" si="672"/>
        <v>0</v>
      </c>
      <c r="BB182" s="267">
        <f t="shared" si="672"/>
        <v>0</v>
      </c>
      <c r="BC182" s="267">
        <f t="shared" si="672"/>
        <v>0</v>
      </c>
      <c r="BD182" s="267">
        <f t="shared" si="672"/>
        <v>0</v>
      </c>
      <c r="BE182" s="267">
        <f t="shared" si="672"/>
        <v>0</v>
      </c>
      <c r="BF182" s="267">
        <f t="shared" si="672"/>
        <v>0</v>
      </c>
      <c r="BG182" s="267">
        <f t="shared" si="672"/>
        <v>0</v>
      </c>
      <c r="BH182" s="267">
        <f t="shared" si="672"/>
        <v>0</v>
      </c>
      <c r="BI182" s="267">
        <f t="shared" si="672"/>
        <v>0</v>
      </c>
      <c r="BJ182" s="267">
        <f t="shared" si="672"/>
        <v>0</v>
      </c>
      <c r="BK182" s="267">
        <f t="shared" si="672"/>
        <v>0</v>
      </c>
    </row>
    <row r="183" spans="1:64" s="266" customFormat="1" x14ac:dyDescent="0.35">
      <c r="A183" s="271"/>
      <c r="B183" s="266" t="s">
        <v>60</v>
      </c>
      <c r="C183" s="267">
        <f t="shared" ref="C183:O183" si="673">C150+C166+C102</f>
        <v>0</v>
      </c>
      <c r="D183" s="267">
        <f t="shared" si="673"/>
        <v>0</v>
      </c>
      <c r="E183" s="267">
        <f t="shared" si="673"/>
        <v>0</v>
      </c>
      <c r="F183" s="267">
        <f t="shared" si="673"/>
        <v>0</v>
      </c>
      <c r="G183" s="267">
        <f t="shared" si="673"/>
        <v>0</v>
      </c>
      <c r="H183" s="267">
        <f t="shared" si="673"/>
        <v>0</v>
      </c>
      <c r="I183" s="267">
        <f t="shared" si="673"/>
        <v>0</v>
      </c>
      <c r="J183" s="267">
        <f t="shared" si="673"/>
        <v>0</v>
      </c>
      <c r="K183" s="267">
        <f t="shared" si="673"/>
        <v>0</v>
      </c>
      <c r="L183" s="267">
        <f t="shared" si="673"/>
        <v>0</v>
      </c>
      <c r="M183" s="267">
        <f t="shared" si="673"/>
        <v>0</v>
      </c>
      <c r="N183" s="267">
        <f t="shared" si="673"/>
        <v>0</v>
      </c>
      <c r="O183" s="267">
        <f t="shared" si="673"/>
        <v>0</v>
      </c>
      <c r="R183" s="266" t="s">
        <v>60</v>
      </c>
      <c r="S183" s="267">
        <f t="shared" ref="S183:AE183" si="674">S150+S166+S102</f>
        <v>0</v>
      </c>
      <c r="T183" s="267">
        <f t="shared" si="674"/>
        <v>0</v>
      </c>
      <c r="U183" s="267">
        <f t="shared" si="674"/>
        <v>0</v>
      </c>
      <c r="V183" s="267">
        <f t="shared" si="674"/>
        <v>4438</v>
      </c>
      <c r="W183" s="267">
        <f t="shared" si="674"/>
        <v>0</v>
      </c>
      <c r="X183" s="267">
        <f t="shared" si="674"/>
        <v>0</v>
      </c>
      <c r="Y183" s="267">
        <f t="shared" si="674"/>
        <v>0</v>
      </c>
      <c r="Z183" s="267">
        <f t="shared" si="674"/>
        <v>0</v>
      </c>
      <c r="AA183" s="267">
        <f t="shared" si="674"/>
        <v>7856</v>
      </c>
      <c r="AB183" s="267">
        <f t="shared" si="674"/>
        <v>0</v>
      </c>
      <c r="AC183" s="267">
        <f t="shared" si="674"/>
        <v>0</v>
      </c>
      <c r="AD183" s="267">
        <f t="shared" si="674"/>
        <v>23531.144288847569</v>
      </c>
      <c r="AE183" s="267">
        <f t="shared" si="674"/>
        <v>35825.144288847572</v>
      </c>
      <c r="AH183" s="266" t="s">
        <v>60</v>
      </c>
      <c r="AI183" s="267">
        <f t="shared" ref="AI183:AU183" si="675">AI150+AI166+AI102</f>
        <v>0</v>
      </c>
      <c r="AJ183" s="267">
        <f t="shared" si="675"/>
        <v>0</v>
      </c>
      <c r="AK183" s="267">
        <f t="shared" si="675"/>
        <v>0</v>
      </c>
      <c r="AL183" s="267">
        <f t="shared" si="675"/>
        <v>0</v>
      </c>
      <c r="AM183" s="267">
        <f t="shared" si="675"/>
        <v>0</v>
      </c>
      <c r="AN183" s="267">
        <f t="shared" si="675"/>
        <v>47062.288577695137</v>
      </c>
      <c r="AO183" s="267">
        <f t="shared" si="675"/>
        <v>0</v>
      </c>
      <c r="AP183" s="267">
        <f t="shared" si="675"/>
        <v>0</v>
      </c>
      <c r="AQ183" s="267">
        <f t="shared" si="675"/>
        <v>0</v>
      </c>
      <c r="AR183" s="267">
        <f t="shared" si="675"/>
        <v>0</v>
      </c>
      <c r="AS183" s="267">
        <f t="shared" si="675"/>
        <v>0</v>
      </c>
      <c r="AT183" s="267">
        <f t="shared" si="675"/>
        <v>0</v>
      </c>
      <c r="AU183" s="267">
        <f t="shared" si="675"/>
        <v>47062.288577695137</v>
      </c>
      <c r="AX183" s="266" t="s">
        <v>60</v>
      </c>
      <c r="AY183" s="267">
        <f t="shared" ref="AY183:BK183" si="676">AY150+AY166+AY102</f>
        <v>0</v>
      </c>
      <c r="AZ183" s="267">
        <f t="shared" si="676"/>
        <v>0</v>
      </c>
      <c r="BA183" s="267">
        <f t="shared" si="676"/>
        <v>0</v>
      </c>
      <c r="BB183" s="267">
        <f t="shared" si="676"/>
        <v>0</v>
      </c>
      <c r="BC183" s="267">
        <f t="shared" si="676"/>
        <v>0</v>
      </c>
      <c r="BD183" s="267">
        <f t="shared" si="676"/>
        <v>0</v>
      </c>
      <c r="BE183" s="267">
        <f t="shared" si="676"/>
        <v>0</v>
      </c>
      <c r="BF183" s="267">
        <f t="shared" si="676"/>
        <v>0</v>
      </c>
      <c r="BG183" s="267">
        <f t="shared" si="676"/>
        <v>0</v>
      </c>
      <c r="BH183" s="267">
        <f t="shared" si="676"/>
        <v>0</v>
      </c>
      <c r="BI183" s="267">
        <f t="shared" si="676"/>
        <v>0</v>
      </c>
      <c r="BJ183" s="267">
        <f t="shared" si="676"/>
        <v>0</v>
      </c>
      <c r="BK183" s="267">
        <f t="shared" si="676"/>
        <v>0</v>
      </c>
    </row>
    <row r="184" spans="1:64" s="266" customFormat="1" x14ac:dyDescent="0.35">
      <c r="A184" s="271"/>
      <c r="B184" s="266" t="s">
        <v>59</v>
      </c>
      <c r="C184" s="267">
        <f t="shared" ref="C184:O184" si="677">C151+C167+C103</f>
        <v>0</v>
      </c>
      <c r="D184" s="267">
        <f t="shared" si="677"/>
        <v>3567.9478148355242</v>
      </c>
      <c r="E184" s="267">
        <f t="shared" si="677"/>
        <v>9074.913645854409</v>
      </c>
      <c r="F184" s="267">
        <f t="shared" si="677"/>
        <v>7378.2375492164738</v>
      </c>
      <c r="G184" s="267">
        <f t="shared" si="677"/>
        <v>6432.670168481437</v>
      </c>
      <c r="H184" s="267">
        <f t="shared" si="677"/>
        <v>6641.9091967791974</v>
      </c>
      <c r="I184" s="267">
        <f t="shared" si="677"/>
        <v>24490.305646413595</v>
      </c>
      <c r="J184" s="267">
        <f t="shared" si="677"/>
        <v>10155.725410531386</v>
      </c>
      <c r="K184" s="267">
        <f t="shared" si="677"/>
        <v>18135.185313107013</v>
      </c>
      <c r="L184" s="267">
        <f t="shared" si="677"/>
        <v>26884.593788461454</v>
      </c>
      <c r="M184" s="267">
        <f t="shared" si="677"/>
        <v>91870.745914146552</v>
      </c>
      <c r="N184" s="267">
        <f t="shared" si="677"/>
        <v>600240.43586191267</v>
      </c>
      <c r="O184" s="267">
        <f t="shared" si="677"/>
        <v>804872.67030973965</v>
      </c>
      <c r="R184" s="266" t="s">
        <v>59</v>
      </c>
      <c r="S184" s="267">
        <f t="shared" ref="S184:AE184" si="678">S151+S167+S103</f>
        <v>0</v>
      </c>
      <c r="T184" s="267">
        <f t="shared" si="678"/>
        <v>78933.778560216539</v>
      </c>
      <c r="U184" s="267">
        <f t="shared" si="678"/>
        <v>155418.73108081319</v>
      </c>
      <c r="V184" s="267">
        <f t="shared" si="678"/>
        <v>463062.15178943123</v>
      </c>
      <c r="W184" s="267">
        <f t="shared" si="678"/>
        <v>329931.72183654364</v>
      </c>
      <c r="X184" s="267">
        <f t="shared" si="678"/>
        <v>431249.55079106416</v>
      </c>
      <c r="Y184" s="267">
        <f t="shared" si="678"/>
        <v>201228.17137166508</v>
      </c>
      <c r="Z184" s="267">
        <f t="shared" si="678"/>
        <v>210195.22668631503</v>
      </c>
      <c r="AA184" s="267">
        <f t="shared" si="678"/>
        <v>354026.50460012292</v>
      </c>
      <c r="AB184" s="267">
        <f t="shared" si="678"/>
        <v>309587.44727038027</v>
      </c>
      <c r="AC184" s="267">
        <f t="shared" si="678"/>
        <v>926060.95948871074</v>
      </c>
      <c r="AD184" s="267">
        <f t="shared" si="678"/>
        <v>2584073.7099029189</v>
      </c>
      <c r="AE184" s="267">
        <f t="shared" si="678"/>
        <v>6043767.9533781819</v>
      </c>
      <c r="AH184" s="266" t="s">
        <v>59</v>
      </c>
      <c r="AI184" s="267">
        <f t="shared" ref="AI184:AU184" si="679">AI151+AI167+AI103</f>
        <v>0</v>
      </c>
      <c r="AJ184" s="267">
        <f t="shared" si="679"/>
        <v>0</v>
      </c>
      <c r="AK184" s="267">
        <f t="shared" si="679"/>
        <v>0</v>
      </c>
      <c r="AL184" s="267">
        <f t="shared" si="679"/>
        <v>0</v>
      </c>
      <c r="AM184" s="267">
        <f t="shared" si="679"/>
        <v>9741.9052489335263</v>
      </c>
      <c r="AN184" s="267">
        <f t="shared" si="679"/>
        <v>2345009.8916343767</v>
      </c>
      <c r="AO184" s="267">
        <f t="shared" si="679"/>
        <v>92594.773509539926</v>
      </c>
      <c r="AP184" s="267">
        <f t="shared" si="679"/>
        <v>0</v>
      </c>
      <c r="AQ184" s="267">
        <f t="shared" si="679"/>
        <v>9318.9800921265887</v>
      </c>
      <c r="AR184" s="267">
        <f t="shared" si="679"/>
        <v>99819.118700873441</v>
      </c>
      <c r="AS184" s="267">
        <f t="shared" si="679"/>
        <v>579440.6916058053</v>
      </c>
      <c r="AT184" s="267">
        <f t="shared" si="679"/>
        <v>2465361.9395136097</v>
      </c>
      <c r="AU184" s="267">
        <f t="shared" si="679"/>
        <v>5601287.3003052659</v>
      </c>
      <c r="AX184" s="266" t="s">
        <v>59</v>
      </c>
      <c r="AY184" s="267">
        <f t="shared" ref="AY184:BK184" si="680">AY151+AY167+AY103</f>
        <v>0</v>
      </c>
      <c r="AZ184" s="267">
        <f t="shared" si="680"/>
        <v>0</v>
      </c>
      <c r="BA184" s="267">
        <f t="shared" si="680"/>
        <v>0</v>
      </c>
      <c r="BB184" s="267">
        <f t="shared" si="680"/>
        <v>0</v>
      </c>
      <c r="BC184" s="267">
        <f t="shared" si="680"/>
        <v>0</v>
      </c>
      <c r="BD184" s="267">
        <f t="shared" si="680"/>
        <v>201655.59300567603</v>
      </c>
      <c r="BE184" s="267">
        <f t="shared" si="680"/>
        <v>292395.35011811269</v>
      </c>
      <c r="BF184" s="267">
        <f t="shared" si="680"/>
        <v>0</v>
      </c>
      <c r="BG184" s="267">
        <f t="shared" si="680"/>
        <v>0</v>
      </c>
      <c r="BH184" s="267">
        <f t="shared" si="680"/>
        <v>34001.517303141554</v>
      </c>
      <c r="BI184" s="267">
        <f t="shared" si="680"/>
        <v>284109.12710583198</v>
      </c>
      <c r="BJ184" s="267">
        <f t="shared" si="680"/>
        <v>1415839.5896752991</v>
      </c>
      <c r="BK184" s="267">
        <f t="shared" si="680"/>
        <v>2228001.1772080613</v>
      </c>
    </row>
    <row r="185" spans="1:64" s="266" customFormat="1" x14ac:dyDescent="0.35">
      <c r="A185" s="271"/>
      <c r="B185" s="266" t="s">
        <v>58</v>
      </c>
      <c r="C185" s="267">
        <f t="shared" ref="C185:O185" si="681">C152+C168+C104</f>
        <v>0</v>
      </c>
      <c r="D185" s="267">
        <f t="shared" si="681"/>
        <v>0</v>
      </c>
      <c r="E185" s="267">
        <f t="shared" si="681"/>
        <v>0</v>
      </c>
      <c r="F185" s="267">
        <f t="shared" si="681"/>
        <v>0</v>
      </c>
      <c r="G185" s="267">
        <f t="shared" si="681"/>
        <v>0</v>
      </c>
      <c r="H185" s="267">
        <f t="shared" si="681"/>
        <v>0</v>
      </c>
      <c r="I185" s="267">
        <f t="shared" si="681"/>
        <v>0</v>
      </c>
      <c r="J185" s="267">
        <f t="shared" si="681"/>
        <v>40705.9541015625</v>
      </c>
      <c r="K185" s="267">
        <f t="shared" si="681"/>
        <v>30969.8310546875</v>
      </c>
      <c r="L185" s="267">
        <f t="shared" si="681"/>
        <v>0</v>
      </c>
      <c r="M185" s="267">
        <f t="shared" si="681"/>
        <v>0</v>
      </c>
      <c r="N185" s="267">
        <f t="shared" si="681"/>
        <v>99484.606567382813</v>
      </c>
      <c r="O185" s="267">
        <f t="shared" si="681"/>
        <v>171160.39172363281</v>
      </c>
      <c r="R185" s="266" t="s">
        <v>58</v>
      </c>
      <c r="S185" s="267">
        <f t="shared" ref="S185:AE185" si="682">S152+S168+S104</f>
        <v>0</v>
      </c>
      <c r="T185" s="267">
        <f t="shared" si="682"/>
        <v>0</v>
      </c>
      <c r="U185" s="267">
        <f t="shared" si="682"/>
        <v>0</v>
      </c>
      <c r="V185" s="267">
        <f t="shared" si="682"/>
        <v>0</v>
      </c>
      <c r="W185" s="267">
        <f t="shared" si="682"/>
        <v>0</v>
      </c>
      <c r="X185" s="267">
        <f t="shared" si="682"/>
        <v>0</v>
      </c>
      <c r="Y185" s="267">
        <f t="shared" si="682"/>
        <v>0</v>
      </c>
      <c r="Z185" s="267">
        <f t="shared" si="682"/>
        <v>64631.473632812485</v>
      </c>
      <c r="AA185" s="267">
        <f t="shared" si="682"/>
        <v>0</v>
      </c>
      <c r="AB185" s="267">
        <f t="shared" si="682"/>
        <v>0</v>
      </c>
      <c r="AC185" s="267">
        <f t="shared" si="682"/>
        <v>37868.070240000001</v>
      </c>
      <c r="AD185" s="267">
        <f t="shared" si="682"/>
        <v>109609.632</v>
      </c>
      <c r="AE185" s="267">
        <f t="shared" si="682"/>
        <v>212109.17587281251</v>
      </c>
      <c r="AH185" s="266" t="s">
        <v>58</v>
      </c>
      <c r="AI185" s="267">
        <f t="shared" ref="AI185:AU185" si="683">AI152+AI168+AI104</f>
        <v>0</v>
      </c>
      <c r="AJ185" s="267">
        <f t="shared" si="683"/>
        <v>0</v>
      </c>
      <c r="AK185" s="267">
        <f t="shared" si="683"/>
        <v>0</v>
      </c>
      <c r="AL185" s="267">
        <f t="shared" si="683"/>
        <v>0</v>
      </c>
      <c r="AM185" s="267">
        <f t="shared" si="683"/>
        <v>165742.53696</v>
      </c>
      <c r="AN185" s="267">
        <f t="shared" si="683"/>
        <v>0</v>
      </c>
      <c r="AO185" s="267">
        <f t="shared" si="683"/>
        <v>0</v>
      </c>
      <c r="AP185" s="267">
        <f t="shared" si="683"/>
        <v>0</v>
      </c>
      <c r="AQ185" s="267">
        <f t="shared" si="683"/>
        <v>0</v>
      </c>
      <c r="AR185" s="267">
        <f t="shared" si="683"/>
        <v>0</v>
      </c>
      <c r="AS185" s="267">
        <f t="shared" si="683"/>
        <v>0</v>
      </c>
      <c r="AT185" s="267">
        <f t="shared" si="683"/>
        <v>0</v>
      </c>
      <c r="AU185" s="267">
        <f t="shared" si="683"/>
        <v>165742.53696</v>
      </c>
      <c r="AX185" s="266" t="s">
        <v>58</v>
      </c>
      <c r="AY185" s="267">
        <f t="shared" ref="AY185:BK185" si="684">AY152+AY168+AY104</f>
        <v>0</v>
      </c>
      <c r="AZ185" s="267">
        <f t="shared" si="684"/>
        <v>0</v>
      </c>
      <c r="BA185" s="267">
        <f t="shared" si="684"/>
        <v>0</v>
      </c>
      <c r="BB185" s="267">
        <f t="shared" si="684"/>
        <v>0</v>
      </c>
      <c r="BC185" s="267">
        <f t="shared" si="684"/>
        <v>20472.21</v>
      </c>
      <c r="BD185" s="267">
        <f t="shared" si="684"/>
        <v>0</v>
      </c>
      <c r="BE185" s="267">
        <f t="shared" si="684"/>
        <v>0</v>
      </c>
      <c r="BF185" s="267">
        <f t="shared" si="684"/>
        <v>0</v>
      </c>
      <c r="BG185" s="267">
        <f t="shared" si="684"/>
        <v>0</v>
      </c>
      <c r="BH185" s="267">
        <f t="shared" si="684"/>
        <v>0</v>
      </c>
      <c r="BI185" s="267">
        <f t="shared" si="684"/>
        <v>0</v>
      </c>
      <c r="BJ185" s="267">
        <f t="shared" si="684"/>
        <v>0</v>
      </c>
      <c r="BK185" s="267">
        <f t="shared" si="684"/>
        <v>20472.21</v>
      </c>
    </row>
    <row r="186" spans="1:64" s="266" customFormat="1" x14ac:dyDescent="0.35">
      <c r="A186" s="271"/>
      <c r="B186" s="266" t="s">
        <v>57</v>
      </c>
      <c r="C186" s="267">
        <f t="shared" ref="C186:O186" si="685">C153+C169+C105</f>
        <v>0</v>
      </c>
      <c r="D186" s="267">
        <f t="shared" si="685"/>
        <v>0</v>
      </c>
      <c r="E186" s="267">
        <f t="shared" si="685"/>
        <v>0</v>
      </c>
      <c r="F186" s="267">
        <f t="shared" si="685"/>
        <v>0</v>
      </c>
      <c r="G186" s="267">
        <f t="shared" si="685"/>
        <v>0</v>
      </c>
      <c r="H186" s="267">
        <f t="shared" si="685"/>
        <v>0</v>
      </c>
      <c r="I186" s="267">
        <f t="shared" si="685"/>
        <v>0</v>
      </c>
      <c r="J186" s="267">
        <f t="shared" si="685"/>
        <v>0</v>
      </c>
      <c r="K186" s="267">
        <f t="shared" si="685"/>
        <v>0</v>
      </c>
      <c r="L186" s="267">
        <f t="shared" si="685"/>
        <v>0</v>
      </c>
      <c r="M186" s="267">
        <f t="shared" si="685"/>
        <v>0</v>
      </c>
      <c r="N186" s="267">
        <f t="shared" si="685"/>
        <v>0</v>
      </c>
      <c r="O186" s="267">
        <f t="shared" si="685"/>
        <v>0</v>
      </c>
      <c r="R186" s="266" t="s">
        <v>57</v>
      </c>
      <c r="S186" s="267">
        <f t="shared" ref="S186:AE186" si="686">S153+S169+S105</f>
        <v>0</v>
      </c>
      <c r="T186" s="267">
        <f t="shared" si="686"/>
        <v>0</v>
      </c>
      <c r="U186" s="267">
        <f t="shared" si="686"/>
        <v>0</v>
      </c>
      <c r="V186" s="267">
        <f t="shared" si="686"/>
        <v>0</v>
      </c>
      <c r="W186" s="267">
        <f t="shared" si="686"/>
        <v>0</v>
      </c>
      <c r="X186" s="267">
        <f t="shared" si="686"/>
        <v>0</v>
      </c>
      <c r="Y186" s="267">
        <f t="shared" si="686"/>
        <v>0</v>
      </c>
      <c r="Z186" s="267">
        <f t="shared" si="686"/>
        <v>0</v>
      </c>
      <c r="AA186" s="267">
        <f t="shared" si="686"/>
        <v>0</v>
      </c>
      <c r="AB186" s="267">
        <f t="shared" si="686"/>
        <v>0</v>
      </c>
      <c r="AC186" s="267">
        <f t="shared" si="686"/>
        <v>0</v>
      </c>
      <c r="AD186" s="267">
        <f t="shared" si="686"/>
        <v>0</v>
      </c>
      <c r="AE186" s="267">
        <f t="shared" si="686"/>
        <v>0</v>
      </c>
      <c r="AH186" s="266" t="s">
        <v>57</v>
      </c>
      <c r="AI186" s="267">
        <f t="shared" ref="AI186:AU186" si="687">AI153+AI169+AI105</f>
        <v>0</v>
      </c>
      <c r="AJ186" s="267">
        <f t="shared" si="687"/>
        <v>0</v>
      </c>
      <c r="AK186" s="267">
        <f t="shared" si="687"/>
        <v>0</v>
      </c>
      <c r="AL186" s="267">
        <f t="shared" si="687"/>
        <v>0</v>
      </c>
      <c r="AM186" s="267">
        <f t="shared" si="687"/>
        <v>0</v>
      </c>
      <c r="AN186" s="267">
        <f t="shared" si="687"/>
        <v>0</v>
      </c>
      <c r="AO186" s="267">
        <f t="shared" si="687"/>
        <v>0</v>
      </c>
      <c r="AP186" s="267">
        <f t="shared" si="687"/>
        <v>0</v>
      </c>
      <c r="AQ186" s="267">
        <f t="shared" si="687"/>
        <v>0</v>
      </c>
      <c r="AR186" s="267">
        <f t="shared" si="687"/>
        <v>0</v>
      </c>
      <c r="AS186" s="267">
        <f t="shared" si="687"/>
        <v>0</v>
      </c>
      <c r="AT186" s="267">
        <f t="shared" si="687"/>
        <v>0</v>
      </c>
      <c r="AU186" s="267">
        <f t="shared" si="687"/>
        <v>0</v>
      </c>
      <c r="AX186" s="266" t="s">
        <v>57</v>
      </c>
      <c r="AY186" s="267">
        <f t="shared" ref="AY186:BK186" si="688">AY153+AY169+AY105</f>
        <v>0</v>
      </c>
      <c r="AZ186" s="267">
        <f t="shared" si="688"/>
        <v>0</v>
      </c>
      <c r="BA186" s="267">
        <f t="shared" si="688"/>
        <v>0</v>
      </c>
      <c r="BB186" s="267">
        <f t="shared" si="688"/>
        <v>0</v>
      </c>
      <c r="BC186" s="267">
        <f t="shared" si="688"/>
        <v>0</v>
      </c>
      <c r="BD186" s="267">
        <f t="shared" si="688"/>
        <v>0</v>
      </c>
      <c r="BE186" s="267">
        <f t="shared" si="688"/>
        <v>0</v>
      </c>
      <c r="BF186" s="267">
        <f t="shared" si="688"/>
        <v>0</v>
      </c>
      <c r="BG186" s="267">
        <f t="shared" si="688"/>
        <v>0</v>
      </c>
      <c r="BH186" s="267">
        <f t="shared" si="688"/>
        <v>0</v>
      </c>
      <c r="BI186" s="267">
        <f t="shared" si="688"/>
        <v>0</v>
      </c>
      <c r="BJ186" s="267">
        <f t="shared" si="688"/>
        <v>0</v>
      </c>
      <c r="BK186" s="267">
        <f t="shared" si="688"/>
        <v>0</v>
      </c>
    </row>
    <row r="187" spans="1:64" s="266" customFormat="1" x14ac:dyDescent="0.35">
      <c r="A187" s="271"/>
      <c r="B187" s="266" t="s">
        <v>56</v>
      </c>
      <c r="C187" s="267">
        <f t="shared" ref="C187:O187" si="689">C154+C170+C106</f>
        <v>0</v>
      </c>
      <c r="D187" s="267">
        <f t="shared" si="689"/>
        <v>0</v>
      </c>
      <c r="E187" s="267">
        <f t="shared" si="689"/>
        <v>0</v>
      </c>
      <c r="F187" s="267">
        <f t="shared" si="689"/>
        <v>9153.3902475558916</v>
      </c>
      <c r="G187" s="267">
        <f t="shared" si="689"/>
        <v>72911.46792242612</v>
      </c>
      <c r="H187" s="267">
        <f t="shared" si="689"/>
        <v>98925.313842773438</v>
      </c>
      <c r="I187" s="267">
        <f t="shared" si="689"/>
        <v>104191.89785102161</v>
      </c>
      <c r="J187" s="267">
        <f t="shared" si="689"/>
        <v>33535.360000000001</v>
      </c>
      <c r="K187" s="267">
        <f t="shared" si="689"/>
        <v>33535.360000000001</v>
      </c>
      <c r="L187" s="267">
        <f t="shared" si="689"/>
        <v>28014.51310739664</v>
      </c>
      <c r="M187" s="267">
        <f t="shared" si="689"/>
        <v>0</v>
      </c>
      <c r="N187" s="267">
        <f t="shared" si="689"/>
        <v>1445821.2653314406</v>
      </c>
      <c r="O187" s="267">
        <f t="shared" si="689"/>
        <v>1826088.5683026144</v>
      </c>
      <c r="R187" s="266" t="s">
        <v>56</v>
      </c>
      <c r="S187" s="267">
        <f t="shared" ref="S187:AE187" si="690">S154+S170+S106</f>
        <v>0</v>
      </c>
      <c r="T187" s="267">
        <f t="shared" si="690"/>
        <v>0</v>
      </c>
      <c r="U187" s="267">
        <f t="shared" si="690"/>
        <v>56655.219599063246</v>
      </c>
      <c r="V187" s="267">
        <f t="shared" si="690"/>
        <v>4115224.2287130188</v>
      </c>
      <c r="W187" s="267">
        <f t="shared" si="690"/>
        <v>417464.50474423094</v>
      </c>
      <c r="X187" s="267">
        <f t="shared" si="690"/>
        <v>829778.12936152006</v>
      </c>
      <c r="Y187" s="267">
        <f t="shared" si="690"/>
        <v>293567.83600023435</v>
      </c>
      <c r="Z187" s="267">
        <f t="shared" si="690"/>
        <v>0</v>
      </c>
      <c r="AA187" s="267">
        <f t="shared" si="690"/>
        <v>362862.82955609902</v>
      </c>
      <c r="AB187" s="267">
        <f t="shared" si="690"/>
        <v>405728.42833074438</v>
      </c>
      <c r="AC187" s="267">
        <f t="shared" si="690"/>
        <v>2347863.5282927048</v>
      </c>
      <c r="AD187" s="267">
        <f t="shared" si="690"/>
        <v>8778818.8961949181</v>
      </c>
      <c r="AE187" s="267">
        <f t="shared" si="690"/>
        <v>17607963.600792535</v>
      </c>
      <c r="AH187" s="266" t="s">
        <v>56</v>
      </c>
      <c r="AI187" s="267">
        <f t="shared" ref="AI187:AU187" si="691">AI154+AI170+AI106</f>
        <v>0</v>
      </c>
      <c r="AJ187" s="267">
        <f t="shared" si="691"/>
        <v>0</v>
      </c>
      <c r="AK187" s="267">
        <f t="shared" si="691"/>
        <v>0</v>
      </c>
      <c r="AL187" s="267">
        <f t="shared" si="691"/>
        <v>0</v>
      </c>
      <c r="AM187" s="267">
        <f t="shared" si="691"/>
        <v>1054.0517336915279</v>
      </c>
      <c r="AN187" s="267">
        <f t="shared" si="691"/>
        <v>64521.422081500554</v>
      </c>
      <c r="AO187" s="267">
        <f t="shared" si="691"/>
        <v>5707.5780047764656</v>
      </c>
      <c r="AP187" s="267">
        <f t="shared" si="691"/>
        <v>0</v>
      </c>
      <c r="AQ187" s="267">
        <f t="shared" si="691"/>
        <v>31353.026530683848</v>
      </c>
      <c r="AR187" s="267">
        <f t="shared" si="691"/>
        <v>0</v>
      </c>
      <c r="AS187" s="267">
        <f t="shared" si="691"/>
        <v>286915.98031182756</v>
      </c>
      <c r="AT187" s="267">
        <f t="shared" si="691"/>
        <v>938250.72977297741</v>
      </c>
      <c r="AU187" s="267">
        <f t="shared" si="691"/>
        <v>1327802.7884354573</v>
      </c>
      <c r="AX187" s="266" t="s">
        <v>56</v>
      </c>
      <c r="AY187" s="267">
        <f t="shared" ref="AY187:BK187" si="692">AY154+AY170+AY106</f>
        <v>0</v>
      </c>
      <c r="AZ187" s="267">
        <f t="shared" si="692"/>
        <v>0</v>
      </c>
      <c r="BA187" s="267">
        <f t="shared" si="692"/>
        <v>0</v>
      </c>
      <c r="BB187" s="267">
        <f t="shared" si="692"/>
        <v>0</v>
      </c>
      <c r="BC187" s="267">
        <f t="shared" si="692"/>
        <v>0</v>
      </c>
      <c r="BD187" s="267">
        <f t="shared" si="692"/>
        <v>0</v>
      </c>
      <c r="BE187" s="267">
        <f t="shared" si="692"/>
        <v>0</v>
      </c>
      <c r="BF187" s="267">
        <f t="shared" si="692"/>
        <v>0</v>
      </c>
      <c r="BG187" s="267">
        <f t="shared" si="692"/>
        <v>0</v>
      </c>
      <c r="BH187" s="267">
        <f t="shared" si="692"/>
        <v>0</v>
      </c>
      <c r="BI187" s="267">
        <f t="shared" si="692"/>
        <v>0</v>
      </c>
      <c r="BJ187" s="267">
        <f t="shared" si="692"/>
        <v>84297.226736164157</v>
      </c>
      <c r="BK187" s="267">
        <f t="shared" si="692"/>
        <v>84297.226736164157</v>
      </c>
    </row>
    <row r="188" spans="1:64" s="266" customFormat="1" x14ac:dyDescent="0.35">
      <c r="A188" s="271"/>
      <c r="B188" s="266" t="s">
        <v>55</v>
      </c>
      <c r="C188" s="267">
        <f t="shared" ref="C188:O188" si="693">C155+C171+C107</f>
        <v>0</v>
      </c>
      <c r="D188" s="267">
        <f t="shared" si="693"/>
        <v>884823.67783942085</v>
      </c>
      <c r="E188" s="267">
        <f t="shared" si="693"/>
        <v>707249.96173342201</v>
      </c>
      <c r="F188" s="267">
        <f t="shared" si="693"/>
        <v>1072174.5126123321</v>
      </c>
      <c r="G188" s="267">
        <f t="shared" si="693"/>
        <v>1696437.5627659927</v>
      </c>
      <c r="H188" s="267">
        <f t="shared" si="693"/>
        <v>1738798.6991839532</v>
      </c>
      <c r="I188" s="267">
        <f t="shared" si="693"/>
        <v>1890540.4767374045</v>
      </c>
      <c r="J188" s="267">
        <f t="shared" si="693"/>
        <v>1598868.1595476461</v>
      </c>
      <c r="K188" s="267">
        <f t="shared" si="693"/>
        <v>3039535.2511610789</v>
      </c>
      <c r="L188" s="267">
        <f t="shared" si="693"/>
        <v>2018595.2234861003</v>
      </c>
      <c r="M188" s="267">
        <f t="shared" si="693"/>
        <v>1836527.8398177533</v>
      </c>
      <c r="N188" s="267">
        <f t="shared" si="693"/>
        <v>7801305.2465427648</v>
      </c>
      <c r="O188" s="267">
        <f t="shared" si="693"/>
        <v>24284856.61142787</v>
      </c>
      <c r="R188" s="266" t="s">
        <v>55</v>
      </c>
      <c r="S188" s="267">
        <f t="shared" ref="S188:AE188" si="694">S155+S171+S107</f>
        <v>0</v>
      </c>
      <c r="T188" s="267">
        <f t="shared" si="694"/>
        <v>445145.43638072023</v>
      </c>
      <c r="U188" s="267">
        <f t="shared" si="694"/>
        <v>915881.27913421858</v>
      </c>
      <c r="V188" s="267">
        <f t="shared" si="694"/>
        <v>741462.5292973913</v>
      </c>
      <c r="W188" s="267">
        <f t="shared" si="694"/>
        <v>1252689.973700006</v>
      </c>
      <c r="X188" s="267">
        <f t="shared" si="694"/>
        <v>2226030.6964768991</v>
      </c>
      <c r="Y188" s="267">
        <f t="shared" si="694"/>
        <v>1831455.6784035685</v>
      </c>
      <c r="Z188" s="267">
        <f t="shared" si="694"/>
        <v>1710475.1549688855</v>
      </c>
      <c r="AA188" s="267">
        <f t="shared" si="694"/>
        <v>3993312.8795055496</v>
      </c>
      <c r="AB188" s="267">
        <f t="shared" si="694"/>
        <v>5638757.3574117888</v>
      </c>
      <c r="AC188" s="267">
        <f t="shared" si="694"/>
        <v>5239019.7075383225</v>
      </c>
      <c r="AD188" s="267">
        <f t="shared" si="694"/>
        <v>14712645.838811286</v>
      </c>
      <c r="AE188" s="267">
        <f t="shared" si="694"/>
        <v>38706876.531628639</v>
      </c>
      <c r="AH188" s="266" t="s">
        <v>55</v>
      </c>
      <c r="AI188" s="267">
        <f t="shared" ref="AI188:AU188" si="695">AI155+AI171+AI107</f>
        <v>0</v>
      </c>
      <c r="AJ188" s="267">
        <f t="shared" si="695"/>
        <v>316544.60502720001</v>
      </c>
      <c r="AK188" s="267">
        <f t="shared" si="695"/>
        <v>9064.8256686056084</v>
      </c>
      <c r="AL188" s="267">
        <f t="shared" si="695"/>
        <v>539272.45489688357</v>
      </c>
      <c r="AM188" s="267">
        <f t="shared" si="695"/>
        <v>416449.84750537755</v>
      </c>
      <c r="AN188" s="267">
        <f t="shared" si="695"/>
        <v>1113485.5327809299</v>
      </c>
      <c r="AO188" s="267">
        <f t="shared" si="695"/>
        <v>276977.25902880006</v>
      </c>
      <c r="AP188" s="267">
        <f t="shared" si="695"/>
        <v>555818.93789554667</v>
      </c>
      <c r="AQ188" s="267">
        <f t="shared" si="695"/>
        <v>418254.36138749484</v>
      </c>
      <c r="AR188" s="267">
        <f t="shared" si="695"/>
        <v>540982.48901400005</v>
      </c>
      <c r="AS188" s="267">
        <f t="shared" si="695"/>
        <v>411643.26969128411</v>
      </c>
      <c r="AT188" s="267">
        <f t="shared" si="695"/>
        <v>3316859.5784440734</v>
      </c>
      <c r="AU188" s="267">
        <f t="shared" si="695"/>
        <v>7915353.1613401957</v>
      </c>
      <c r="AX188" s="266" t="s">
        <v>55</v>
      </c>
      <c r="AY188" s="267">
        <f t="shared" ref="AY188:BK188" si="696">AY155+AY171+AY107</f>
        <v>0</v>
      </c>
      <c r="AZ188" s="267">
        <f t="shared" si="696"/>
        <v>0</v>
      </c>
      <c r="BA188" s="267">
        <f t="shared" si="696"/>
        <v>2942.2673280000004</v>
      </c>
      <c r="BB188" s="267">
        <f t="shared" si="696"/>
        <v>0</v>
      </c>
      <c r="BC188" s="267">
        <f t="shared" si="696"/>
        <v>30246.435507703092</v>
      </c>
      <c r="BD188" s="267">
        <f t="shared" si="696"/>
        <v>23784.99552</v>
      </c>
      <c r="BE188" s="267">
        <f t="shared" si="696"/>
        <v>24264.310409833517</v>
      </c>
      <c r="BF188" s="267">
        <f t="shared" si="696"/>
        <v>0</v>
      </c>
      <c r="BG188" s="267">
        <f t="shared" si="696"/>
        <v>0</v>
      </c>
      <c r="BH188" s="267">
        <f t="shared" si="696"/>
        <v>15081.066000000001</v>
      </c>
      <c r="BI188" s="267">
        <f t="shared" si="696"/>
        <v>0</v>
      </c>
      <c r="BJ188" s="267">
        <f t="shared" si="696"/>
        <v>0</v>
      </c>
      <c r="BK188" s="267">
        <f t="shared" si="696"/>
        <v>96319.074765536614</v>
      </c>
    </row>
    <row r="189" spans="1:64" s="266" customFormat="1" x14ac:dyDescent="0.35">
      <c r="A189" s="271"/>
      <c r="B189" s="266" t="s">
        <v>54</v>
      </c>
      <c r="C189" s="267">
        <f t="shared" ref="C189:O189" si="697">C156+C172+C108</f>
        <v>0</v>
      </c>
      <c r="D189" s="267">
        <f t="shared" si="697"/>
        <v>32166.995648299067</v>
      </c>
      <c r="E189" s="267">
        <f t="shared" si="697"/>
        <v>6739.4954880000005</v>
      </c>
      <c r="F189" s="267">
        <f t="shared" si="697"/>
        <v>31563.453314695424</v>
      </c>
      <c r="G189" s="267">
        <f t="shared" si="697"/>
        <v>52056.671815691283</v>
      </c>
      <c r="H189" s="267">
        <f t="shared" si="697"/>
        <v>124853.50713837145</v>
      </c>
      <c r="I189" s="267">
        <f t="shared" si="697"/>
        <v>97451.570676357427</v>
      </c>
      <c r="J189" s="267">
        <f t="shared" si="697"/>
        <v>529.36329599999999</v>
      </c>
      <c r="K189" s="267">
        <f t="shared" si="697"/>
        <v>27803.304816999993</v>
      </c>
      <c r="L189" s="267">
        <f t="shared" si="697"/>
        <v>25607.646172800007</v>
      </c>
      <c r="M189" s="267">
        <f t="shared" si="697"/>
        <v>147867.83535497417</v>
      </c>
      <c r="N189" s="267">
        <f t="shared" si="697"/>
        <v>247123.41528591348</v>
      </c>
      <c r="O189" s="267">
        <f t="shared" si="697"/>
        <v>793763.25900810235</v>
      </c>
      <c r="R189" s="266" t="s">
        <v>54</v>
      </c>
      <c r="S189" s="267">
        <f t="shared" ref="S189:AE189" si="698">S156+S172+S108</f>
        <v>0</v>
      </c>
      <c r="T189" s="267">
        <f t="shared" si="698"/>
        <v>105517.17752400001</v>
      </c>
      <c r="U189" s="267">
        <f t="shared" si="698"/>
        <v>12663.091584000002</v>
      </c>
      <c r="V189" s="267">
        <f t="shared" si="698"/>
        <v>3616477.3402033076</v>
      </c>
      <c r="W189" s="267">
        <f t="shared" si="698"/>
        <v>67062.62851200001</v>
      </c>
      <c r="X189" s="267">
        <f t="shared" si="698"/>
        <v>881778.67557874869</v>
      </c>
      <c r="Y189" s="267">
        <f t="shared" si="698"/>
        <v>215417.96521689717</v>
      </c>
      <c r="Z189" s="267">
        <f t="shared" si="698"/>
        <v>215296.66620000001</v>
      </c>
      <c r="AA189" s="267">
        <f t="shared" si="698"/>
        <v>127103.87826215372</v>
      </c>
      <c r="AB189" s="267">
        <f t="shared" si="698"/>
        <v>413406.47796513629</v>
      </c>
      <c r="AC189" s="267">
        <f t="shared" si="698"/>
        <v>53902.396030868469</v>
      </c>
      <c r="AD189" s="267">
        <f t="shared" si="698"/>
        <v>4371407.3017787803</v>
      </c>
      <c r="AE189" s="267">
        <f t="shared" si="698"/>
        <v>10080033.59885589</v>
      </c>
      <c r="AH189" s="266" t="s">
        <v>54</v>
      </c>
      <c r="AI189" s="267">
        <f t="shared" ref="AI189:AU189" si="699">AI156+AI172+AI108</f>
        <v>0</v>
      </c>
      <c r="AJ189" s="267">
        <f t="shared" si="699"/>
        <v>0</v>
      </c>
      <c r="AK189" s="267">
        <f t="shared" si="699"/>
        <v>0</v>
      </c>
      <c r="AL189" s="267">
        <f t="shared" si="699"/>
        <v>15411.808764000001</v>
      </c>
      <c r="AM189" s="267">
        <f t="shared" si="699"/>
        <v>35871.214500000002</v>
      </c>
      <c r="AN189" s="267">
        <f t="shared" si="699"/>
        <v>258841.75026899984</v>
      </c>
      <c r="AO189" s="267">
        <f t="shared" si="699"/>
        <v>167085.890675</v>
      </c>
      <c r="AP189" s="267">
        <f t="shared" si="699"/>
        <v>0</v>
      </c>
      <c r="AQ189" s="267">
        <f t="shared" si="699"/>
        <v>663.38245999998321</v>
      </c>
      <c r="AR189" s="267">
        <f t="shared" si="699"/>
        <v>0</v>
      </c>
      <c r="AS189" s="267">
        <f t="shared" si="699"/>
        <v>12706.800480000002</v>
      </c>
      <c r="AT189" s="267">
        <f t="shared" si="699"/>
        <v>2527424.9736600001</v>
      </c>
      <c r="AU189" s="267">
        <f t="shared" si="699"/>
        <v>3018005.8208080004</v>
      </c>
      <c r="AX189" s="266" t="s">
        <v>54</v>
      </c>
      <c r="AY189" s="267">
        <f t="shared" ref="AY189:BK189" si="700">AY156+AY172+AY108</f>
        <v>0</v>
      </c>
      <c r="AZ189" s="267">
        <f t="shared" si="700"/>
        <v>0</v>
      </c>
      <c r="BA189" s="267">
        <f t="shared" si="700"/>
        <v>0</v>
      </c>
      <c r="BB189" s="267">
        <f t="shared" si="700"/>
        <v>0</v>
      </c>
      <c r="BC189" s="267">
        <f t="shared" si="700"/>
        <v>85347.343224000011</v>
      </c>
      <c r="BD189" s="267">
        <f t="shared" si="700"/>
        <v>-10269.052600000079</v>
      </c>
      <c r="BE189" s="267">
        <f t="shared" si="700"/>
        <v>57551.486449999997</v>
      </c>
      <c r="BF189" s="267">
        <f t="shared" si="700"/>
        <v>0</v>
      </c>
      <c r="BG189" s="267">
        <f t="shared" si="700"/>
        <v>357940.88977499999</v>
      </c>
      <c r="BH189" s="267">
        <f t="shared" si="700"/>
        <v>0</v>
      </c>
      <c r="BI189" s="267">
        <f t="shared" si="700"/>
        <v>0</v>
      </c>
      <c r="BJ189" s="267">
        <f t="shared" si="700"/>
        <v>171995.97865999999</v>
      </c>
      <c r="BK189" s="267">
        <f t="shared" si="700"/>
        <v>662566.64550899982</v>
      </c>
    </row>
    <row r="190" spans="1:64" s="266" customFormat="1" x14ac:dyDescent="0.35">
      <c r="A190" s="271"/>
      <c r="B190" s="266" t="s">
        <v>53</v>
      </c>
      <c r="C190" s="267">
        <f t="shared" ref="C190:O190" si="701">C157+C173+C109</f>
        <v>0</v>
      </c>
      <c r="D190" s="267">
        <f t="shared" si="701"/>
        <v>0</v>
      </c>
      <c r="E190" s="267">
        <f t="shared" si="701"/>
        <v>0</v>
      </c>
      <c r="F190" s="267">
        <f t="shared" si="701"/>
        <v>0</v>
      </c>
      <c r="G190" s="267">
        <f t="shared" si="701"/>
        <v>0</v>
      </c>
      <c r="H190" s="267">
        <f t="shared" si="701"/>
        <v>0</v>
      </c>
      <c r="I190" s="267">
        <f t="shared" si="701"/>
        <v>0</v>
      </c>
      <c r="J190" s="267">
        <f t="shared" si="701"/>
        <v>0</v>
      </c>
      <c r="K190" s="267">
        <f t="shared" si="701"/>
        <v>0</v>
      </c>
      <c r="L190" s="267">
        <f t="shared" si="701"/>
        <v>0</v>
      </c>
      <c r="M190" s="267">
        <f t="shared" si="701"/>
        <v>0</v>
      </c>
      <c r="N190" s="267">
        <f t="shared" si="701"/>
        <v>0</v>
      </c>
      <c r="O190" s="267">
        <f t="shared" si="701"/>
        <v>0</v>
      </c>
      <c r="R190" s="266" t="s">
        <v>53</v>
      </c>
      <c r="S190" s="267">
        <f t="shared" ref="S190:AE190" si="702">S157+S173+S109</f>
        <v>0</v>
      </c>
      <c r="T190" s="267">
        <f t="shared" si="702"/>
        <v>0</v>
      </c>
      <c r="U190" s="267">
        <f t="shared" si="702"/>
        <v>0</v>
      </c>
      <c r="V190" s="267">
        <f t="shared" si="702"/>
        <v>0</v>
      </c>
      <c r="W190" s="267">
        <f t="shared" si="702"/>
        <v>0</v>
      </c>
      <c r="X190" s="267">
        <f t="shared" si="702"/>
        <v>0</v>
      </c>
      <c r="Y190" s="267">
        <f t="shared" si="702"/>
        <v>110432.448</v>
      </c>
      <c r="Z190" s="267">
        <f t="shared" si="702"/>
        <v>0</v>
      </c>
      <c r="AA190" s="267">
        <f t="shared" si="702"/>
        <v>0</v>
      </c>
      <c r="AB190" s="267">
        <f t="shared" si="702"/>
        <v>0</v>
      </c>
      <c r="AC190" s="267">
        <f t="shared" si="702"/>
        <v>0</v>
      </c>
      <c r="AD190" s="267">
        <f t="shared" si="702"/>
        <v>95530.253296875002</v>
      </c>
      <c r="AE190" s="267">
        <f t="shared" si="702"/>
        <v>205962.70129687502</v>
      </c>
      <c r="AH190" s="266" t="s">
        <v>53</v>
      </c>
      <c r="AI190" s="267">
        <f t="shared" ref="AI190:AU190" si="703">AI157+AI173+AI109</f>
        <v>0</v>
      </c>
      <c r="AJ190" s="267">
        <f t="shared" si="703"/>
        <v>0</v>
      </c>
      <c r="AK190" s="267">
        <f t="shared" si="703"/>
        <v>0</v>
      </c>
      <c r="AL190" s="267">
        <f t="shared" si="703"/>
        <v>56416.703999999998</v>
      </c>
      <c r="AM190" s="267">
        <f t="shared" si="703"/>
        <v>0</v>
      </c>
      <c r="AN190" s="267">
        <f t="shared" si="703"/>
        <v>73867.584000000003</v>
      </c>
      <c r="AO190" s="267">
        <f t="shared" si="703"/>
        <v>0</v>
      </c>
      <c r="AP190" s="267">
        <f t="shared" si="703"/>
        <v>0</v>
      </c>
      <c r="AQ190" s="267">
        <f t="shared" si="703"/>
        <v>0</v>
      </c>
      <c r="AR190" s="267">
        <f t="shared" si="703"/>
        <v>0</v>
      </c>
      <c r="AS190" s="267">
        <f t="shared" si="703"/>
        <v>489607.47200000001</v>
      </c>
      <c r="AT190" s="267">
        <f t="shared" si="703"/>
        <v>0</v>
      </c>
      <c r="AU190" s="267">
        <f t="shared" si="703"/>
        <v>619891.76</v>
      </c>
      <c r="AX190" s="266" t="s">
        <v>53</v>
      </c>
      <c r="AY190" s="267">
        <f t="shared" ref="AY190:BK190" si="704">AY157+AY173+AY109</f>
        <v>0</v>
      </c>
      <c r="AZ190" s="267">
        <f t="shared" si="704"/>
        <v>0</v>
      </c>
      <c r="BA190" s="267">
        <f t="shared" si="704"/>
        <v>0</v>
      </c>
      <c r="BB190" s="267">
        <f t="shared" si="704"/>
        <v>0</v>
      </c>
      <c r="BC190" s="267">
        <f t="shared" si="704"/>
        <v>0</v>
      </c>
      <c r="BD190" s="267">
        <f t="shared" si="704"/>
        <v>0</v>
      </c>
      <c r="BE190" s="267">
        <f t="shared" si="704"/>
        <v>133017.08799999999</v>
      </c>
      <c r="BF190" s="267">
        <f t="shared" si="704"/>
        <v>0</v>
      </c>
      <c r="BG190" s="267">
        <f t="shared" si="704"/>
        <v>0</v>
      </c>
      <c r="BH190" s="267">
        <f t="shared" si="704"/>
        <v>0</v>
      </c>
      <c r="BI190" s="267">
        <f t="shared" si="704"/>
        <v>0</v>
      </c>
      <c r="BJ190" s="267">
        <f t="shared" si="704"/>
        <v>0</v>
      </c>
      <c r="BK190" s="267">
        <f t="shared" si="704"/>
        <v>133017.08799999999</v>
      </c>
    </row>
    <row r="191" spans="1:64" s="266" customFormat="1" x14ac:dyDescent="0.35">
      <c r="A191" s="271"/>
      <c r="B191" s="266" t="s">
        <v>52</v>
      </c>
      <c r="C191" s="267">
        <f t="shared" ref="C191:O191" si="705">C158+C174+C110</f>
        <v>0</v>
      </c>
      <c r="D191" s="267">
        <f t="shared" si="705"/>
        <v>0</v>
      </c>
      <c r="E191" s="267">
        <f t="shared" si="705"/>
        <v>0</v>
      </c>
      <c r="F191" s="267">
        <f t="shared" si="705"/>
        <v>0</v>
      </c>
      <c r="G191" s="267">
        <f t="shared" si="705"/>
        <v>0</v>
      </c>
      <c r="H191" s="267">
        <f t="shared" si="705"/>
        <v>0</v>
      </c>
      <c r="I191" s="267">
        <f t="shared" si="705"/>
        <v>0</v>
      </c>
      <c r="J191" s="267">
        <f t="shared" si="705"/>
        <v>0</v>
      </c>
      <c r="K191" s="267">
        <f t="shared" si="705"/>
        <v>0</v>
      </c>
      <c r="L191" s="267">
        <f t="shared" si="705"/>
        <v>0</v>
      </c>
      <c r="M191" s="267">
        <f t="shared" si="705"/>
        <v>0</v>
      </c>
      <c r="N191" s="267">
        <f t="shared" si="705"/>
        <v>0</v>
      </c>
      <c r="O191" s="267">
        <f t="shared" si="705"/>
        <v>0</v>
      </c>
      <c r="R191" s="266" t="s">
        <v>52</v>
      </c>
      <c r="S191" s="267">
        <f t="shared" ref="S191:AE191" si="706">S158+S174+S110</f>
        <v>0</v>
      </c>
      <c r="T191" s="267">
        <f t="shared" si="706"/>
        <v>0</v>
      </c>
      <c r="U191" s="267">
        <f t="shared" si="706"/>
        <v>0</v>
      </c>
      <c r="V191" s="267">
        <f t="shared" si="706"/>
        <v>0</v>
      </c>
      <c r="W191" s="267">
        <f t="shared" si="706"/>
        <v>0</v>
      </c>
      <c r="X191" s="267">
        <f t="shared" si="706"/>
        <v>0</v>
      </c>
      <c r="Y191" s="267">
        <f t="shared" si="706"/>
        <v>0</v>
      </c>
      <c r="Z191" s="267">
        <f t="shared" si="706"/>
        <v>0</v>
      </c>
      <c r="AA191" s="267">
        <f t="shared" si="706"/>
        <v>0</v>
      </c>
      <c r="AB191" s="267">
        <f t="shared" si="706"/>
        <v>0</v>
      </c>
      <c r="AC191" s="267">
        <f t="shared" si="706"/>
        <v>0</v>
      </c>
      <c r="AD191" s="267">
        <f t="shared" si="706"/>
        <v>61785.625999999997</v>
      </c>
      <c r="AE191" s="267">
        <f t="shared" si="706"/>
        <v>61785.625999999997</v>
      </c>
      <c r="AH191" s="266" t="s">
        <v>52</v>
      </c>
      <c r="AI191" s="267">
        <f t="shared" ref="AI191:AU191" si="707">AI158+AI174+AI110</f>
        <v>0</v>
      </c>
      <c r="AJ191" s="267">
        <f t="shared" si="707"/>
        <v>0</v>
      </c>
      <c r="AK191" s="267">
        <f t="shared" si="707"/>
        <v>0</v>
      </c>
      <c r="AL191" s="267">
        <f t="shared" si="707"/>
        <v>0</v>
      </c>
      <c r="AM191" s="267">
        <f t="shared" si="707"/>
        <v>0</v>
      </c>
      <c r="AN191" s="267">
        <f t="shared" si="707"/>
        <v>0</v>
      </c>
      <c r="AO191" s="267">
        <f t="shared" si="707"/>
        <v>0</v>
      </c>
      <c r="AP191" s="267">
        <f t="shared" si="707"/>
        <v>0</v>
      </c>
      <c r="AQ191" s="267">
        <f t="shared" si="707"/>
        <v>0</v>
      </c>
      <c r="AR191" s="267">
        <f t="shared" si="707"/>
        <v>0</v>
      </c>
      <c r="AS191" s="267">
        <f t="shared" si="707"/>
        <v>165636.954</v>
      </c>
      <c r="AT191" s="267">
        <f t="shared" si="707"/>
        <v>0</v>
      </c>
      <c r="AU191" s="267">
        <f t="shared" si="707"/>
        <v>165636.954</v>
      </c>
      <c r="AX191" s="266" t="s">
        <v>52</v>
      </c>
      <c r="AY191" s="267">
        <f t="shared" ref="AY191:BK191" si="708">AY158+AY174+AY110</f>
        <v>0</v>
      </c>
      <c r="AZ191" s="267">
        <f t="shared" si="708"/>
        <v>0</v>
      </c>
      <c r="BA191" s="267">
        <f t="shared" si="708"/>
        <v>0</v>
      </c>
      <c r="BB191" s="267">
        <f t="shared" si="708"/>
        <v>0</v>
      </c>
      <c r="BC191" s="267">
        <f t="shared" si="708"/>
        <v>0</v>
      </c>
      <c r="BD191" s="267">
        <f t="shared" si="708"/>
        <v>0</v>
      </c>
      <c r="BE191" s="267">
        <f t="shared" si="708"/>
        <v>0</v>
      </c>
      <c r="BF191" s="267">
        <f t="shared" si="708"/>
        <v>0</v>
      </c>
      <c r="BG191" s="267">
        <f t="shared" si="708"/>
        <v>0</v>
      </c>
      <c r="BH191" s="267">
        <f t="shared" si="708"/>
        <v>0</v>
      </c>
      <c r="BI191" s="267">
        <f t="shared" si="708"/>
        <v>0</v>
      </c>
      <c r="BJ191" s="267">
        <f t="shared" si="708"/>
        <v>141130.19976603394</v>
      </c>
      <c r="BK191" s="267">
        <f t="shared" si="708"/>
        <v>141130.19976603394</v>
      </c>
    </row>
    <row r="192" spans="1:64" s="266" customFormat="1" x14ac:dyDescent="0.35">
      <c r="A192" s="271"/>
      <c r="B192" s="266" t="s">
        <v>51</v>
      </c>
      <c r="C192" s="267">
        <f t="shared" ref="C192:O192" si="709">C159+C175+C111</f>
        <v>0</v>
      </c>
      <c r="D192" s="267">
        <f t="shared" si="709"/>
        <v>4772.6280000000006</v>
      </c>
      <c r="E192" s="267">
        <f t="shared" si="709"/>
        <v>0</v>
      </c>
      <c r="F192" s="267">
        <f t="shared" si="709"/>
        <v>4816.405999999999</v>
      </c>
      <c r="G192" s="267">
        <f t="shared" si="709"/>
        <v>9579.9480000000003</v>
      </c>
      <c r="H192" s="267">
        <f t="shared" si="709"/>
        <v>0</v>
      </c>
      <c r="I192" s="267">
        <f t="shared" si="709"/>
        <v>4772.6280000000006</v>
      </c>
      <c r="J192" s="267">
        <f t="shared" si="709"/>
        <v>0</v>
      </c>
      <c r="K192" s="267">
        <f t="shared" si="709"/>
        <v>0</v>
      </c>
      <c r="L192" s="267">
        <f t="shared" si="709"/>
        <v>0</v>
      </c>
      <c r="M192" s="267">
        <f t="shared" si="709"/>
        <v>0</v>
      </c>
      <c r="N192" s="267">
        <f t="shared" si="709"/>
        <v>6727.9859999999999</v>
      </c>
      <c r="O192" s="267">
        <f t="shared" si="709"/>
        <v>30669.596000000001</v>
      </c>
      <c r="R192" s="266" t="s">
        <v>51</v>
      </c>
      <c r="S192" s="267">
        <f t="shared" ref="S192:AE192" si="710">S159+S175+S111</f>
        <v>0</v>
      </c>
      <c r="T192" s="267">
        <f t="shared" si="710"/>
        <v>0</v>
      </c>
      <c r="U192" s="267">
        <f t="shared" si="710"/>
        <v>0</v>
      </c>
      <c r="V192" s="267">
        <f t="shared" si="710"/>
        <v>0</v>
      </c>
      <c r="W192" s="267">
        <f t="shared" si="710"/>
        <v>1220</v>
      </c>
      <c r="X192" s="267">
        <f t="shared" si="710"/>
        <v>0</v>
      </c>
      <c r="Y192" s="267">
        <f t="shared" si="710"/>
        <v>0</v>
      </c>
      <c r="Z192" s="267">
        <f t="shared" si="710"/>
        <v>1599841.4039999999</v>
      </c>
      <c r="AA192" s="267">
        <f t="shared" si="710"/>
        <v>353809.05599999998</v>
      </c>
      <c r="AB192" s="267">
        <f t="shared" si="710"/>
        <v>265440.272</v>
      </c>
      <c r="AC192" s="267">
        <f t="shared" si="710"/>
        <v>0</v>
      </c>
      <c r="AD192" s="267">
        <f t="shared" si="710"/>
        <v>409039.76199999999</v>
      </c>
      <c r="AE192" s="267">
        <f t="shared" si="710"/>
        <v>2629350.4939999999</v>
      </c>
      <c r="AH192" s="266" t="s">
        <v>51</v>
      </c>
      <c r="AI192" s="267">
        <f t="shared" ref="AI192:AU192" si="711">AI159+AI175+AI111</f>
        <v>0</v>
      </c>
      <c r="AJ192" s="267">
        <f t="shared" si="711"/>
        <v>90475.909999999989</v>
      </c>
      <c r="AK192" s="267">
        <f t="shared" si="711"/>
        <v>0</v>
      </c>
      <c r="AL192" s="267">
        <f t="shared" si="711"/>
        <v>0</v>
      </c>
      <c r="AM192" s="267">
        <f t="shared" si="711"/>
        <v>0</v>
      </c>
      <c r="AN192" s="267">
        <f t="shared" si="711"/>
        <v>0</v>
      </c>
      <c r="AO192" s="267">
        <f t="shared" si="711"/>
        <v>0</v>
      </c>
      <c r="AP192" s="267">
        <f t="shared" si="711"/>
        <v>0</v>
      </c>
      <c r="AQ192" s="267">
        <f t="shared" si="711"/>
        <v>0</v>
      </c>
      <c r="AR192" s="267">
        <f t="shared" si="711"/>
        <v>0</v>
      </c>
      <c r="AS192" s="267">
        <f t="shared" si="711"/>
        <v>0</v>
      </c>
      <c r="AT192" s="267">
        <f t="shared" si="711"/>
        <v>0</v>
      </c>
      <c r="AU192" s="267">
        <f t="shared" si="711"/>
        <v>90475.909999999989</v>
      </c>
      <c r="AX192" s="266" t="s">
        <v>51</v>
      </c>
      <c r="AY192" s="267">
        <f t="shared" ref="AY192:BK192" si="712">AY159+AY175+AY111</f>
        <v>0</v>
      </c>
      <c r="AZ192" s="267">
        <f t="shared" si="712"/>
        <v>0</v>
      </c>
      <c r="BA192" s="267">
        <f t="shared" si="712"/>
        <v>0</v>
      </c>
      <c r="BB192" s="267">
        <f t="shared" si="712"/>
        <v>0</v>
      </c>
      <c r="BC192" s="267">
        <f t="shared" si="712"/>
        <v>0</v>
      </c>
      <c r="BD192" s="267">
        <f t="shared" si="712"/>
        <v>0</v>
      </c>
      <c r="BE192" s="267">
        <f t="shared" si="712"/>
        <v>0</v>
      </c>
      <c r="BF192" s="267">
        <f t="shared" si="712"/>
        <v>0</v>
      </c>
      <c r="BG192" s="267">
        <f t="shared" si="712"/>
        <v>0</v>
      </c>
      <c r="BH192" s="267">
        <f t="shared" si="712"/>
        <v>0</v>
      </c>
      <c r="BI192" s="267">
        <f t="shared" si="712"/>
        <v>0</v>
      </c>
      <c r="BJ192" s="267">
        <f t="shared" si="712"/>
        <v>0</v>
      </c>
      <c r="BK192" s="267">
        <f t="shared" si="712"/>
        <v>0</v>
      </c>
    </row>
    <row r="193" spans="1:63" s="266" customFormat="1" x14ac:dyDescent="0.35">
      <c r="A193" s="271"/>
      <c r="B193" s="266" t="s">
        <v>50</v>
      </c>
      <c r="C193" s="267">
        <f t="shared" ref="C193:O193" si="713">C160+C176+C112</f>
        <v>0</v>
      </c>
      <c r="D193" s="267">
        <f t="shared" si="713"/>
        <v>0</v>
      </c>
      <c r="E193" s="267">
        <f t="shared" si="713"/>
        <v>0</v>
      </c>
      <c r="F193" s="267">
        <f t="shared" si="713"/>
        <v>0</v>
      </c>
      <c r="G193" s="267">
        <f t="shared" si="713"/>
        <v>0</v>
      </c>
      <c r="H193" s="267">
        <f t="shared" si="713"/>
        <v>0</v>
      </c>
      <c r="I193" s="267">
        <f t="shared" si="713"/>
        <v>21156</v>
      </c>
      <c r="J193" s="267">
        <f t="shared" si="713"/>
        <v>0</v>
      </c>
      <c r="K193" s="267">
        <f t="shared" si="713"/>
        <v>0</v>
      </c>
      <c r="L193" s="267">
        <f t="shared" si="713"/>
        <v>0</v>
      </c>
      <c r="M193" s="267">
        <f t="shared" si="713"/>
        <v>0</v>
      </c>
      <c r="N193" s="267">
        <f t="shared" si="713"/>
        <v>0</v>
      </c>
      <c r="O193" s="267">
        <f t="shared" si="713"/>
        <v>21156</v>
      </c>
      <c r="R193" s="266" t="s">
        <v>50</v>
      </c>
      <c r="S193" s="267">
        <f t="shared" ref="S193:AE193" si="714">S160+S176+S112</f>
        <v>0</v>
      </c>
      <c r="T193" s="267">
        <f t="shared" si="714"/>
        <v>0</v>
      </c>
      <c r="U193" s="267">
        <f t="shared" si="714"/>
        <v>0</v>
      </c>
      <c r="V193" s="267">
        <f t="shared" si="714"/>
        <v>0</v>
      </c>
      <c r="W193" s="267">
        <f t="shared" si="714"/>
        <v>0</v>
      </c>
      <c r="X193" s="267">
        <f t="shared" si="714"/>
        <v>0</v>
      </c>
      <c r="Y193" s="267">
        <f t="shared" si="714"/>
        <v>0</v>
      </c>
      <c r="Z193" s="267">
        <f t="shared" si="714"/>
        <v>0</v>
      </c>
      <c r="AA193" s="267">
        <f t="shared" si="714"/>
        <v>0</v>
      </c>
      <c r="AB193" s="267">
        <f t="shared" si="714"/>
        <v>0</v>
      </c>
      <c r="AC193" s="267">
        <f t="shared" si="714"/>
        <v>0</v>
      </c>
      <c r="AD193" s="267">
        <f t="shared" si="714"/>
        <v>0</v>
      </c>
      <c r="AE193" s="267">
        <f t="shared" si="714"/>
        <v>0</v>
      </c>
      <c r="AH193" s="266" t="s">
        <v>50</v>
      </c>
      <c r="AI193" s="267">
        <f t="shared" ref="AI193:AU193" si="715">AI160+AI176+AI112</f>
        <v>0</v>
      </c>
      <c r="AJ193" s="267">
        <f t="shared" si="715"/>
        <v>0</v>
      </c>
      <c r="AK193" s="267">
        <f t="shared" si="715"/>
        <v>0</v>
      </c>
      <c r="AL193" s="267">
        <f t="shared" si="715"/>
        <v>0</v>
      </c>
      <c r="AM193" s="267">
        <f t="shared" si="715"/>
        <v>0</v>
      </c>
      <c r="AN193" s="267">
        <f t="shared" si="715"/>
        <v>0</v>
      </c>
      <c r="AO193" s="267">
        <f t="shared" si="715"/>
        <v>0</v>
      </c>
      <c r="AP193" s="267">
        <f t="shared" si="715"/>
        <v>0</v>
      </c>
      <c r="AQ193" s="267">
        <f t="shared" si="715"/>
        <v>0</v>
      </c>
      <c r="AR193" s="267">
        <f t="shared" si="715"/>
        <v>0</v>
      </c>
      <c r="AS193" s="267">
        <f t="shared" si="715"/>
        <v>0</v>
      </c>
      <c r="AT193" s="267">
        <f t="shared" si="715"/>
        <v>0</v>
      </c>
      <c r="AU193" s="267">
        <f t="shared" si="715"/>
        <v>0</v>
      </c>
      <c r="AX193" s="266" t="s">
        <v>50</v>
      </c>
      <c r="AY193" s="267">
        <f t="shared" ref="AY193:BK193" si="716">AY160+AY176+AY112</f>
        <v>0</v>
      </c>
      <c r="AZ193" s="267">
        <f t="shared" si="716"/>
        <v>0</v>
      </c>
      <c r="BA193" s="267">
        <f t="shared" si="716"/>
        <v>0</v>
      </c>
      <c r="BB193" s="267">
        <f t="shared" si="716"/>
        <v>0</v>
      </c>
      <c r="BC193" s="267">
        <f t="shared" si="716"/>
        <v>0</v>
      </c>
      <c r="BD193" s="267">
        <f t="shared" si="716"/>
        <v>0</v>
      </c>
      <c r="BE193" s="267">
        <f t="shared" si="716"/>
        <v>0</v>
      </c>
      <c r="BF193" s="267">
        <f t="shared" si="716"/>
        <v>0</v>
      </c>
      <c r="BG193" s="267">
        <f t="shared" si="716"/>
        <v>0</v>
      </c>
      <c r="BH193" s="267">
        <f t="shared" si="716"/>
        <v>0</v>
      </c>
      <c r="BI193" s="267">
        <f t="shared" si="716"/>
        <v>0</v>
      </c>
      <c r="BJ193" s="267">
        <f t="shared" si="716"/>
        <v>0</v>
      </c>
      <c r="BK193" s="267">
        <f t="shared" si="716"/>
        <v>0</v>
      </c>
    </row>
    <row r="194" spans="1:63" s="266" customFormat="1" x14ac:dyDescent="0.35">
      <c r="A194" s="271"/>
      <c r="B194" s="266" t="s">
        <v>43</v>
      </c>
      <c r="C194" s="267">
        <f t="shared" ref="C194:O194" si="717">C161+C177+C113</f>
        <v>0</v>
      </c>
      <c r="D194" s="267">
        <f t="shared" si="717"/>
        <v>925331.24930255546</v>
      </c>
      <c r="E194" s="267">
        <f t="shared" si="717"/>
        <v>723064.37086727645</v>
      </c>
      <c r="F194" s="267">
        <f t="shared" si="717"/>
        <v>1125085.9997238</v>
      </c>
      <c r="G194" s="267">
        <f t="shared" si="717"/>
        <v>1837418.3206725917</v>
      </c>
      <c r="H194" s="267">
        <f t="shared" si="717"/>
        <v>1969219.4293618775</v>
      </c>
      <c r="I194" s="267">
        <f t="shared" si="717"/>
        <v>2142602.8789111972</v>
      </c>
      <c r="J194" s="267">
        <f t="shared" si="717"/>
        <v>1683794.56235574</v>
      </c>
      <c r="K194" s="267">
        <f t="shared" si="717"/>
        <v>3149978.9323458737</v>
      </c>
      <c r="L194" s="267">
        <f t="shared" si="717"/>
        <v>2099101.9765547584</v>
      </c>
      <c r="M194" s="267">
        <f t="shared" si="717"/>
        <v>2076266.4210868741</v>
      </c>
      <c r="N194" s="267">
        <f t="shared" si="717"/>
        <v>10200702.955589414</v>
      </c>
      <c r="O194" s="267">
        <f t="shared" si="717"/>
        <v>27932567.096771959</v>
      </c>
      <c r="R194" s="266" t="s">
        <v>43</v>
      </c>
      <c r="S194" s="267">
        <f t="shared" ref="S194:AE194" si="718">S161+S177+S113</f>
        <v>0</v>
      </c>
      <c r="T194" s="267">
        <f t="shared" si="718"/>
        <v>1047945.3924649368</v>
      </c>
      <c r="U194" s="267">
        <f t="shared" si="718"/>
        <v>1166944.0299041073</v>
      </c>
      <c r="V194" s="267">
        <f t="shared" si="718"/>
        <v>9063875.2500031479</v>
      </c>
      <c r="W194" s="267">
        <f t="shared" si="718"/>
        <v>2670718.8287927811</v>
      </c>
      <c r="X194" s="267">
        <f t="shared" si="718"/>
        <v>4410809.0522082318</v>
      </c>
      <c r="Y194" s="267">
        <f t="shared" si="718"/>
        <v>2845693.5742385001</v>
      </c>
      <c r="Z194" s="267">
        <f t="shared" si="718"/>
        <v>3800439.9254880128</v>
      </c>
      <c r="AA194" s="267">
        <f t="shared" si="718"/>
        <v>5198971.147923925</v>
      </c>
      <c r="AB194" s="267">
        <f t="shared" si="718"/>
        <v>7183491.9829780497</v>
      </c>
      <c r="AC194" s="267">
        <f t="shared" si="718"/>
        <v>9076699.6615906078</v>
      </c>
      <c r="AD194" s="267">
        <f t="shared" si="718"/>
        <v>32672937.810281049</v>
      </c>
      <c r="AE194" s="267">
        <f t="shared" si="718"/>
        <v>79138526.655873373</v>
      </c>
      <c r="AH194" s="266" t="s">
        <v>43</v>
      </c>
      <c r="AI194" s="267">
        <f t="shared" ref="AI194:AU194" si="719">AI161+AI177+AI113</f>
        <v>0</v>
      </c>
      <c r="AJ194" s="267">
        <f t="shared" si="719"/>
        <v>407020.51502719999</v>
      </c>
      <c r="AK194" s="267">
        <f t="shared" si="719"/>
        <v>9064.8256686056084</v>
      </c>
      <c r="AL194" s="267">
        <f t="shared" si="719"/>
        <v>632612.15470138181</v>
      </c>
      <c r="AM194" s="267">
        <f t="shared" si="719"/>
        <v>628859.55594800261</v>
      </c>
      <c r="AN194" s="267">
        <f t="shared" si="719"/>
        <v>3992928.4693435021</v>
      </c>
      <c r="AO194" s="267">
        <f t="shared" si="719"/>
        <v>765927.50121811649</v>
      </c>
      <c r="AP194" s="267">
        <f t="shared" si="719"/>
        <v>555818.93789554667</v>
      </c>
      <c r="AQ194" s="267">
        <f t="shared" si="719"/>
        <v>459589.75047030521</v>
      </c>
      <c r="AR194" s="267">
        <f t="shared" si="719"/>
        <v>1079430.0088417926</v>
      </c>
      <c r="AS194" s="267">
        <f t="shared" si="719"/>
        <v>1945951.1680889169</v>
      </c>
      <c r="AT194" s="267">
        <f t="shared" si="719"/>
        <v>10440802.271987109</v>
      </c>
      <c r="AU194" s="267">
        <f t="shared" si="719"/>
        <v>20918005.159190476</v>
      </c>
      <c r="AX194" s="266" t="s">
        <v>43</v>
      </c>
      <c r="AY194" s="267">
        <f t="shared" ref="AY194:BK194" si="720">AY161+AY177+AY113</f>
        <v>0</v>
      </c>
      <c r="AZ194" s="267">
        <f t="shared" si="720"/>
        <v>0</v>
      </c>
      <c r="BA194" s="267">
        <f t="shared" si="720"/>
        <v>444439.4196483483</v>
      </c>
      <c r="BB194" s="267">
        <f t="shared" si="720"/>
        <v>0</v>
      </c>
      <c r="BC194" s="267">
        <f t="shared" si="720"/>
        <v>136065.98873170311</v>
      </c>
      <c r="BD194" s="267">
        <f t="shared" si="720"/>
        <v>215171.53592567594</v>
      </c>
      <c r="BE194" s="267">
        <f t="shared" si="720"/>
        <v>507228.23497794615</v>
      </c>
      <c r="BF194" s="267">
        <f t="shared" si="720"/>
        <v>0</v>
      </c>
      <c r="BG194" s="267">
        <f t="shared" si="720"/>
        <v>357940.88977499999</v>
      </c>
      <c r="BH194" s="267">
        <f t="shared" si="720"/>
        <v>49082.583303141553</v>
      </c>
      <c r="BI194" s="267">
        <f t="shared" si="720"/>
        <v>284109.12710583198</v>
      </c>
      <c r="BJ194" s="267">
        <f t="shared" si="720"/>
        <v>1813262.9948374974</v>
      </c>
      <c r="BK194" s="267">
        <f t="shared" si="720"/>
        <v>3807300.7743051443</v>
      </c>
    </row>
    <row r="197" spans="1:63" x14ac:dyDescent="0.35">
      <c r="B197" s="266" t="s">
        <v>189</v>
      </c>
      <c r="C197" s="280">
        <f>C17+C33+C49+C65+C81+C97</f>
        <v>0</v>
      </c>
      <c r="D197" s="280">
        <f t="shared" ref="D197:O197" si="721">D17+D33+D49+D65+D81+D97</f>
        <v>925331.24930255534</v>
      </c>
      <c r="E197" s="280">
        <f t="shared" si="721"/>
        <v>723064.37086727633</v>
      </c>
      <c r="F197" s="280">
        <f t="shared" si="721"/>
        <v>1125085.9997238</v>
      </c>
      <c r="G197" s="280">
        <f t="shared" si="721"/>
        <v>1837418.3206725917</v>
      </c>
      <c r="H197" s="280">
        <f t="shared" si="721"/>
        <v>1546953.7778183646</v>
      </c>
      <c r="I197" s="280">
        <f t="shared" si="721"/>
        <v>2037082.9738976648</v>
      </c>
      <c r="J197" s="280">
        <f t="shared" si="721"/>
        <v>1462231.7948005032</v>
      </c>
      <c r="K197" s="280">
        <f t="shared" si="721"/>
        <v>2085739.4202135494</v>
      </c>
      <c r="L197" s="280">
        <f t="shared" si="721"/>
        <v>1737446.7981489969</v>
      </c>
      <c r="M197" s="280">
        <f t="shared" si="721"/>
        <v>1850060.795171347</v>
      </c>
      <c r="N197" s="280">
        <f t="shared" si="721"/>
        <v>9605127.8038623631</v>
      </c>
      <c r="O197" s="280">
        <f t="shared" si="721"/>
        <v>24935543.304479014</v>
      </c>
      <c r="R197" s="266" t="s">
        <v>189</v>
      </c>
      <c r="S197" s="280">
        <f>S17+S33+S49+S65+S81+S97</f>
        <v>0</v>
      </c>
      <c r="T197" s="280">
        <f t="shared" ref="T197:AE197" si="722">T17+T33+T49+T65+T81+T97</f>
        <v>1047945.3924649369</v>
      </c>
      <c r="U197" s="280">
        <f t="shared" si="722"/>
        <v>1166944.0299041073</v>
      </c>
      <c r="V197" s="280">
        <f t="shared" si="722"/>
        <v>9063875.2500031497</v>
      </c>
      <c r="W197" s="280">
        <f t="shared" si="722"/>
        <v>2670718.8287927806</v>
      </c>
      <c r="X197" s="280">
        <f t="shared" si="722"/>
        <v>3737033.2963676834</v>
      </c>
      <c r="Y197" s="280">
        <f t="shared" si="722"/>
        <v>2647134.7546216031</v>
      </c>
      <c r="Z197" s="280">
        <f t="shared" si="722"/>
        <v>3652002.6486630617</v>
      </c>
      <c r="AA197" s="280">
        <f t="shared" si="722"/>
        <v>5176325.3893739246</v>
      </c>
      <c r="AB197" s="280">
        <f t="shared" si="722"/>
        <v>7183491.9829780487</v>
      </c>
      <c r="AC197" s="280">
        <f t="shared" si="722"/>
        <v>9076699.661590606</v>
      </c>
      <c r="AD197" s="280">
        <f t="shared" si="722"/>
        <v>32636185.834984176</v>
      </c>
      <c r="AE197" s="280">
        <f t="shared" si="722"/>
        <v>78058357.06974408</v>
      </c>
      <c r="AH197" s="266" t="s">
        <v>189</v>
      </c>
      <c r="AI197" s="280">
        <f>AI17+AI33+AI49+AI65+AI81+AI97</f>
        <v>0</v>
      </c>
      <c r="AJ197" s="280">
        <f t="shared" ref="AJ197:AU197" si="723">AJ17+AJ33+AJ49+AJ65+AJ81+AJ97</f>
        <v>407020.51502719999</v>
      </c>
      <c r="AK197" s="280">
        <f t="shared" si="723"/>
        <v>9064.8256686056084</v>
      </c>
      <c r="AL197" s="280">
        <f t="shared" si="723"/>
        <v>632612.15470138192</v>
      </c>
      <c r="AM197" s="280">
        <f t="shared" si="723"/>
        <v>628859.55594800261</v>
      </c>
      <c r="AN197" s="280">
        <f t="shared" si="723"/>
        <v>3803366.7068185024</v>
      </c>
      <c r="AO197" s="280">
        <f t="shared" si="723"/>
        <v>598841.61054311646</v>
      </c>
      <c r="AP197" s="280">
        <f t="shared" si="723"/>
        <v>555818.93789554667</v>
      </c>
      <c r="AQ197" s="280">
        <f t="shared" si="723"/>
        <v>459493.54297030519</v>
      </c>
      <c r="AR197" s="280">
        <f t="shared" si="723"/>
        <v>1079430.0088417926</v>
      </c>
      <c r="AS197" s="280">
        <f t="shared" si="723"/>
        <v>1945951.1680889169</v>
      </c>
      <c r="AT197" s="280">
        <f t="shared" si="723"/>
        <v>10439405.891987108</v>
      </c>
      <c r="AU197" s="280">
        <f t="shared" si="723"/>
        <v>20559864.918490477</v>
      </c>
      <c r="AX197" s="266" t="s">
        <v>189</v>
      </c>
      <c r="AY197" s="280">
        <f>AY17+AY33+AY49+AY65+AY81+AY97</f>
        <v>0</v>
      </c>
      <c r="AZ197" s="280">
        <f t="shared" ref="AZ197:BK197" si="724">AZ17+AZ33+AZ49+AZ65+AZ81+AZ97</f>
        <v>0</v>
      </c>
      <c r="BA197" s="280">
        <f t="shared" si="724"/>
        <v>444439.4196483483</v>
      </c>
      <c r="BB197" s="280">
        <f t="shared" si="724"/>
        <v>0</v>
      </c>
      <c r="BC197" s="280">
        <f t="shared" si="724"/>
        <v>136065.98873170308</v>
      </c>
      <c r="BD197" s="280">
        <f t="shared" si="724"/>
        <v>225440.58852567602</v>
      </c>
      <c r="BE197" s="280">
        <f t="shared" si="724"/>
        <v>449676.74852794618</v>
      </c>
      <c r="BF197" s="280">
        <f t="shared" si="724"/>
        <v>0</v>
      </c>
      <c r="BG197" s="280">
        <f t="shared" si="724"/>
        <v>357860.08169999998</v>
      </c>
      <c r="BH197" s="280">
        <f t="shared" si="724"/>
        <v>49082.583303141553</v>
      </c>
      <c r="BI197" s="280">
        <f t="shared" si="724"/>
        <v>284109.12710583198</v>
      </c>
      <c r="BJ197" s="280">
        <f t="shared" si="724"/>
        <v>1800643.1799374972</v>
      </c>
      <c r="BK197" s="280">
        <f t="shared" si="724"/>
        <v>3747317.7174801445</v>
      </c>
    </row>
    <row r="198" spans="1:63" x14ac:dyDescent="0.35">
      <c r="B198" s="266" t="s">
        <v>190</v>
      </c>
      <c r="C198" s="280">
        <f>C113</f>
        <v>0</v>
      </c>
      <c r="D198" s="281">
        <f t="shared" ref="D198:O198" si="725">D113</f>
        <v>0</v>
      </c>
      <c r="E198" s="281">
        <f t="shared" si="725"/>
        <v>0</v>
      </c>
      <c r="F198" s="281">
        <f t="shared" si="725"/>
        <v>0</v>
      </c>
      <c r="G198" s="281">
        <f t="shared" si="725"/>
        <v>0</v>
      </c>
      <c r="H198" s="281">
        <f t="shared" si="725"/>
        <v>6173.7193535714378</v>
      </c>
      <c r="I198" s="281">
        <f t="shared" si="725"/>
        <v>24968.946029157425</v>
      </c>
      <c r="J198" s="281">
        <f t="shared" si="725"/>
        <v>0</v>
      </c>
      <c r="K198" s="281">
        <f t="shared" si="725"/>
        <v>-43.370375000000955</v>
      </c>
      <c r="L198" s="281">
        <f t="shared" si="725"/>
        <v>0</v>
      </c>
      <c r="M198" s="281">
        <f t="shared" si="725"/>
        <v>0</v>
      </c>
      <c r="N198" s="281">
        <f t="shared" si="725"/>
        <v>395.54399999999902</v>
      </c>
      <c r="O198" s="281">
        <f t="shared" si="725"/>
        <v>31494.839007728857</v>
      </c>
      <c r="R198" s="266" t="s">
        <v>190</v>
      </c>
      <c r="S198" s="280">
        <f>S113</f>
        <v>0</v>
      </c>
      <c r="T198" s="281">
        <f t="shared" ref="T198:AE198" si="726">T113</f>
        <v>0</v>
      </c>
      <c r="U198" s="281">
        <f t="shared" si="726"/>
        <v>0</v>
      </c>
      <c r="V198" s="281">
        <f t="shared" si="726"/>
        <v>0</v>
      </c>
      <c r="W198" s="281">
        <f t="shared" si="726"/>
        <v>0</v>
      </c>
      <c r="X198" s="281">
        <f t="shared" si="726"/>
        <v>196689.36521554866</v>
      </c>
      <c r="Y198" s="281">
        <f t="shared" si="726"/>
        <v>198558.81961689718</v>
      </c>
      <c r="Z198" s="281">
        <f t="shared" si="726"/>
        <v>0</v>
      </c>
      <c r="AA198" s="281">
        <f t="shared" si="726"/>
        <v>22645.758549999995</v>
      </c>
      <c r="AB198" s="281">
        <f t="shared" si="726"/>
        <v>0</v>
      </c>
      <c r="AC198" s="281">
        <f t="shared" si="726"/>
        <v>0</v>
      </c>
      <c r="AD198" s="281">
        <f t="shared" si="726"/>
        <v>463.94599999999997</v>
      </c>
      <c r="AE198" s="281">
        <f t="shared" si="726"/>
        <v>418357.88938244578</v>
      </c>
      <c r="AH198" s="266" t="s">
        <v>190</v>
      </c>
      <c r="AI198" s="280">
        <f>AI113</f>
        <v>0</v>
      </c>
      <c r="AJ198" s="281">
        <f t="shared" ref="AJ198:AU198" si="727">AJ113</f>
        <v>0</v>
      </c>
      <c r="AK198" s="281">
        <f t="shared" si="727"/>
        <v>0</v>
      </c>
      <c r="AL198" s="281">
        <f t="shared" si="727"/>
        <v>0</v>
      </c>
      <c r="AM198" s="281">
        <f t="shared" si="727"/>
        <v>0</v>
      </c>
      <c r="AN198" s="281">
        <f t="shared" si="727"/>
        <v>189561.76252499982</v>
      </c>
      <c r="AO198" s="281">
        <f t="shared" si="727"/>
        <v>167085.890675</v>
      </c>
      <c r="AP198" s="281">
        <f t="shared" si="727"/>
        <v>0</v>
      </c>
      <c r="AQ198" s="281">
        <f t="shared" si="727"/>
        <v>96.207499999983156</v>
      </c>
      <c r="AR198" s="281">
        <f t="shared" si="727"/>
        <v>0</v>
      </c>
      <c r="AS198" s="281">
        <f t="shared" si="727"/>
        <v>0</v>
      </c>
      <c r="AT198" s="281">
        <f t="shared" si="727"/>
        <v>1396.38</v>
      </c>
      <c r="AU198" s="281">
        <f t="shared" si="727"/>
        <v>358140.24069999979</v>
      </c>
      <c r="AX198" s="266" t="s">
        <v>190</v>
      </c>
      <c r="AY198" s="280">
        <f>AY113</f>
        <v>0</v>
      </c>
      <c r="AZ198" s="281">
        <f t="shared" ref="AZ198:BK198" si="728">AZ113</f>
        <v>0</v>
      </c>
      <c r="BA198" s="281">
        <f t="shared" si="728"/>
        <v>0</v>
      </c>
      <c r="BB198" s="281">
        <f t="shared" si="728"/>
        <v>0</v>
      </c>
      <c r="BC198" s="281">
        <f t="shared" si="728"/>
        <v>0</v>
      </c>
      <c r="BD198" s="281">
        <f t="shared" si="728"/>
        <v>-10269.052600000079</v>
      </c>
      <c r="BE198" s="281">
        <f t="shared" si="728"/>
        <v>57551.486449999997</v>
      </c>
      <c r="BF198" s="281">
        <f t="shared" si="728"/>
        <v>0</v>
      </c>
      <c r="BG198" s="281">
        <f t="shared" si="728"/>
        <v>80.808074999999917</v>
      </c>
      <c r="BH198" s="281">
        <f t="shared" si="728"/>
        <v>0</v>
      </c>
      <c r="BI198" s="281">
        <f t="shared" si="728"/>
        <v>0</v>
      </c>
      <c r="BJ198" s="281">
        <f t="shared" si="728"/>
        <v>12619.814899999999</v>
      </c>
      <c r="BK198" s="281">
        <f t="shared" si="728"/>
        <v>59983.056824999912</v>
      </c>
    </row>
    <row r="199" spans="1:63" x14ac:dyDescent="0.35">
      <c r="B199" s="266" t="s">
        <v>191</v>
      </c>
      <c r="C199" s="280">
        <f>C129+C145</f>
        <v>0</v>
      </c>
      <c r="D199" s="281">
        <f t="shared" ref="D199:O199" si="729">D129+D145</f>
        <v>0</v>
      </c>
      <c r="E199" s="281">
        <f t="shared" si="729"/>
        <v>0</v>
      </c>
      <c r="F199" s="281">
        <f t="shared" si="729"/>
        <v>0</v>
      </c>
      <c r="G199" s="281">
        <f t="shared" si="729"/>
        <v>0</v>
      </c>
      <c r="H199" s="281">
        <f t="shared" si="729"/>
        <v>416091.93218994135</v>
      </c>
      <c r="I199" s="281">
        <f t="shared" si="729"/>
        <v>80550.958984375</v>
      </c>
      <c r="J199" s="281">
        <f t="shared" si="729"/>
        <v>221562.76755523682</v>
      </c>
      <c r="K199" s="281">
        <f t="shared" si="729"/>
        <v>1064282.8825073242</v>
      </c>
      <c r="L199" s="281">
        <f t="shared" si="729"/>
        <v>361655.17840576166</v>
      </c>
      <c r="M199" s="281">
        <f t="shared" si="729"/>
        <v>226205.62591552731</v>
      </c>
      <c r="N199" s="281">
        <f t="shared" si="729"/>
        <v>595179.60772705078</v>
      </c>
      <c r="O199" s="281">
        <f t="shared" si="729"/>
        <v>2965528.9532852173</v>
      </c>
      <c r="R199" s="266" t="s">
        <v>191</v>
      </c>
      <c r="S199" s="280">
        <f>S129+S145</f>
        <v>0</v>
      </c>
      <c r="T199" s="281">
        <f t="shared" ref="T199:AE199" si="730">T129+T145</f>
        <v>0</v>
      </c>
      <c r="U199" s="281">
        <f t="shared" si="730"/>
        <v>0</v>
      </c>
      <c r="V199" s="281">
        <f t="shared" si="730"/>
        <v>0</v>
      </c>
      <c r="W199" s="281">
        <f t="shared" si="730"/>
        <v>0</v>
      </c>
      <c r="X199" s="281">
        <f t="shared" si="730"/>
        <v>477086.390625</v>
      </c>
      <c r="Y199" s="281">
        <f t="shared" si="730"/>
        <v>0</v>
      </c>
      <c r="Z199" s="281">
        <f t="shared" si="730"/>
        <v>148437.27682495117</v>
      </c>
      <c r="AA199" s="281">
        <f t="shared" si="730"/>
        <v>0</v>
      </c>
      <c r="AB199" s="281">
        <f t="shared" si="730"/>
        <v>0</v>
      </c>
      <c r="AC199" s="281">
        <f t="shared" si="730"/>
        <v>0</v>
      </c>
      <c r="AD199" s="281">
        <f t="shared" si="730"/>
        <v>36288.029296875</v>
      </c>
      <c r="AE199" s="281">
        <f t="shared" si="730"/>
        <v>661811.69674682617</v>
      </c>
      <c r="AH199" s="266" t="s">
        <v>191</v>
      </c>
      <c r="AI199" s="280">
        <f>AI129+AI145</f>
        <v>0</v>
      </c>
      <c r="AJ199" s="281">
        <f t="shared" ref="AJ199:AU199" si="731">AJ129+AJ145</f>
        <v>0</v>
      </c>
      <c r="AK199" s="281">
        <f t="shared" si="731"/>
        <v>0</v>
      </c>
      <c r="AL199" s="281">
        <f t="shared" si="731"/>
        <v>0</v>
      </c>
      <c r="AM199" s="281">
        <f t="shared" si="731"/>
        <v>0</v>
      </c>
      <c r="AN199" s="281">
        <f t="shared" si="731"/>
        <v>0</v>
      </c>
      <c r="AO199" s="281">
        <f t="shared" si="731"/>
        <v>0</v>
      </c>
      <c r="AP199" s="281">
        <f t="shared" si="731"/>
        <v>0</v>
      </c>
      <c r="AQ199" s="281">
        <f t="shared" si="731"/>
        <v>0</v>
      </c>
      <c r="AR199" s="281">
        <f t="shared" si="731"/>
        <v>0</v>
      </c>
      <c r="AS199" s="281">
        <f t="shared" si="731"/>
        <v>0</v>
      </c>
      <c r="AT199" s="281">
        <f t="shared" si="731"/>
        <v>0</v>
      </c>
      <c r="AU199" s="281">
        <f t="shared" si="731"/>
        <v>0</v>
      </c>
      <c r="AX199" s="266" t="s">
        <v>191</v>
      </c>
      <c r="AY199" s="280">
        <f>AY129+AY145</f>
        <v>0</v>
      </c>
      <c r="AZ199" s="281">
        <f t="shared" ref="AZ199:BK199" si="732">AZ129+AZ145</f>
        <v>0</v>
      </c>
      <c r="BA199" s="281">
        <f t="shared" si="732"/>
        <v>0</v>
      </c>
      <c r="BB199" s="281">
        <f t="shared" si="732"/>
        <v>0</v>
      </c>
      <c r="BC199" s="281">
        <f t="shared" si="732"/>
        <v>0</v>
      </c>
      <c r="BD199" s="281">
        <f t="shared" si="732"/>
        <v>0</v>
      </c>
      <c r="BE199" s="281">
        <f t="shared" si="732"/>
        <v>0</v>
      </c>
      <c r="BF199" s="281">
        <f t="shared" si="732"/>
        <v>0</v>
      </c>
      <c r="BG199" s="281">
        <f t="shared" si="732"/>
        <v>0</v>
      </c>
      <c r="BH199" s="281">
        <f t="shared" si="732"/>
        <v>0</v>
      </c>
      <c r="BI199" s="281">
        <f t="shared" si="732"/>
        <v>0</v>
      </c>
      <c r="BJ199" s="281">
        <f t="shared" si="732"/>
        <v>0</v>
      </c>
      <c r="BK199" s="281">
        <f t="shared" si="732"/>
        <v>0</v>
      </c>
    </row>
  </sheetData>
  <mergeCells count="52">
    <mergeCell ref="M178:N178"/>
    <mergeCell ref="AC178:AD178"/>
    <mergeCell ref="AS178:AT178"/>
    <mergeCell ref="BI178:BJ178"/>
    <mergeCell ref="AW132:AW144"/>
    <mergeCell ref="AG132:AG144"/>
    <mergeCell ref="A164:A176"/>
    <mergeCell ref="Q164:Q176"/>
    <mergeCell ref="AG164:AG176"/>
    <mergeCell ref="AW164:AW176"/>
    <mergeCell ref="Q148:Q160"/>
    <mergeCell ref="AG148:AG160"/>
    <mergeCell ref="AW148:AW160"/>
    <mergeCell ref="A148:A160"/>
    <mergeCell ref="AW100:AW112"/>
    <mergeCell ref="AW116:AW128"/>
    <mergeCell ref="Q68:Q80"/>
    <mergeCell ref="Q84:Q96"/>
    <mergeCell ref="Q100:Q112"/>
    <mergeCell ref="Q116:Q128"/>
    <mergeCell ref="AW84:AW96"/>
    <mergeCell ref="AG68:AG80"/>
    <mergeCell ref="AG84:AG96"/>
    <mergeCell ref="AG100:AG112"/>
    <mergeCell ref="AG116:AG128"/>
    <mergeCell ref="AW68:AW80"/>
    <mergeCell ref="A116:A128"/>
    <mergeCell ref="A132:A144"/>
    <mergeCell ref="Q132:Q144"/>
    <mergeCell ref="A84:A96"/>
    <mergeCell ref="A100:A112"/>
    <mergeCell ref="A52:A64"/>
    <mergeCell ref="A68:A80"/>
    <mergeCell ref="AW52:AW64"/>
    <mergeCell ref="Q52:Q64"/>
    <mergeCell ref="AG52:AG64"/>
    <mergeCell ref="AI1:AT1"/>
    <mergeCell ref="AY1:BJ1"/>
    <mergeCell ref="A4:A16"/>
    <mergeCell ref="A20:A32"/>
    <mergeCell ref="A36:A48"/>
    <mergeCell ref="C1:N1"/>
    <mergeCell ref="S1:AD1"/>
    <mergeCell ref="AW4:AW16"/>
    <mergeCell ref="AW20:AW32"/>
    <mergeCell ref="AW36:AW48"/>
    <mergeCell ref="AG4:AG16"/>
    <mergeCell ref="AG20:AG32"/>
    <mergeCell ref="AG36:AG48"/>
    <mergeCell ref="Q4:Q16"/>
    <mergeCell ref="Q20:Q32"/>
    <mergeCell ref="Q36:Q48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4" tint="0.79998168889431442"/>
  </sheetPr>
  <dimension ref="A1:Y203"/>
  <sheetViews>
    <sheetView zoomScale="80" zoomScaleNormal="80" workbookViewId="0">
      <pane xSplit="1" topLeftCell="B1" activePane="topRight" state="frozen"/>
      <selection pane="topRight" activeCell="E47" sqref="E47"/>
    </sheetView>
  </sheetViews>
  <sheetFormatPr defaultRowHeight="14.5" x14ac:dyDescent="0.35"/>
  <cols>
    <col min="1" max="1" width="7.90625" customWidth="1"/>
    <col min="2" max="2" width="17.90625" bestFit="1" customWidth="1"/>
    <col min="3" max="3" width="14.08984375" bestFit="1" customWidth="1"/>
    <col min="4" max="4" width="11.90625" bestFit="1" customWidth="1"/>
    <col min="5" max="5" width="12.90625" bestFit="1" customWidth="1"/>
    <col min="6" max="8" width="11.90625" bestFit="1" customWidth="1"/>
    <col min="9" max="9" width="12.90625" bestFit="1" customWidth="1"/>
    <col min="10" max="10" width="11.90625" bestFit="1" customWidth="1"/>
    <col min="11" max="11" width="12.1796875" customWidth="1"/>
    <col min="12" max="14" width="13.08984375" customWidth="1"/>
    <col min="15" max="15" width="14.453125" style="1" bestFit="1" customWidth="1"/>
    <col min="16" max="16" width="13.453125" customWidth="1"/>
    <col min="17" max="17" width="14.54296875" customWidth="1"/>
    <col min="18" max="18" width="13.453125" customWidth="1"/>
  </cols>
  <sheetData>
    <row r="1" spans="1:15" ht="30.5" x14ac:dyDescent="0.85">
      <c r="A1" s="89"/>
      <c r="B1" s="89"/>
      <c r="C1" s="582" t="s">
        <v>160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4"/>
      <c r="O1" s="90"/>
    </row>
    <row r="2" spans="1:15" ht="5.25" customHeight="1" thickBot="1" x14ac:dyDescent="0.9">
      <c r="A2" s="89"/>
      <c r="B2" s="89"/>
      <c r="C2" s="91"/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  <c r="O2" s="90"/>
    </row>
    <row r="3" spans="1:15" ht="15" thickBot="1" x14ac:dyDescent="0.4">
      <c r="B3" s="184" t="s">
        <v>36</v>
      </c>
      <c r="C3" s="185">
        <v>44562</v>
      </c>
      <c r="D3" s="185">
        <v>44593</v>
      </c>
      <c r="E3" s="185">
        <v>44621</v>
      </c>
      <c r="F3" s="185">
        <v>44652</v>
      </c>
      <c r="G3" s="185">
        <v>44682</v>
      </c>
      <c r="H3" s="185">
        <v>44713</v>
      </c>
      <c r="I3" s="185">
        <v>44743</v>
      </c>
      <c r="J3" s="185">
        <v>44774</v>
      </c>
      <c r="K3" s="185">
        <v>44805</v>
      </c>
      <c r="L3" s="185">
        <v>44835</v>
      </c>
      <c r="M3" s="185">
        <v>44866</v>
      </c>
      <c r="N3" s="192" t="s">
        <v>227</v>
      </c>
      <c r="O3" s="186" t="s">
        <v>34</v>
      </c>
    </row>
    <row r="4" spans="1:15" ht="15" customHeight="1" x14ac:dyDescent="0.35">
      <c r="A4" s="596" t="s">
        <v>69</v>
      </c>
      <c r="B4" s="11" t="s">
        <v>62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70">
        <f t="shared" ref="O4:O17" si="0">SUM(C4:N4)</f>
        <v>0</v>
      </c>
    </row>
    <row r="5" spans="1:15" x14ac:dyDescent="0.35">
      <c r="A5" s="597"/>
      <c r="B5" s="12" t="s">
        <v>61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70">
        <f t="shared" si="0"/>
        <v>0</v>
      </c>
    </row>
    <row r="6" spans="1:15" x14ac:dyDescent="0.35">
      <c r="A6" s="597"/>
      <c r="B6" s="11" t="s">
        <v>60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70">
        <f t="shared" si="0"/>
        <v>0</v>
      </c>
    </row>
    <row r="7" spans="1:15" x14ac:dyDescent="0.35">
      <c r="A7" s="597"/>
      <c r="B7" s="11" t="s">
        <v>59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1511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0</v>
      </c>
      <c r="M7" s="3">
        <f>SUM('BIZ kWh ENTRY'!M7,'BIZ kWh ENTRY'!AC7,'BIZ kWh ENTRY'!AS7,'BIZ kWh ENTRY'!BI7)</f>
        <v>0</v>
      </c>
      <c r="N7" s="3">
        <f>SUM('BIZ kWh ENTRY'!N7,'BIZ kWh ENTRY'!AD7,'BIZ kWh ENTRY'!AT7,'BIZ kWh ENTRY'!BJ7)</f>
        <v>0</v>
      </c>
      <c r="O7" s="70">
        <f t="shared" si="0"/>
        <v>1511</v>
      </c>
    </row>
    <row r="8" spans="1:15" x14ac:dyDescent="0.35">
      <c r="A8" s="597"/>
      <c r="B8" s="12" t="s">
        <v>58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70">
        <f t="shared" si="0"/>
        <v>0</v>
      </c>
    </row>
    <row r="9" spans="1:15" x14ac:dyDescent="0.35">
      <c r="A9" s="597"/>
      <c r="B9" s="11" t="s">
        <v>57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70">
        <f t="shared" si="0"/>
        <v>0</v>
      </c>
    </row>
    <row r="10" spans="1:15" x14ac:dyDescent="0.35">
      <c r="A10" s="597"/>
      <c r="B10" s="11" t="s">
        <v>56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70">
        <f t="shared" si="0"/>
        <v>0</v>
      </c>
    </row>
    <row r="11" spans="1:15" x14ac:dyDescent="0.35">
      <c r="A11" s="597"/>
      <c r="B11" s="11" t="s">
        <v>55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0</v>
      </c>
      <c r="E11" s="3">
        <f>SUM('BIZ kWh ENTRY'!E11,'BIZ kWh ENTRY'!U11,'BIZ kWh ENTRY'!AK11,'BIZ kWh ENTRY'!BA11)</f>
        <v>0</v>
      </c>
      <c r="F11" s="3">
        <f>SUM('BIZ kWh ENTRY'!F11,'BIZ kWh ENTRY'!V11,'BIZ kWh ENTRY'!AL11,'BIZ kWh ENTRY'!BB11)</f>
        <v>130526.45555949998</v>
      </c>
      <c r="G11" s="3">
        <f>SUM('BIZ kWh ENTRY'!G11,'BIZ kWh ENTRY'!W11,'BIZ kWh ENTRY'!AM11,'BIZ kWh ENTRY'!BC11)</f>
        <v>381218.52929159999</v>
      </c>
      <c r="H11" s="3">
        <f>SUM('BIZ kWh ENTRY'!H11,'BIZ kWh ENTRY'!X11,'BIZ kWh ENTRY'!AN11,'BIZ kWh ENTRY'!BD11)</f>
        <v>291582.84674518998</v>
      </c>
      <c r="I11" s="3">
        <f>SUM('BIZ kWh ENTRY'!I11,'BIZ kWh ENTRY'!Y11,'BIZ kWh ENTRY'!AO11,'BIZ kWh ENTRY'!BE11)</f>
        <v>245771.9476212</v>
      </c>
      <c r="J11" s="3">
        <f>SUM('BIZ kWh ENTRY'!J11,'BIZ kWh ENTRY'!Z11,'BIZ kWh ENTRY'!AP11,'BIZ kWh ENTRY'!BF11)</f>
        <v>229466.49325599999</v>
      </c>
      <c r="K11" s="3">
        <f>SUM('BIZ kWh ENTRY'!K11,'BIZ kWh ENTRY'!AA11,'BIZ kWh ENTRY'!AQ11,'BIZ kWh ENTRY'!BG11)</f>
        <v>214807.24765499996</v>
      </c>
      <c r="L11" s="3">
        <f>SUM('BIZ kWh ENTRY'!L11,'BIZ kWh ENTRY'!AB11,'BIZ kWh ENTRY'!AR11,'BIZ kWh ENTRY'!BH11)</f>
        <v>134626.86337099998</v>
      </c>
      <c r="M11" s="3">
        <f>SUM('BIZ kWh ENTRY'!M11,'BIZ kWh ENTRY'!AC11,'BIZ kWh ENTRY'!AS11,'BIZ kWh ENTRY'!BI11)</f>
        <v>196184.49710859996</v>
      </c>
      <c r="N11" s="3">
        <f>SUM('BIZ kWh ENTRY'!N11,'BIZ kWh ENTRY'!AD11,'BIZ kWh ENTRY'!AT11,'BIZ kWh ENTRY'!BJ11)</f>
        <v>819878.96513522998</v>
      </c>
      <c r="O11" s="70">
        <f t="shared" si="0"/>
        <v>2644063.84574332</v>
      </c>
    </row>
    <row r="12" spans="1:15" x14ac:dyDescent="0.35">
      <c r="A12" s="597"/>
      <c r="B12" s="11" t="s">
        <v>54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9811.1901887999993</v>
      </c>
      <c r="G12" s="3">
        <f>SUM('BIZ kWh ENTRY'!G12,'BIZ kWh ENTRY'!W12,'BIZ kWh ENTRY'!AM12,'BIZ kWh ENTRY'!BC12)</f>
        <v>24823.219621199998</v>
      </c>
      <c r="H12" s="3">
        <f>SUM('BIZ kWh ENTRY'!H12,'BIZ kWh ENTRY'!X12,'BIZ kWh ENTRY'!AN12,'BIZ kWh ENTRY'!BD12)</f>
        <v>29660.330699999999</v>
      </c>
      <c r="I12" s="3">
        <f>SUM('BIZ kWh ENTRY'!I12,'BIZ kWh ENTRY'!Y12,'BIZ kWh ENTRY'!AO12,'BIZ kWh ENTRY'!BE12)</f>
        <v>1641.5118719999998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23766.847103999997</v>
      </c>
      <c r="L12" s="3">
        <f>SUM('BIZ kWh ENTRY'!L12,'BIZ kWh ENTRY'!AB12,'BIZ kWh ENTRY'!AR12,'BIZ kWh ENTRY'!BH12)</f>
        <v>2355.4643111999994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28872.983739599997</v>
      </c>
      <c r="O12" s="70">
        <f t="shared" si="0"/>
        <v>120931.54753679999</v>
      </c>
    </row>
    <row r="13" spans="1:15" x14ac:dyDescent="0.35">
      <c r="A13" s="597"/>
      <c r="B13" s="11" t="s">
        <v>53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70">
        <f t="shared" si="0"/>
        <v>0</v>
      </c>
    </row>
    <row r="14" spans="1:15" x14ac:dyDescent="0.35">
      <c r="A14" s="597"/>
      <c r="B14" s="11" t="s">
        <v>52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70">
        <f t="shared" si="0"/>
        <v>0</v>
      </c>
    </row>
    <row r="15" spans="1:15" x14ac:dyDescent="0.35">
      <c r="A15" s="597"/>
      <c r="B15" s="11" t="s">
        <v>51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70">
        <f t="shared" si="0"/>
        <v>0</v>
      </c>
    </row>
    <row r="16" spans="1:15" ht="15" thickBot="1" x14ac:dyDescent="0.4">
      <c r="A16" s="598"/>
      <c r="B16" s="11" t="s">
        <v>50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70">
        <f t="shared" si="0"/>
        <v>0</v>
      </c>
    </row>
    <row r="17" spans="1:15" ht="15" thickBot="1" x14ac:dyDescent="0.4">
      <c r="A17" s="74"/>
      <c r="B17" s="188" t="s">
        <v>43</v>
      </c>
      <c r="C17" s="189">
        <f t="shared" ref="C17:N17" si="1">SUM(C4:C16)</f>
        <v>0</v>
      </c>
      <c r="D17" s="189">
        <f t="shared" si="1"/>
        <v>0</v>
      </c>
      <c r="E17" s="189">
        <f t="shared" si="1"/>
        <v>0</v>
      </c>
      <c r="F17" s="189">
        <f t="shared" si="1"/>
        <v>141848.64574829995</v>
      </c>
      <c r="G17" s="189">
        <f t="shared" si="1"/>
        <v>406041.74891279999</v>
      </c>
      <c r="H17" s="189">
        <f t="shared" si="1"/>
        <v>321243.17744518997</v>
      </c>
      <c r="I17" s="189">
        <f t="shared" si="1"/>
        <v>247413.4594932</v>
      </c>
      <c r="J17" s="189">
        <f t="shared" si="1"/>
        <v>229466.49325599999</v>
      </c>
      <c r="K17" s="189">
        <f t="shared" si="1"/>
        <v>238574.09475899994</v>
      </c>
      <c r="L17" s="189">
        <f t="shared" si="1"/>
        <v>136982.32768219998</v>
      </c>
      <c r="M17" s="189">
        <f t="shared" si="1"/>
        <v>196184.49710859996</v>
      </c>
      <c r="N17" s="189">
        <f t="shared" si="1"/>
        <v>848751.94887483004</v>
      </c>
      <c r="O17" s="73">
        <f t="shared" si="0"/>
        <v>2766506.3932801196</v>
      </c>
    </row>
    <row r="18" spans="1:15" ht="21.5" thickBot="1" x14ac:dyDescent="0.55000000000000004">
      <c r="A18" s="76"/>
    </row>
    <row r="19" spans="1:15" ht="21.5" thickBot="1" x14ac:dyDescent="0.55000000000000004">
      <c r="A19" s="76"/>
      <c r="B19" s="184" t="s">
        <v>36</v>
      </c>
      <c r="C19" s="185">
        <f>C$3</f>
        <v>44562</v>
      </c>
      <c r="D19" s="185">
        <f t="shared" ref="D19:N19" si="2">D$3</f>
        <v>44593</v>
      </c>
      <c r="E19" s="185">
        <f t="shared" si="2"/>
        <v>44621</v>
      </c>
      <c r="F19" s="185">
        <f t="shared" si="2"/>
        <v>44652</v>
      </c>
      <c r="G19" s="185">
        <f t="shared" si="2"/>
        <v>44682</v>
      </c>
      <c r="H19" s="185">
        <f t="shared" si="2"/>
        <v>44713</v>
      </c>
      <c r="I19" s="185">
        <f t="shared" si="2"/>
        <v>44743</v>
      </c>
      <c r="J19" s="185">
        <f t="shared" si="2"/>
        <v>44774</v>
      </c>
      <c r="K19" s="185">
        <f t="shared" si="2"/>
        <v>44805</v>
      </c>
      <c r="L19" s="185">
        <f t="shared" si="2"/>
        <v>44835</v>
      </c>
      <c r="M19" s="185">
        <f t="shared" si="2"/>
        <v>44866</v>
      </c>
      <c r="N19" s="185" t="str">
        <f t="shared" si="2"/>
        <v>Dec-22 +</v>
      </c>
      <c r="O19" s="186" t="s">
        <v>34</v>
      </c>
    </row>
    <row r="20" spans="1:15" ht="15" customHeight="1" x14ac:dyDescent="0.35">
      <c r="A20" s="599" t="s">
        <v>68</v>
      </c>
      <c r="B20" s="11" t="s">
        <v>62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411390</v>
      </c>
      <c r="E20" s="3">
        <f>SUM('BIZ kWh ENTRY'!E20,'BIZ kWh ENTRY'!U20,'BIZ kWh ENTRY'!AK20,'BIZ kWh ENTRY'!BA20)</f>
        <v>0</v>
      </c>
      <c r="F20" s="3">
        <f>SUM('BIZ kWh ENTRY'!F20,'BIZ kWh ENTRY'!V20,'BIZ kWh ENTRY'!AL20,'BIZ kWh ENTRY'!BB20)</f>
        <v>123211</v>
      </c>
      <c r="G20" s="3">
        <f>SUM('BIZ kWh ENTRY'!G20,'BIZ kWh ENTRY'!W20,'BIZ kWh ENTRY'!AM20,'BIZ kWh ENTRY'!BC20)</f>
        <v>602350</v>
      </c>
      <c r="H20" s="3">
        <f>SUM('BIZ kWh ENTRY'!H20,'BIZ kWh ENTRY'!X20,'BIZ kWh ENTRY'!AN20,'BIZ kWh ENTRY'!BD20)</f>
        <v>132112</v>
      </c>
      <c r="I20" s="3">
        <f>SUM('BIZ kWh ENTRY'!I20,'BIZ kWh ENTRY'!Y20,'BIZ kWh ENTRY'!AO20,'BIZ kWh ENTRY'!BE20)</f>
        <v>349346</v>
      </c>
      <c r="J20" s="3">
        <f>SUM('BIZ kWh ENTRY'!J20,'BIZ kWh ENTRY'!Z20,'BIZ kWh ENTRY'!AP20,'BIZ kWh ENTRY'!BF20)</f>
        <v>0</v>
      </c>
      <c r="K20" s="3">
        <f>SUM('BIZ kWh ENTRY'!K20,'BIZ kWh ENTRY'!AA20,'BIZ kWh ENTRY'!AQ20,'BIZ kWh ENTRY'!BG20)</f>
        <v>0</v>
      </c>
      <c r="L20" s="3">
        <f>SUM('BIZ kWh ENTRY'!L20,'BIZ kWh ENTRY'!AB20,'BIZ kWh ENTRY'!AR20,'BIZ kWh ENTRY'!BH20)</f>
        <v>95743</v>
      </c>
      <c r="M20" s="3">
        <f>SUM('BIZ kWh ENTRY'!M20,'BIZ kWh ENTRY'!AC20,'BIZ kWh ENTRY'!AS20,'BIZ kWh ENTRY'!BI20)</f>
        <v>471985</v>
      </c>
      <c r="N20" s="3">
        <f>SUM('BIZ kWh ENTRY'!N20,'BIZ kWh ENTRY'!AD20,'BIZ kWh ENTRY'!AT20,'BIZ kWh ENTRY'!BJ20)</f>
        <v>1971733</v>
      </c>
      <c r="O20" s="70">
        <f t="shared" ref="O20:O33" si="3">SUM(C20:N20)</f>
        <v>4157870</v>
      </c>
    </row>
    <row r="21" spans="1:15" x14ac:dyDescent="0.35">
      <c r="A21" s="600"/>
      <c r="B21" s="12" t="s">
        <v>61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0</v>
      </c>
      <c r="H21" s="3">
        <f>SUM('BIZ kWh ENTRY'!H21,'BIZ kWh ENTRY'!X21,'BIZ kWh ENTRY'!AN21,'BIZ kWh ENTRY'!BD21)</f>
        <v>0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0</v>
      </c>
      <c r="L21" s="3">
        <f>SUM('BIZ kWh ENTRY'!L21,'BIZ kWh ENTRY'!AB21,'BIZ kWh ENTRY'!AR21,'BIZ kWh ENTRY'!BH21)</f>
        <v>0</v>
      </c>
      <c r="M21" s="3">
        <f>SUM('BIZ kWh ENTRY'!M21,'BIZ kWh ENTRY'!AC21,'BIZ kWh ENTRY'!AS21,'BIZ kWh ENTRY'!BI21)</f>
        <v>0</v>
      </c>
      <c r="N21" s="3">
        <f>SUM('BIZ kWh ENTRY'!N21,'BIZ kWh ENTRY'!AD21,'BIZ kWh ENTRY'!AT21,'BIZ kWh ENTRY'!BJ21)</f>
        <v>21376.578923858375</v>
      </c>
      <c r="O21" s="70">
        <f t="shared" si="3"/>
        <v>21376.578923858375</v>
      </c>
    </row>
    <row r="22" spans="1:15" x14ac:dyDescent="0.35">
      <c r="A22" s="600"/>
      <c r="B22" s="11" t="s">
        <v>60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70">
        <f t="shared" si="3"/>
        <v>0</v>
      </c>
    </row>
    <row r="23" spans="1:15" x14ac:dyDescent="0.35">
      <c r="A23" s="600"/>
      <c r="B23" s="11" t="s">
        <v>59</v>
      </c>
      <c r="C23" s="3">
        <f>SUM('BIZ kWh ENTRY'!C23,'BIZ kWh ENTRY'!S23,'BIZ kWh ENTRY'!AI23,'BIZ kWh ENTRY'!AY23)</f>
        <v>0</v>
      </c>
      <c r="D23" s="3">
        <f>SUM('BIZ kWh ENTRY'!D23,'BIZ kWh ENTRY'!T23,'BIZ kWh ENTRY'!AJ23,'BIZ kWh ENTRY'!AZ23)</f>
        <v>1088.9083594796684</v>
      </c>
      <c r="E23" s="3">
        <f>SUM('BIZ kWh ENTRY'!E23,'BIZ kWh ENTRY'!U23,'BIZ kWh ENTRY'!AK23,'BIZ kWh ENTRY'!BA23)</f>
        <v>34061.081915551695</v>
      </c>
      <c r="F23" s="3">
        <f>SUM('BIZ kWh ENTRY'!F23,'BIZ kWh ENTRY'!V23,'BIZ kWh ENTRY'!AL23,'BIZ kWh ENTRY'!BB23)</f>
        <v>79724.155444541117</v>
      </c>
      <c r="G23" s="3">
        <f>SUM('BIZ kWh ENTRY'!G23,'BIZ kWh ENTRY'!W23,'BIZ kWh ENTRY'!AM23,'BIZ kWh ENTRY'!BC23)</f>
        <v>115989.01892118447</v>
      </c>
      <c r="H23" s="3">
        <f>SUM('BIZ kWh ENTRY'!H23,'BIZ kWh ENTRY'!X23,'BIZ kWh ENTRY'!AN23,'BIZ kWh ENTRY'!BD23)</f>
        <v>1477055.8568871436</v>
      </c>
      <c r="I23" s="3">
        <f>SUM('BIZ kWh ENTRY'!I23,'BIZ kWh ENTRY'!Y23,'BIZ kWh ENTRY'!AO23,'BIZ kWh ENTRY'!BE23)</f>
        <v>501396.09912043554</v>
      </c>
      <c r="J23" s="3">
        <f>SUM('BIZ kWh ENTRY'!J23,'BIZ kWh ENTRY'!Z23,'BIZ kWh ENTRY'!AP23,'BIZ kWh ENTRY'!BF23)</f>
        <v>4559.6260613982204</v>
      </c>
      <c r="K23" s="3">
        <f>SUM('BIZ kWh ENTRY'!K23,'BIZ kWh ENTRY'!AA23,'BIZ kWh ENTRY'!AQ23,'BIZ kWh ENTRY'!BG23)</f>
        <v>68696.47058988901</v>
      </c>
      <c r="L23" s="3">
        <f>SUM('BIZ kWh ENTRY'!L23,'BIZ kWh ENTRY'!AB23,'BIZ kWh ENTRY'!AR23,'BIZ kWh ENTRY'!BH23)</f>
        <v>93347.59312479361</v>
      </c>
      <c r="M23" s="3">
        <f>SUM('BIZ kWh ENTRY'!M23,'BIZ kWh ENTRY'!AC23,'BIZ kWh ENTRY'!AS23,'BIZ kWh ENTRY'!BI23)</f>
        <v>1245918.7097466779</v>
      </c>
      <c r="N23" s="3">
        <f>SUM('BIZ kWh ENTRY'!N23,'BIZ kWh ENTRY'!AD23,'BIZ kWh ENTRY'!AT23,'BIZ kWh ENTRY'!BJ23)</f>
        <v>5234209.0547500243</v>
      </c>
      <c r="O23" s="70">
        <f t="shared" si="3"/>
        <v>8856046.57492112</v>
      </c>
    </row>
    <row r="24" spans="1:15" x14ac:dyDescent="0.35">
      <c r="A24" s="600"/>
      <c r="B24" s="12" t="s">
        <v>58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0</v>
      </c>
      <c r="N24" s="3">
        <f>SUM('BIZ kWh ENTRY'!N24,'BIZ kWh ENTRY'!AD24,'BIZ kWh ENTRY'!AT24,'BIZ kWh ENTRY'!BJ24)</f>
        <v>0</v>
      </c>
      <c r="O24" s="70">
        <f t="shared" si="3"/>
        <v>0</v>
      </c>
    </row>
    <row r="25" spans="1:15" x14ac:dyDescent="0.35">
      <c r="A25" s="600"/>
      <c r="B25" s="11" t="s">
        <v>57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0</v>
      </c>
      <c r="O25" s="70">
        <f t="shared" si="3"/>
        <v>0</v>
      </c>
    </row>
    <row r="26" spans="1:15" x14ac:dyDescent="0.35">
      <c r="A26" s="600"/>
      <c r="B26" s="11" t="s">
        <v>56</v>
      </c>
      <c r="C26" s="3">
        <f>SUM('BIZ kWh ENTRY'!C26,'BIZ kWh ENTRY'!S26,'BIZ kWh ENTRY'!AI26,'BIZ kWh ENTRY'!AY26)</f>
        <v>0</v>
      </c>
      <c r="D26" s="3">
        <f>SUM('BIZ kWh ENTRY'!D26,'BIZ kWh ENTRY'!T26,'BIZ kWh ENTRY'!AJ26,'BIZ kWh ENTRY'!AZ26)</f>
        <v>0</v>
      </c>
      <c r="E26" s="3">
        <f>SUM('BIZ kWh ENTRY'!E26,'BIZ kWh ENTRY'!U26,'BIZ kWh ENTRY'!AK26,'BIZ kWh ENTRY'!BA26)</f>
        <v>56655.219599063246</v>
      </c>
      <c r="F26" s="3">
        <f>SUM('BIZ kWh ENTRY'!F26,'BIZ kWh ENTRY'!V26,'BIZ kWh ENTRY'!AL26,'BIZ kWh ENTRY'!BB26)</f>
        <v>3634206.8475058437</v>
      </c>
      <c r="G26" s="3">
        <f>SUM('BIZ kWh ENTRY'!G26,'BIZ kWh ENTRY'!W26,'BIZ kWh ENTRY'!AM26,'BIZ kWh ENTRY'!BC26)</f>
        <v>235712.41026707835</v>
      </c>
      <c r="H26" s="3">
        <f>SUM('BIZ kWh ENTRY'!H26,'BIZ kWh ENTRY'!X26,'BIZ kWh ENTRY'!AN26,'BIZ kWh ENTRY'!BD26)</f>
        <v>250428.66878894664</v>
      </c>
      <c r="I26" s="3">
        <f>SUM('BIZ kWh ENTRY'!I26,'BIZ kWh ENTRY'!Y26,'BIZ kWh ENTRY'!AO26,'BIZ kWh ENTRY'!BE26)</f>
        <v>204146.86180461614</v>
      </c>
      <c r="J26" s="3">
        <f>SUM('BIZ kWh ENTRY'!J26,'BIZ kWh ENTRY'!Z26,'BIZ kWh ENTRY'!AP26,'BIZ kWh ENTRY'!BF26)</f>
        <v>33535.360000000001</v>
      </c>
      <c r="K26" s="3">
        <f>SUM('BIZ kWh ENTRY'!K26,'BIZ kWh ENTRY'!AA26,'BIZ kWh ENTRY'!AQ26,'BIZ kWh ENTRY'!BG26)</f>
        <v>200723.30739454838</v>
      </c>
      <c r="L26" s="3">
        <f>SUM('BIZ kWh ENTRY'!L26,'BIZ kWh ENTRY'!AB26,'BIZ kWh ENTRY'!AR26,'BIZ kWh ENTRY'!BH26)</f>
        <v>221516.08737942332</v>
      </c>
      <c r="M26" s="3">
        <f>SUM('BIZ kWh ENTRY'!M26,'BIZ kWh ENTRY'!AC26,'BIZ kWh ENTRY'!AS26,'BIZ kWh ENTRY'!BI26)</f>
        <v>2315160.55357356</v>
      </c>
      <c r="N26" s="3">
        <f>SUM('BIZ kWh ENTRY'!N26,'BIZ kWh ENTRY'!AD26,'BIZ kWh ENTRY'!AT26,'BIZ kWh ENTRY'!BJ26)</f>
        <v>10662736.506689228</v>
      </c>
      <c r="O26" s="70">
        <f t="shared" si="3"/>
        <v>17814821.823002309</v>
      </c>
    </row>
    <row r="27" spans="1:15" x14ac:dyDescent="0.35">
      <c r="A27" s="600"/>
      <c r="B27" s="11" t="s">
        <v>55</v>
      </c>
      <c r="C27" s="3">
        <f>SUM('BIZ kWh ENTRY'!C27,'BIZ kWh ENTRY'!S27,'BIZ kWh ENTRY'!AI27,'BIZ kWh ENTRY'!AY27)</f>
        <v>0</v>
      </c>
      <c r="D27" s="3">
        <f>SUM('BIZ kWh ENTRY'!D27,'BIZ kWh ENTRY'!T27,'BIZ kWh ENTRY'!AJ27,'BIZ kWh ENTRY'!AZ27)</f>
        <v>3858.6471920438794</v>
      </c>
      <c r="E27" s="3">
        <f>SUM('BIZ kWh ENTRY'!E27,'BIZ kWh ENTRY'!U27,'BIZ kWh ENTRY'!AK27,'BIZ kWh ENTRY'!BA27)</f>
        <v>14879.732861836579</v>
      </c>
      <c r="F27" s="3">
        <f>SUM('BIZ kWh ENTRY'!F27,'BIZ kWh ENTRY'!V27,'BIZ kWh ENTRY'!AL27,'BIZ kWh ENTRY'!BB27)</f>
        <v>162650.62331089022</v>
      </c>
      <c r="G27" s="3">
        <f>SUM('BIZ kWh ENTRY'!G27,'BIZ kWh ENTRY'!W27,'BIZ kWh ENTRY'!AM27,'BIZ kWh ENTRY'!BC27)</f>
        <v>436307.72867316892</v>
      </c>
      <c r="H27" s="3">
        <f>SUM('BIZ kWh ENTRY'!H27,'BIZ kWh ENTRY'!X27,'BIZ kWh ENTRY'!AN27,'BIZ kWh ENTRY'!BD27)</f>
        <v>1398715.7074234798</v>
      </c>
      <c r="I27" s="3">
        <f>SUM('BIZ kWh ENTRY'!I27,'BIZ kWh ENTRY'!Y27,'BIZ kWh ENTRY'!AO27,'BIZ kWh ENTRY'!BE27)</f>
        <v>1148463.0215884538</v>
      </c>
      <c r="J27" s="3">
        <f>SUM('BIZ kWh ENTRY'!J27,'BIZ kWh ENTRY'!Z27,'BIZ kWh ENTRY'!AP27,'BIZ kWh ENTRY'!BF27)</f>
        <v>487463.08985204576</v>
      </c>
      <c r="K27" s="3">
        <f>SUM('BIZ kWh ENTRY'!K27,'BIZ kWh ENTRY'!AA27,'BIZ kWh ENTRY'!AQ27,'BIZ kWh ENTRY'!BG27)</f>
        <v>981690.35293096083</v>
      </c>
      <c r="L27" s="3">
        <f>SUM('BIZ kWh ENTRY'!L27,'BIZ kWh ENTRY'!AB27,'BIZ kWh ENTRY'!AR27,'BIZ kWh ENTRY'!BH27)</f>
        <v>201667.94582091679</v>
      </c>
      <c r="M27" s="3">
        <f>SUM('BIZ kWh ENTRY'!M27,'BIZ kWh ENTRY'!AC27,'BIZ kWh ENTRY'!AS27,'BIZ kWh ENTRY'!BI27)</f>
        <v>1474387.9153871799</v>
      </c>
      <c r="N27" s="3">
        <f>SUM('BIZ kWh ENTRY'!N27,'BIZ kWh ENTRY'!AD27,'BIZ kWh ENTRY'!AT27,'BIZ kWh ENTRY'!BJ27)</f>
        <v>8182158.6363972854</v>
      </c>
      <c r="O27" s="70">
        <f t="shared" si="3"/>
        <v>14492243.401438262</v>
      </c>
    </row>
    <row r="28" spans="1:15" x14ac:dyDescent="0.35">
      <c r="A28" s="600"/>
      <c r="B28" s="11" t="s">
        <v>54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3591504.880229203</v>
      </c>
      <c r="G28" s="3">
        <f>SUM('BIZ kWh ENTRY'!G28,'BIZ kWh ENTRY'!W28,'BIZ kWh ENTRY'!AM28,'BIZ kWh ENTRY'!BC28)</f>
        <v>0</v>
      </c>
      <c r="H28" s="3">
        <f>SUM('BIZ kWh ENTRY'!H28,'BIZ kWh ENTRY'!X28,'BIZ kWh ENTRY'!AN28,'BIZ kWh ENTRY'!BD28)</f>
        <v>594720</v>
      </c>
      <c r="I28" s="3">
        <f>SUM('BIZ kWh ENTRY'!I28,'BIZ kWh ENTRY'!Y28,'BIZ kWh ENTRY'!AO28,'BIZ kWh ENTRY'!BE28)</f>
        <v>0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0</v>
      </c>
      <c r="M28" s="3">
        <f>SUM('BIZ kWh ENTRY'!M28,'BIZ kWh ENTRY'!AC28,'BIZ kWh ENTRY'!AS28,'BIZ kWh ENTRY'!BI28)</f>
        <v>0</v>
      </c>
      <c r="N28" s="3">
        <f>SUM('BIZ kWh ENTRY'!N28,'BIZ kWh ENTRY'!AD28,'BIZ kWh ENTRY'!AT28,'BIZ kWh ENTRY'!BJ28)</f>
        <v>2820319.2146737394</v>
      </c>
      <c r="O28" s="70">
        <f t="shared" si="3"/>
        <v>7006544.094902942</v>
      </c>
    </row>
    <row r="29" spans="1:15" x14ac:dyDescent="0.35">
      <c r="A29" s="600"/>
      <c r="B29" s="11" t="s">
        <v>53</v>
      </c>
      <c r="C29" s="3">
        <f>SUM('BIZ kWh ENTRY'!C29,'BIZ kWh ENTRY'!S29,'BIZ kWh ENTRY'!AI29,'BIZ kWh ENTRY'!AY29)</f>
        <v>0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56416.703999999998</v>
      </c>
      <c r="G29" s="3">
        <f>SUM('BIZ kWh ENTRY'!G29,'BIZ kWh ENTRY'!W29,'BIZ kWh ENTRY'!AM29,'BIZ kWh ENTRY'!BC29)</f>
        <v>0</v>
      </c>
      <c r="H29" s="3">
        <f>SUM('BIZ kWh ENTRY'!H29,'BIZ kWh ENTRY'!X29,'BIZ kWh ENTRY'!AN29,'BIZ kWh ENTRY'!BD29)</f>
        <v>73867.584000000003</v>
      </c>
      <c r="I29" s="3">
        <f>SUM('BIZ kWh ENTRY'!I29,'BIZ kWh ENTRY'!Y29,'BIZ kWh ENTRY'!AO29,'BIZ kWh ENTRY'!BE29)</f>
        <v>243449.53599999999</v>
      </c>
      <c r="J29" s="3">
        <f>SUM('BIZ kWh ENTRY'!J29,'BIZ kWh ENTRY'!Z29,'BIZ kWh ENTRY'!AP29,'BIZ kWh ENTRY'!BF29)</f>
        <v>0</v>
      </c>
      <c r="K29" s="3">
        <f>SUM('BIZ kWh ENTRY'!K29,'BIZ kWh ENTRY'!AA29,'BIZ kWh ENTRY'!AQ29,'BIZ kWh ENTRY'!BG29)</f>
        <v>0</v>
      </c>
      <c r="L29" s="3">
        <f>SUM('BIZ kWh ENTRY'!L29,'BIZ kWh ENTRY'!AB29,'BIZ kWh ENTRY'!AR29,'BIZ kWh ENTRY'!BH29)</f>
        <v>0</v>
      </c>
      <c r="M29" s="3">
        <f>SUM('BIZ kWh ENTRY'!M29,'BIZ kWh ENTRY'!AC29,'BIZ kWh ENTRY'!AS29,'BIZ kWh ENTRY'!BI29)</f>
        <v>489607.47200000001</v>
      </c>
      <c r="N29" s="3">
        <f>SUM('BIZ kWh ENTRY'!N29,'BIZ kWh ENTRY'!AD29,'BIZ kWh ENTRY'!AT29,'BIZ kWh ENTRY'!BJ29)</f>
        <v>59242.224000000002</v>
      </c>
      <c r="O29" s="70">
        <f t="shared" si="3"/>
        <v>922583.52000000014</v>
      </c>
    </row>
    <row r="30" spans="1:15" x14ac:dyDescent="0.35">
      <c r="A30" s="600"/>
      <c r="B30" s="11" t="s">
        <v>52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0</v>
      </c>
      <c r="K30" s="3">
        <f>SUM('BIZ kWh ENTRY'!K30,'BIZ kWh ENTRY'!AA30,'BIZ kWh ENTRY'!AQ30,'BIZ kWh ENTRY'!BG30)</f>
        <v>0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165636.954</v>
      </c>
      <c r="N30" s="3">
        <f>SUM('BIZ kWh ENTRY'!N30,'BIZ kWh ENTRY'!AD30,'BIZ kWh ENTRY'!AT30,'BIZ kWh ENTRY'!BJ30)</f>
        <v>202915.82576603393</v>
      </c>
      <c r="O30" s="70">
        <f t="shared" si="3"/>
        <v>368552.77976603393</v>
      </c>
    </row>
    <row r="31" spans="1:15" x14ac:dyDescent="0.35">
      <c r="A31" s="600"/>
      <c r="B31" s="11" t="s">
        <v>51</v>
      </c>
      <c r="C31" s="3">
        <f>SUM('BIZ kWh ENTRY'!C31,'BIZ kWh ENTRY'!S31,'BIZ kWh ENTRY'!AI31,'BIZ kWh ENTRY'!AY31)</f>
        <v>0</v>
      </c>
      <c r="D31" s="3">
        <f>SUM('BIZ kWh ENTRY'!D31,'BIZ kWh ENTRY'!T31,'BIZ kWh ENTRY'!AJ31,'BIZ kWh ENTRY'!AZ31)</f>
        <v>95248.537999999986</v>
      </c>
      <c r="E31" s="3">
        <f>SUM('BIZ kWh ENTRY'!E31,'BIZ kWh ENTRY'!U31,'BIZ kWh ENTRY'!AK31,'BIZ kWh ENTRY'!BA31)</f>
        <v>0</v>
      </c>
      <c r="F31" s="3">
        <f>SUM('BIZ kWh ENTRY'!F31,'BIZ kWh ENTRY'!V31,'BIZ kWh ENTRY'!AL31,'BIZ kWh ENTRY'!BB31)</f>
        <v>4816.405999999999</v>
      </c>
      <c r="G31" s="3">
        <f>SUM('BIZ kWh ENTRY'!G31,'BIZ kWh ENTRY'!W31,'BIZ kWh ENTRY'!AM31,'BIZ kWh ENTRY'!BC31)</f>
        <v>9579.9480000000003</v>
      </c>
      <c r="H31" s="3">
        <f>SUM('BIZ kWh ENTRY'!H31,'BIZ kWh ENTRY'!X31,'BIZ kWh ENTRY'!AN31,'BIZ kWh ENTRY'!BD31)</f>
        <v>0</v>
      </c>
      <c r="I31" s="3">
        <f>SUM('BIZ kWh ENTRY'!I31,'BIZ kWh ENTRY'!Y31,'BIZ kWh ENTRY'!AO31,'BIZ kWh ENTRY'!BE31)</f>
        <v>4772.6280000000006</v>
      </c>
      <c r="J31" s="3">
        <f>SUM('BIZ kWh ENTRY'!J31,'BIZ kWh ENTRY'!Z31,'BIZ kWh ENTRY'!AP31,'BIZ kWh ENTRY'!BF31)</f>
        <v>1599841.4039999999</v>
      </c>
      <c r="K31" s="3">
        <f>SUM('BIZ kWh ENTRY'!K31,'BIZ kWh ENTRY'!AA31,'BIZ kWh ENTRY'!AQ31,'BIZ kWh ENTRY'!BG31)</f>
        <v>350931.05599999998</v>
      </c>
      <c r="L31" s="3">
        <f>SUM('BIZ kWh ENTRY'!L31,'BIZ kWh ENTRY'!AB31,'BIZ kWh ENTRY'!AR31,'BIZ kWh ENTRY'!BH31)</f>
        <v>262562.272</v>
      </c>
      <c r="M31" s="3">
        <f>SUM('BIZ kWh ENTRY'!M31,'BIZ kWh ENTRY'!AC31,'BIZ kWh ENTRY'!AS31,'BIZ kWh ENTRY'!BI31)</f>
        <v>0</v>
      </c>
      <c r="N31" s="3">
        <f>SUM('BIZ kWh ENTRY'!N31,'BIZ kWh ENTRY'!AD31,'BIZ kWh ENTRY'!AT31,'BIZ kWh ENTRY'!BJ31)</f>
        <v>407133.74799999996</v>
      </c>
      <c r="O31" s="70">
        <f t="shared" si="3"/>
        <v>2734886</v>
      </c>
    </row>
    <row r="32" spans="1:15" ht="15" thickBot="1" x14ac:dyDescent="0.4">
      <c r="A32" s="601"/>
      <c r="B32" s="11" t="s">
        <v>50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0</v>
      </c>
      <c r="E32" s="3">
        <f>SUM('BIZ kWh ENTRY'!E32,'BIZ kWh ENTRY'!U32,'BIZ kWh ENTRY'!AK32,'BIZ kWh ENTRY'!BA32)</f>
        <v>0</v>
      </c>
      <c r="F32" s="3">
        <f>SUM('BIZ kWh ENTRY'!F32,'BIZ kWh ENTRY'!V32,'BIZ kWh ENTRY'!AL32,'BIZ kWh ENTRY'!BB32)</f>
        <v>0</v>
      </c>
      <c r="G32" s="3">
        <f>SUM('BIZ kWh ENTRY'!G32,'BIZ kWh ENTRY'!W32,'BIZ kWh ENTRY'!AM32,'BIZ kWh ENTRY'!BC32)</f>
        <v>0</v>
      </c>
      <c r="H32" s="3">
        <f>SUM('BIZ kWh ENTRY'!H32,'BIZ kWh ENTRY'!X32,'BIZ kWh ENTRY'!AN32,'BIZ kWh ENTRY'!BD32)</f>
        <v>0</v>
      </c>
      <c r="I32" s="3">
        <f>SUM('BIZ kWh ENTRY'!I32,'BIZ kWh ENTRY'!Y32,'BIZ kWh ENTRY'!AO32,'BIZ kWh ENTRY'!BE32)</f>
        <v>0</v>
      </c>
      <c r="J32" s="3">
        <f>SUM('BIZ kWh ENTRY'!J32,'BIZ kWh ENTRY'!Z32,'BIZ kWh ENTRY'!AP32,'BIZ kWh ENTRY'!BF32)</f>
        <v>0</v>
      </c>
      <c r="K32" s="3">
        <f>SUM('BIZ kWh ENTRY'!K32,'BIZ kWh ENTRY'!AA32,'BIZ kWh ENTRY'!AQ32,'BIZ kWh ENTRY'!BG32)</f>
        <v>0</v>
      </c>
      <c r="L32" s="3">
        <f>SUM('BIZ kWh ENTRY'!L32,'BIZ kWh ENTRY'!AB32,'BIZ kWh ENTRY'!AR32,'BIZ kWh ENTRY'!BH32)</f>
        <v>0</v>
      </c>
      <c r="M32" s="3">
        <f>SUM('BIZ kWh ENTRY'!M32,'BIZ kWh ENTRY'!AC32,'BIZ kWh ENTRY'!AS32,'BIZ kWh ENTRY'!BI32)</f>
        <v>0</v>
      </c>
      <c r="N32" s="3">
        <f>SUM('BIZ kWh ENTRY'!N32,'BIZ kWh ENTRY'!AD32,'BIZ kWh ENTRY'!AT32,'BIZ kWh ENTRY'!BJ32)</f>
        <v>0</v>
      </c>
      <c r="O32" s="70">
        <f t="shared" si="3"/>
        <v>0</v>
      </c>
    </row>
    <row r="33" spans="1:25" ht="15" thickBot="1" x14ac:dyDescent="0.4">
      <c r="A33" s="74"/>
      <c r="B33" s="188" t="s">
        <v>43</v>
      </c>
      <c r="C33" s="189">
        <f t="shared" ref="C33:N33" si="4">SUM(C20:C32)</f>
        <v>0</v>
      </c>
      <c r="D33" s="189">
        <f t="shared" si="4"/>
        <v>511586.09355152358</v>
      </c>
      <c r="E33" s="189">
        <f t="shared" si="4"/>
        <v>105596.03437645151</v>
      </c>
      <c r="F33" s="189">
        <f t="shared" si="4"/>
        <v>7652530.6164904786</v>
      </c>
      <c r="G33" s="189">
        <f t="shared" si="4"/>
        <v>1399939.1058614317</v>
      </c>
      <c r="H33" s="189">
        <f t="shared" si="4"/>
        <v>3926899.8170995698</v>
      </c>
      <c r="I33" s="189">
        <f t="shared" si="4"/>
        <v>2451574.1465135054</v>
      </c>
      <c r="J33" s="189">
        <f t="shared" si="4"/>
        <v>2125399.4799134438</v>
      </c>
      <c r="K33" s="189">
        <f t="shared" si="4"/>
        <v>1602041.1869153981</v>
      </c>
      <c r="L33" s="189">
        <f t="shared" si="4"/>
        <v>874836.89832513372</v>
      </c>
      <c r="M33" s="189">
        <f t="shared" si="4"/>
        <v>6162696.604707418</v>
      </c>
      <c r="N33" s="189">
        <f t="shared" si="4"/>
        <v>29561824.789200172</v>
      </c>
      <c r="O33" s="73">
        <f t="shared" si="3"/>
        <v>56374924.772954524</v>
      </c>
    </row>
    <row r="34" spans="1:25" ht="21.5" thickBot="1" x14ac:dyDescent="0.55000000000000004">
      <c r="A34" s="76"/>
    </row>
    <row r="35" spans="1:25" s="350" customFormat="1" ht="21.5" thickBot="1" x14ac:dyDescent="0.55000000000000004">
      <c r="A35" s="347"/>
      <c r="B35" s="261" t="s">
        <v>36</v>
      </c>
      <c r="C35" s="348">
        <f>C$3</f>
        <v>44562</v>
      </c>
      <c r="D35" s="348">
        <f t="shared" ref="D35:N35" si="5">D$3</f>
        <v>44593</v>
      </c>
      <c r="E35" s="348">
        <f t="shared" si="5"/>
        <v>44621</v>
      </c>
      <c r="F35" s="348">
        <f t="shared" si="5"/>
        <v>44652</v>
      </c>
      <c r="G35" s="348">
        <f t="shared" si="5"/>
        <v>44682</v>
      </c>
      <c r="H35" s="348">
        <f t="shared" si="5"/>
        <v>44713</v>
      </c>
      <c r="I35" s="348">
        <f t="shared" si="5"/>
        <v>44743</v>
      </c>
      <c r="J35" s="348">
        <f t="shared" si="5"/>
        <v>44774</v>
      </c>
      <c r="K35" s="348">
        <f t="shared" si="5"/>
        <v>44805</v>
      </c>
      <c r="L35" s="348">
        <f t="shared" si="5"/>
        <v>44835</v>
      </c>
      <c r="M35" s="348">
        <f t="shared" si="5"/>
        <v>44866</v>
      </c>
      <c r="N35" s="348" t="str">
        <f t="shared" si="5"/>
        <v>Dec-22 +</v>
      </c>
      <c r="O35" s="349" t="s">
        <v>34</v>
      </c>
      <c r="Q35"/>
      <c r="R35"/>
      <c r="S35"/>
      <c r="T35"/>
      <c r="U35"/>
      <c r="V35"/>
      <c r="W35"/>
      <c r="X35"/>
      <c r="Y35"/>
    </row>
    <row r="36" spans="1:25" s="350" customFormat="1" ht="15" customHeight="1" x14ac:dyDescent="0.35">
      <c r="A36" s="616" t="s">
        <v>67</v>
      </c>
      <c r="B36" s="351" t="s">
        <v>62</v>
      </c>
      <c r="C36" s="168">
        <f>SUM('BIZ kWh ENTRY'!C36,'BIZ kWh ENTRY'!S36,'BIZ kWh ENTRY'!AI36,'BIZ kWh ENTRY'!AY36)</f>
        <v>0</v>
      </c>
      <c r="D36" s="168">
        <f>SUM('BIZ kWh ENTRY'!D36,'BIZ kWh ENTRY'!T36,'BIZ kWh ENTRY'!AJ36,'BIZ kWh ENTRY'!AZ36)</f>
        <v>0</v>
      </c>
      <c r="E36" s="168">
        <f>SUM('BIZ kWh ENTRY'!E36,'BIZ kWh ENTRY'!U36,'BIZ kWh ENTRY'!AK36,'BIZ kWh ENTRY'!BA36)</f>
        <v>0</v>
      </c>
      <c r="F36" s="168">
        <f>SUM('BIZ kWh ENTRY'!F36,'BIZ kWh ENTRY'!V36,'BIZ kWh ENTRY'!AL36,'BIZ kWh ENTRY'!BB36)</f>
        <v>0</v>
      </c>
      <c r="G36" s="168">
        <f>SUM('BIZ kWh ENTRY'!G36,'BIZ kWh ENTRY'!W36,'BIZ kWh ENTRY'!AM36,'BIZ kWh ENTRY'!BC36)</f>
        <v>0</v>
      </c>
      <c r="H36" s="168">
        <f>SUM('BIZ kWh ENTRY'!H36,'BIZ kWh ENTRY'!X36,'BIZ kWh ENTRY'!AN36,'BIZ kWh ENTRY'!BD36)</f>
        <v>0</v>
      </c>
      <c r="I36" s="168">
        <f>SUM('BIZ kWh ENTRY'!I36,'BIZ kWh ENTRY'!Y36,'BIZ kWh ENTRY'!AO36,'BIZ kWh ENTRY'!BE36)</f>
        <v>0</v>
      </c>
      <c r="J36" s="168">
        <f>SUM('BIZ kWh ENTRY'!J36,'BIZ kWh ENTRY'!Z36,'BIZ kWh ENTRY'!AP36,'BIZ kWh ENTRY'!BF36)</f>
        <v>0</v>
      </c>
      <c r="K36" s="168">
        <f>SUM('BIZ kWh ENTRY'!K36,'BIZ kWh ENTRY'!AA36,'BIZ kWh ENTRY'!AQ36,'BIZ kWh ENTRY'!BG36)</f>
        <v>0</v>
      </c>
      <c r="L36" s="168">
        <f>SUM('BIZ kWh ENTRY'!L36,'BIZ kWh ENTRY'!AB36,'BIZ kWh ENTRY'!AR36,'BIZ kWh ENTRY'!BH36)</f>
        <v>0</v>
      </c>
      <c r="M36" s="168">
        <f>SUM('BIZ kWh ENTRY'!M36,'BIZ kWh ENTRY'!AC36,'BIZ kWh ENTRY'!AS36,'BIZ kWh ENTRY'!BI36)</f>
        <v>0</v>
      </c>
      <c r="N36" s="168">
        <f>SUM('BIZ kWh ENTRY'!N36,'BIZ kWh ENTRY'!AD36,'BIZ kWh ENTRY'!AT36,'BIZ kWh ENTRY'!BJ36)</f>
        <v>0</v>
      </c>
      <c r="O36" s="352">
        <f t="shared" ref="O36:O49" si="6">SUM(C36:N36)</f>
        <v>0</v>
      </c>
      <c r="Q36"/>
      <c r="R36"/>
      <c r="S36"/>
      <c r="T36"/>
      <c r="U36"/>
      <c r="V36"/>
      <c r="W36"/>
      <c r="X36"/>
      <c r="Y36"/>
    </row>
    <row r="37" spans="1:25" s="350" customFormat="1" x14ac:dyDescent="0.35">
      <c r="A37" s="617"/>
      <c r="B37" s="351" t="s">
        <v>61</v>
      </c>
      <c r="C37" s="168">
        <f>SUM('BIZ kWh ENTRY'!C37,'BIZ kWh ENTRY'!S37,'BIZ kWh ENTRY'!AI37,'BIZ kWh ENTRY'!AY37)</f>
        <v>0</v>
      </c>
      <c r="D37" s="168">
        <f>SUM('BIZ kWh ENTRY'!D37,'BIZ kWh ENTRY'!T37,'BIZ kWh ENTRY'!AJ37,'BIZ kWh ENTRY'!AZ37)</f>
        <v>0</v>
      </c>
      <c r="E37" s="168">
        <f>SUM('BIZ kWh ENTRY'!E37,'BIZ kWh ENTRY'!U37,'BIZ kWh ENTRY'!AK37,'BIZ kWh ENTRY'!BA37)</f>
        <v>0</v>
      </c>
      <c r="F37" s="168">
        <f>SUM('BIZ kWh ENTRY'!F37,'BIZ kWh ENTRY'!V37,'BIZ kWh ENTRY'!AL37,'BIZ kWh ENTRY'!BB37)</f>
        <v>0</v>
      </c>
      <c r="G37" s="168">
        <f>SUM('BIZ kWh ENTRY'!G37,'BIZ kWh ENTRY'!W37,'BIZ kWh ENTRY'!AM37,'BIZ kWh ENTRY'!BC37)</f>
        <v>0</v>
      </c>
      <c r="H37" s="168">
        <f>SUM('BIZ kWh ENTRY'!H37,'BIZ kWh ENTRY'!X37,'BIZ kWh ENTRY'!AN37,'BIZ kWh ENTRY'!BD37)</f>
        <v>0</v>
      </c>
      <c r="I37" s="168">
        <f>SUM('BIZ kWh ENTRY'!I37,'BIZ kWh ENTRY'!Y37,'BIZ kWh ENTRY'!AO37,'BIZ kWh ENTRY'!BE37)</f>
        <v>0</v>
      </c>
      <c r="J37" s="168">
        <f>SUM('BIZ kWh ENTRY'!J37,'BIZ kWh ENTRY'!Z37,'BIZ kWh ENTRY'!AP37,'BIZ kWh ENTRY'!BF37)</f>
        <v>0</v>
      </c>
      <c r="K37" s="168">
        <f>SUM('BIZ kWh ENTRY'!K37,'BIZ kWh ENTRY'!AA37,'BIZ kWh ENTRY'!AQ37,'BIZ kWh ENTRY'!BG37)</f>
        <v>0</v>
      </c>
      <c r="L37" s="168">
        <f>SUM('BIZ kWh ENTRY'!L37,'BIZ kWh ENTRY'!AB37,'BIZ kWh ENTRY'!AR37,'BIZ kWh ENTRY'!BH37)</f>
        <v>0</v>
      </c>
      <c r="M37" s="168">
        <f>SUM('BIZ kWh ENTRY'!M37,'BIZ kWh ENTRY'!AC37,'BIZ kWh ENTRY'!AS37,'BIZ kWh ENTRY'!BI37)</f>
        <v>0</v>
      </c>
      <c r="N37" s="168">
        <f>SUM('BIZ kWh ENTRY'!N37,'BIZ kWh ENTRY'!AD37,'BIZ kWh ENTRY'!AT37,'BIZ kWh ENTRY'!BJ37)</f>
        <v>0</v>
      </c>
      <c r="O37" s="352">
        <f t="shared" si="6"/>
        <v>0</v>
      </c>
      <c r="Q37"/>
      <c r="R37"/>
      <c r="S37"/>
      <c r="T37"/>
      <c r="U37"/>
      <c r="V37"/>
      <c r="W37"/>
      <c r="X37"/>
      <c r="Y37"/>
    </row>
    <row r="38" spans="1:25" s="350" customFormat="1" x14ac:dyDescent="0.35">
      <c r="A38" s="617"/>
      <c r="B38" s="351" t="s">
        <v>60</v>
      </c>
      <c r="C38" s="168">
        <f>SUM('BIZ kWh ENTRY'!C38,'BIZ kWh ENTRY'!S38,'BIZ kWh ENTRY'!AI38,'BIZ kWh ENTRY'!AY38)</f>
        <v>0</v>
      </c>
      <c r="D38" s="168">
        <f>SUM('BIZ kWh ENTRY'!D38,'BIZ kWh ENTRY'!T38,'BIZ kWh ENTRY'!AJ38,'BIZ kWh ENTRY'!AZ38)</f>
        <v>0</v>
      </c>
      <c r="E38" s="168">
        <f>SUM('BIZ kWh ENTRY'!E38,'BIZ kWh ENTRY'!U38,'BIZ kWh ENTRY'!AK38,'BIZ kWh ENTRY'!BA38)</f>
        <v>0</v>
      </c>
      <c r="F38" s="168">
        <f>SUM('BIZ kWh ENTRY'!F38,'BIZ kWh ENTRY'!V38,'BIZ kWh ENTRY'!AL38,'BIZ kWh ENTRY'!BB38)</f>
        <v>0</v>
      </c>
      <c r="G38" s="168">
        <f>SUM('BIZ kWh ENTRY'!G38,'BIZ kWh ENTRY'!W38,'BIZ kWh ENTRY'!AM38,'BIZ kWh ENTRY'!BC38)</f>
        <v>0</v>
      </c>
      <c r="H38" s="168">
        <f>SUM('BIZ kWh ENTRY'!H38,'BIZ kWh ENTRY'!X38,'BIZ kWh ENTRY'!AN38,'BIZ kWh ENTRY'!BD38)</f>
        <v>0</v>
      </c>
      <c r="I38" s="168">
        <f>SUM('BIZ kWh ENTRY'!I38,'BIZ kWh ENTRY'!Y38,'BIZ kWh ENTRY'!AO38,'BIZ kWh ENTRY'!BE38)</f>
        <v>0</v>
      </c>
      <c r="J38" s="168">
        <f>SUM('BIZ kWh ENTRY'!J38,'BIZ kWh ENTRY'!Z38,'BIZ kWh ENTRY'!AP38,'BIZ kWh ENTRY'!BF38)</f>
        <v>0</v>
      </c>
      <c r="K38" s="168">
        <f>SUM('BIZ kWh ENTRY'!K38,'BIZ kWh ENTRY'!AA38,'BIZ kWh ENTRY'!AQ38,'BIZ kWh ENTRY'!BG38)</f>
        <v>0</v>
      </c>
      <c r="L38" s="168">
        <f>SUM('BIZ kWh ENTRY'!L38,'BIZ kWh ENTRY'!AB38,'BIZ kWh ENTRY'!AR38,'BIZ kWh ENTRY'!BH38)</f>
        <v>0</v>
      </c>
      <c r="M38" s="168">
        <f>SUM('BIZ kWh ENTRY'!M38,'BIZ kWh ENTRY'!AC38,'BIZ kWh ENTRY'!AS38,'BIZ kWh ENTRY'!BI38)</f>
        <v>0</v>
      </c>
      <c r="N38" s="168">
        <f>SUM('BIZ kWh ENTRY'!N38,'BIZ kWh ENTRY'!AD38,'BIZ kWh ENTRY'!AT38,'BIZ kWh ENTRY'!BJ38)</f>
        <v>0</v>
      </c>
      <c r="O38" s="352">
        <f t="shared" si="6"/>
        <v>0</v>
      </c>
      <c r="Q38"/>
      <c r="R38"/>
      <c r="S38"/>
      <c r="T38"/>
      <c r="U38"/>
      <c r="V38"/>
      <c r="W38"/>
      <c r="X38"/>
      <c r="Y38"/>
    </row>
    <row r="39" spans="1:25" s="350" customFormat="1" x14ac:dyDescent="0.35">
      <c r="A39" s="617"/>
      <c r="B39" s="351" t="s">
        <v>59</v>
      </c>
      <c r="C39" s="168">
        <f>SUM('BIZ kWh ENTRY'!C39,'BIZ kWh ENTRY'!S39,'BIZ kWh ENTRY'!AI39,'BIZ kWh ENTRY'!AY39)</f>
        <v>0</v>
      </c>
      <c r="D39" s="168">
        <f>SUM('BIZ kWh ENTRY'!D39,'BIZ kWh ENTRY'!T39,'BIZ kWh ENTRY'!AJ39,'BIZ kWh ENTRY'!AZ39)</f>
        <v>0</v>
      </c>
      <c r="E39" s="168">
        <f>SUM('BIZ kWh ENTRY'!E39,'BIZ kWh ENTRY'!U39,'BIZ kWh ENTRY'!AK39,'BIZ kWh ENTRY'!BA39)</f>
        <v>0</v>
      </c>
      <c r="F39" s="168">
        <f>SUM('BIZ kWh ENTRY'!F39,'BIZ kWh ENTRY'!V39,'BIZ kWh ENTRY'!AL39,'BIZ kWh ENTRY'!BB39)</f>
        <v>0</v>
      </c>
      <c r="G39" s="168">
        <f>SUM('BIZ kWh ENTRY'!G39,'BIZ kWh ENTRY'!W39,'BIZ kWh ENTRY'!AM39,'BIZ kWh ENTRY'!BC39)</f>
        <v>0</v>
      </c>
      <c r="H39" s="168">
        <f>SUM('BIZ kWh ENTRY'!H39,'BIZ kWh ENTRY'!X39,'BIZ kWh ENTRY'!AN39,'BIZ kWh ENTRY'!BD39)</f>
        <v>0</v>
      </c>
      <c r="I39" s="168">
        <f>SUM('BIZ kWh ENTRY'!I39,'BIZ kWh ENTRY'!Y39,'BIZ kWh ENTRY'!AO39,'BIZ kWh ENTRY'!BE39)</f>
        <v>0</v>
      </c>
      <c r="J39" s="168">
        <f>SUM('BIZ kWh ENTRY'!J39,'BIZ kWh ENTRY'!Z39,'BIZ kWh ENTRY'!AP39,'BIZ kWh ENTRY'!BF39)</f>
        <v>0</v>
      </c>
      <c r="K39" s="168">
        <f>SUM('BIZ kWh ENTRY'!K39,'BIZ kWh ENTRY'!AA39,'BIZ kWh ENTRY'!AQ39,'BIZ kWh ENTRY'!BG39)</f>
        <v>0</v>
      </c>
      <c r="L39" s="168">
        <f>SUM('BIZ kWh ENTRY'!L39,'BIZ kWh ENTRY'!AB39,'BIZ kWh ENTRY'!AR39,'BIZ kWh ENTRY'!BH39)</f>
        <v>0</v>
      </c>
      <c r="M39" s="168">
        <f>SUM('BIZ kWh ENTRY'!M39,'BIZ kWh ENTRY'!AC39,'BIZ kWh ENTRY'!AS39,'BIZ kWh ENTRY'!BI39)</f>
        <v>0</v>
      </c>
      <c r="N39" s="168">
        <f>SUM('BIZ kWh ENTRY'!N39,'BIZ kWh ENTRY'!AD39,'BIZ kWh ENTRY'!AT39,'BIZ kWh ENTRY'!BJ39)</f>
        <v>0</v>
      </c>
      <c r="O39" s="352">
        <f t="shared" si="6"/>
        <v>0</v>
      </c>
      <c r="Q39"/>
      <c r="R39"/>
      <c r="S39"/>
      <c r="T39"/>
      <c r="U39"/>
      <c r="V39"/>
      <c r="W39"/>
      <c r="X39"/>
      <c r="Y39"/>
    </row>
    <row r="40" spans="1:25" s="350" customFormat="1" x14ac:dyDescent="0.35">
      <c r="A40" s="617"/>
      <c r="B40" s="351" t="s">
        <v>58</v>
      </c>
      <c r="C40" s="168">
        <f>SUM('BIZ kWh ENTRY'!C40,'BIZ kWh ENTRY'!S40,'BIZ kWh ENTRY'!AI40,'BIZ kWh ENTRY'!AY40)</f>
        <v>0</v>
      </c>
      <c r="D40" s="168">
        <f>SUM('BIZ kWh ENTRY'!D40,'BIZ kWh ENTRY'!T40,'BIZ kWh ENTRY'!AJ40,'BIZ kWh ENTRY'!AZ40)</f>
        <v>0</v>
      </c>
      <c r="E40" s="168">
        <f>SUM('BIZ kWh ENTRY'!E40,'BIZ kWh ENTRY'!U40,'BIZ kWh ENTRY'!AK40,'BIZ kWh ENTRY'!BA40)</f>
        <v>0</v>
      </c>
      <c r="F40" s="168">
        <f>SUM('BIZ kWh ENTRY'!F40,'BIZ kWh ENTRY'!V40,'BIZ kWh ENTRY'!AL40,'BIZ kWh ENTRY'!BB40)</f>
        <v>0</v>
      </c>
      <c r="G40" s="168">
        <f>SUM('BIZ kWh ENTRY'!G40,'BIZ kWh ENTRY'!W40,'BIZ kWh ENTRY'!AM40,'BIZ kWh ENTRY'!BC40)</f>
        <v>0</v>
      </c>
      <c r="H40" s="168">
        <f>SUM('BIZ kWh ENTRY'!H40,'BIZ kWh ENTRY'!X40,'BIZ kWh ENTRY'!AN40,'BIZ kWh ENTRY'!BD40)</f>
        <v>0</v>
      </c>
      <c r="I40" s="168">
        <f>SUM('BIZ kWh ENTRY'!I40,'BIZ kWh ENTRY'!Y40,'BIZ kWh ENTRY'!AO40,'BIZ kWh ENTRY'!BE40)</f>
        <v>0</v>
      </c>
      <c r="J40" s="168">
        <f>SUM('BIZ kWh ENTRY'!J40,'BIZ kWh ENTRY'!Z40,'BIZ kWh ENTRY'!AP40,'BIZ kWh ENTRY'!BF40)</f>
        <v>0</v>
      </c>
      <c r="K40" s="168">
        <f>SUM('BIZ kWh ENTRY'!K40,'BIZ kWh ENTRY'!AA40,'BIZ kWh ENTRY'!AQ40,'BIZ kWh ENTRY'!BG40)</f>
        <v>0</v>
      </c>
      <c r="L40" s="168">
        <f>SUM('BIZ kWh ENTRY'!L40,'BIZ kWh ENTRY'!AB40,'BIZ kWh ENTRY'!AR40,'BIZ kWh ENTRY'!BH40)</f>
        <v>0</v>
      </c>
      <c r="M40" s="168">
        <f>SUM('BIZ kWh ENTRY'!M40,'BIZ kWh ENTRY'!AC40,'BIZ kWh ENTRY'!AS40,'BIZ kWh ENTRY'!BI40)</f>
        <v>0</v>
      </c>
      <c r="N40" s="168">
        <f>SUM('BIZ kWh ENTRY'!N40,'BIZ kWh ENTRY'!AD40,'BIZ kWh ENTRY'!AT40,'BIZ kWh ENTRY'!BJ40)</f>
        <v>0</v>
      </c>
      <c r="O40" s="352">
        <f t="shared" si="6"/>
        <v>0</v>
      </c>
      <c r="Q40"/>
      <c r="R40"/>
      <c r="S40"/>
      <c r="T40"/>
      <c r="U40"/>
      <c r="V40"/>
      <c r="W40"/>
      <c r="X40"/>
      <c r="Y40"/>
    </row>
    <row r="41" spans="1:25" s="350" customFormat="1" x14ac:dyDescent="0.35">
      <c r="A41" s="617"/>
      <c r="B41" s="351" t="s">
        <v>57</v>
      </c>
      <c r="C41" s="168">
        <f>SUM('BIZ kWh ENTRY'!C41,'BIZ kWh ENTRY'!S41,'BIZ kWh ENTRY'!AI41,'BIZ kWh ENTRY'!AY41)</f>
        <v>0</v>
      </c>
      <c r="D41" s="168">
        <f>SUM('BIZ kWh ENTRY'!D41,'BIZ kWh ENTRY'!T41,'BIZ kWh ENTRY'!AJ41,'BIZ kWh ENTRY'!AZ41)</f>
        <v>0</v>
      </c>
      <c r="E41" s="168">
        <f>SUM('BIZ kWh ENTRY'!E41,'BIZ kWh ENTRY'!U41,'BIZ kWh ENTRY'!AK41,'BIZ kWh ENTRY'!BA41)</f>
        <v>0</v>
      </c>
      <c r="F41" s="168">
        <f>SUM('BIZ kWh ENTRY'!F41,'BIZ kWh ENTRY'!V41,'BIZ kWh ENTRY'!AL41,'BIZ kWh ENTRY'!BB41)</f>
        <v>0</v>
      </c>
      <c r="G41" s="168">
        <f>SUM('BIZ kWh ENTRY'!G41,'BIZ kWh ENTRY'!W41,'BIZ kWh ENTRY'!AM41,'BIZ kWh ENTRY'!BC41)</f>
        <v>0</v>
      </c>
      <c r="H41" s="168">
        <f>SUM('BIZ kWh ENTRY'!H41,'BIZ kWh ENTRY'!X41,'BIZ kWh ENTRY'!AN41,'BIZ kWh ENTRY'!BD41)</f>
        <v>0</v>
      </c>
      <c r="I41" s="168">
        <f>SUM('BIZ kWh ENTRY'!I41,'BIZ kWh ENTRY'!Y41,'BIZ kWh ENTRY'!AO41,'BIZ kWh ENTRY'!BE41)</f>
        <v>0</v>
      </c>
      <c r="J41" s="168">
        <f>SUM('BIZ kWh ENTRY'!J41,'BIZ kWh ENTRY'!Z41,'BIZ kWh ENTRY'!AP41,'BIZ kWh ENTRY'!BF41)</f>
        <v>0</v>
      </c>
      <c r="K41" s="168">
        <f>SUM('BIZ kWh ENTRY'!K41,'BIZ kWh ENTRY'!AA41,'BIZ kWh ENTRY'!AQ41,'BIZ kWh ENTRY'!BG41)</f>
        <v>0</v>
      </c>
      <c r="L41" s="168">
        <f>SUM('BIZ kWh ENTRY'!L41,'BIZ kWh ENTRY'!AB41,'BIZ kWh ENTRY'!AR41,'BIZ kWh ENTRY'!BH41)</f>
        <v>0</v>
      </c>
      <c r="M41" s="168">
        <f>SUM('BIZ kWh ENTRY'!M41,'BIZ kWh ENTRY'!AC41,'BIZ kWh ENTRY'!AS41,'BIZ kWh ENTRY'!BI41)</f>
        <v>0</v>
      </c>
      <c r="N41" s="168">
        <f>SUM('BIZ kWh ENTRY'!N41,'BIZ kWh ENTRY'!AD41,'BIZ kWh ENTRY'!AT41,'BIZ kWh ENTRY'!BJ41)</f>
        <v>0</v>
      </c>
      <c r="O41" s="352">
        <f t="shared" si="6"/>
        <v>0</v>
      </c>
      <c r="Q41"/>
      <c r="R41"/>
      <c r="S41"/>
      <c r="T41"/>
      <c r="U41"/>
      <c r="V41"/>
      <c r="W41"/>
      <c r="X41"/>
      <c r="Y41"/>
    </row>
    <row r="42" spans="1:25" s="350" customFormat="1" x14ac:dyDescent="0.35">
      <c r="A42" s="617"/>
      <c r="B42" s="351" t="s">
        <v>56</v>
      </c>
      <c r="C42" s="168">
        <f>SUM('BIZ kWh ENTRY'!C42,'BIZ kWh ENTRY'!S42,'BIZ kWh ENTRY'!AI42,'BIZ kWh ENTRY'!AY42)</f>
        <v>0</v>
      </c>
      <c r="D42" s="168">
        <f>SUM('BIZ kWh ENTRY'!D42,'BIZ kWh ENTRY'!T42,'BIZ kWh ENTRY'!AJ42,'BIZ kWh ENTRY'!AZ42)</f>
        <v>0</v>
      </c>
      <c r="E42" s="168">
        <f>SUM('BIZ kWh ENTRY'!E42,'BIZ kWh ENTRY'!U42,'BIZ kWh ENTRY'!AK42,'BIZ kWh ENTRY'!BA42)</f>
        <v>0</v>
      </c>
      <c r="F42" s="168">
        <f>SUM('BIZ kWh ENTRY'!F42,'BIZ kWh ENTRY'!V42,'BIZ kWh ENTRY'!AL42,'BIZ kWh ENTRY'!BB42)</f>
        <v>0</v>
      </c>
      <c r="G42" s="168">
        <f>SUM('BIZ kWh ENTRY'!G42,'BIZ kWh ENTRY'!W42,'BIZ kWh ENTRY'!AM42,'BIZ kWh ENTRY'!BC42)</f>
        <v>0</v>
      </c>
      <c r="H42" s="168">
        <f>SUM('BIZ kWh ENTRY'!H42,'BIZ kWh ENTRY'!X42,'BIZ kWh ENTRY'!AN42,'BIZ kWh ENTRY'!BD42)</f>
        <v>0</v>
      </c>
      <c r="I42" s="168">
        <f>SUM('BIZ kWh ENTRY'!I42,'BIZ kWh ENTRY'!Y42,'BIZ kWh ENTRY'!AO42,'BIZ kWh ENTRY'!BE42)</f>
        <v>0</v>
      </c>
      <c r="J42" s="168">
        <f>SUM('BIZ kWh ENTRY'!J42,'BIZ kWh ENTRY'!Z42,'BIZ kWh ENTRY'!AP42,'BIZ kWh ENTRY'!BF42)</f>
        <v>0</v>
      </c>
      <c r="K42" s="168">
        <f>SUM('BIZ kWh ENTRY'!K42,'BIZ kWh ENTRY'!AA42,'BIZ kWh ENTRY'!AQ42,'BIZ kWh ENTRY'!BG42)</f>
        <v>0</v>
      </c>
      <c r="L42" s="168">
        <f>SUM('BIZ kWh ENTRY'!L42,'BIZ kWh ENTRY'!AB42,'BIZ kWh ENTRY'!AR42,'BIZ kWh ENTRY'!BH42)</f>
        <v>0</v>
      </c>
      <c r="M42" s="168">
        <f>SUM('BIZ kWh ENTRY'!M42,'BIZ kWh ENTRY'!AC42,'BIZ kWh ENTRY'!AS42,'BIZ kWh ENTRY'!BI42)</f>
        <v>0</v>
      </c>
      <c r="N42" s="168">
        <f>SUM('BIZ kWh ENTRY'!N42,'BIZ kWh ENTRY'!AD42,'BIZ kWh ENTRY'!AT42,'BIZ kWh ENTRY'!BJ42)</f>
        <v>0</v>
      </c>
      <c r="O42" s="352">
        <f t="shared" si="6"/>
        <v>0</v>
      </c>
      <c r="Q42"/>
      <c r="R42"/>
      <c r="S42"/>
      <c r="T42"/>
      <c r="U42"/>
      <c r="V42"/>
      <c r="W42"/>
      <c r="X42"/>
      <c r="Y42"/>
    </row>
    <row r="43" spans="1:25" s="350" customFormat="1" x14ac:dyDescent="0.35">
      <c r="A43" s="617"/>
      <c r="B43" s="351" t="s">
        <v>55</v>
      </c>
      <c r="C43" s="168">
        <f>SUM('BIZ kWh ENTRY'!C43,'BIZ kWh ENTRY'!S43,'BIZ kWh ENTRY'!AI43,'BIZ kWh ENTRY'!AY43)</f>
        <v>0</v>
      </c>
      <c r="D43" s="168">
        <f>SUM('BIZ kWh ENTRY'!D43,'BIZ kWh ENTRY'!T43,'BIZ kWh ENTRY'!AJ43,'BIZ kWh ENTRY'!AZ43)</f>
        <v>0</v>
      </c>
      <c r="E43" s="168">
        <f>SUM('BIZ kWh ENTRY'!E43,'BIZ kWh ENTRY'!U43,'BIZ kWh ENTRY'!AK43,'BIZ kWh ENTRY'!BA43)</f>
        <v>0</v>
      </c>
      <c r="F43" s="168">
        <f>SUM('BIZ kWh ENTRY'!F43,'BIZ kWh ENTRY'!V43,'BIZ kWh ENTRY'!AL43,'BIZ kWh ENTRY'!BB43)</f>
        <v>0</v>
      </c>
      <c r="G43" s="168">
        <f>SUM('BIZ kWh ENTRY'!G43,'BIZ kWh ENTRY'!W43,'BIZ kWh ENTRY'!AM43,'BIZ kWh ENTRY'!BC43)</f>
        <v>0</v>
      </c>
      <c r="H43" s="168">
        <f>SUM('BIZ kWh ENTRY'!H43,'BIZ kWh ENTRY'!X43,'BIZ kWh ENTRY'!AN43,'BIZ kWh ENTRY'!BD43)</f>
        <v>0</v>
      </c>
      <c r="I43" s="168">
        <f>SUM('BIZ kWh ENTRY'!I43,'BIZ kWh ENTRY'!Y43,'BIZ kWh ENTRY'!AO43,'BIZ kWh ENTRY'!BE43)</f>
        <v>0</v>
      </c>
      <c r="J43" s="168">
        <f>SUM('BIZ kWh ENTRY'!J43,'BIZ kWh ENTRY'!Z43,'BIZ kWh ENTRY'!AP43,'BIZ kWh ENTRY'!BF43)</f>
        <v>0</v>
      </c>
      <c r="K43" s="168">
        <f>SUM('BIZ kWh ENTRY'!K43,'BIZ kWh ENTRY'!AA43,'BIZ kWh ENTRY'!AQ43,'BIZ kWh ENTRY'!BG43)</f>
        <v>0</v>
      </c>
      <c r="L43" s="168">
        <f>SUM('BIZ kWh ENTRY'!L43,'BIZ kWh ENTRY'!AB43,'BIZ kWh ENTRY'!AR43,'BIZ kWh ENTRY'!BH43)</f>
        <v>0</v>
      </c>
      <c r="M43" s="168">
        <f>SUM('BIZ kWh ENTRY'!M43,'BIZ kWh ENTRY'!AC43,'BIZ kWh ENTRY'!AS43,'BIZ kWh ENTRY'!BI43)</f>
        <v>0</v>
      </c>
      <c r="N43" s="168">
        <f>SUM('BIZ kWh ENTRY'!N43,'BIZ kWh ENTRY'!AD43,'BIZ kWh ENTRY'!AT43,'BIZ kWh ENTRY'!BJ43)</f>
        <v>0</v>
      </c>
      <c r="O43" s="352">
        <f t="shared" si="6"/>
        <v>0</v>
      </c>
      <c r="Q43"/>
      <c r="R43"/>
      <c r="S43"/>
      <c r="T43"/>
      <c r="U43"/>
      <c r="V43"/>
      <c r="W43"/>
      <c r="X43"/>
      <c r="Y43"/>
    </row>
    <row r="44" spans="1:25" s="350" customFormat="1" x14ac:dyDescent="0.35">
      <c r="A44" s="617"/>
      <c r="B44" s="351" t="s">
        <v>54</v>
      </c>
      <c r="C44" s="168">
        <f>SUM('BIZ kWh ENTRY'!C44,'BIZ kWh ENTRY'!S44,'BIZ kWh ENTRY'!AI44,'BIZ kWh ENTRY'!AY44)</f>
        <v>0</v>
      </c>
      <c r="D44" s="168">
        <f>SUM('BIZ kWh ENTRY'!D44,'BIZ kWh ENTRY'!T44,'BIZ kWh ENTRY'!AJ44,'BIZ kWh ENTRY'!AZ44)</f>
        <v>0</v>
      </c>
      <c r="E44" s="168">
        <f>SUM('BIZ kWh ENTRY'!E44,'BIZ kWh ENTRY'!U44,'BIZ kWh ENTRY'!AK44,'BIZ kWh ENTRY'!BA44)</f>
        <v>0</v>
      </c>
      <c r="F44" s="168">
        <f>SUM('BIZ kWh ENTRY'!F44,'BIZ kWh ENTRY'!V44,'BIZ kWh ENTRY'!AL44,'BIZ kWh ENTRY'!BB44)</f>
        <v>0</v>
      </c>
      <c r="G44" s="168">
        <f>SUM('BIZ kWh ENTRY'!G44,'BIZ kWh ENTRY'!W44,'BIZ kWh ENTRY'!AM44,'BIZ kWh ENTRY'!BC44)</f>
        <v>0</v>
      </c>
      <c r="H44" s="168">
        <f>SUM('BIZ kWh ENTRY'!H44,'BIZ kWh ENTRY'!X44,'BIZ kWh ENTRY'!AN44,'BIZ kWh ENTRY'!BD44)</f>
        <v>0</v>
      </c>
      <c r="I44" s="168">
        <f>SUM('BIZ kWh ENTRY'!I44,'BIZ kWh ENTRY'!Y44,'BIZ kWh ENTRY'!AO44,'BIZ kWh ENTRY'!BE44)</f>
        <v>0</v>
      </c>
      <c r="J44" s="168">
        <f>SUM('BIZ kWh ENTRY'!J44,'BIZ kWh ENTRY'!Z44,'BIZ kWh ENTRY'!AP44,'BIZ kWh ENTRY'!BF44)</f>
        <v>0</v>
      </c>
      <c r="K44" s="168">
        <f>SUM('BIZ kWh ENTRY'!K44,'BIZ kWh ENTRY'!AA44,'BIZ kWh ENTRY'!AQ44,'BIZ kWh ENTRY'!BG44)</f>
        <v>0</v>
      </c>
      <c r="L44" s="168">
        <f>SUM('BIZ kWh ENTRY'!L44,'BIZ kWh ENTRY'!AB44,'BIZ kWh ENTRY'!AR44,'BIZ kWh ENTRY'!BH44)</f>
        <v>0</v>
      </c>
      <c r="M44" s="168">
        <f>SUM('BIZ kWh ENTRY'!M44,'BIZ kWh ENTRY'!AC44,'BIZ kWh ENTRY'!AS44,'BIZ kWh ENTRY'!BI44)</f>
        <v>0</v>
      </c>
      <c r="N44" s="168">
        <f>SUM('BIZ kWh ENTRY'!N44,'BIZ kWh ENTRY'!AD44,'BIZ kWh ENTRY'!AT44,'BIZ kWh ENTRY'!BJ44)</f>
        <v>0</v>
      </c>
      <c r="O44" s="352">
        <f t="shared" si="6"/>
        <v>0</v>
      </c>
      <c r="Q44"/>
      <c r="R44"/>
      <c r="S44"/>
      <c r="T44"/>
      <c r="U44"/>
      <c r="V44"/>
      <c r="W44"/>
      <c r="X44"/>
      <c r="Y44"/>
    </row>
    <row r="45" spans="1:25" s="350" customFormat="1" x14ac:dyDescent="0.35">
      <c r="A45" s="617"/>
      <c r="B45" s="351" t="s">
        <v>53</v>
      </c>
      <c r="C45" s="168">
        <f>SUM('BIZ kWh ENTRY'!C45,'BIZ kWh ENTRY'!S45,'BIZ kWh ENTRY'!AI45,'BIZ kWh ENTRY'!AY45)</f>
        <v>0</v>
      </c>
      <c r="D45" s="168">
        <f>SUM('BIZ kWh ENTRY'!D45,'BIZ kWh ENTRY'!T45,'BIZ kWh ENTRY'!AJ45,'BIZ kWh ENTRY'!AZ45)</f>
        <v>0</v>
      </c>
      <c r="E45" s="168">
        <f>SUM('BIZ kWh ENTRY'!E45,'BIZ kWh ENTRY'!U45,'BIZ kWh ENTRY'!AK45,'BIZ kWh ENTRY'!BA45)</f>
        <v>0</v>
      </c>
      <c r="F45" s="168">
        <f>SUM('BIZ kWh ENTRY'!F45,'BIZ kWh ENTRY'!V45,'BIZ kWh ENTRY'!AL45,'BIZ kWh ENTRY'!BB45)</f>
        <v>0</v>
      </c>
      <c r="G45" s="168">
        <f>SUM('BIZ kWh ENTRY'!G45,'BIZ kWh ENTRY'!W45,'BIZ kWh ENTRY'!AM45,'BIZ kWh ENTRY'!BC45)</f>
        <v>0</v>
      </c>
      <c r="H45" s="168">
        <f>SUM('BIZ kWh ENTRY'!H45,'BIZ kWh ENTRY'!X45,'BIZ kWh ENTRY'!AN45,'BIZ kWh ENTRY'!BD45)</f>
        <v>0</v>
      </c>
      <c r="I45" s="168">
        <f>SUM('BIZ kWh ENTRY'!I45,'BIZ kWh ENTRY'!Y45,'BIZ kWh ENTRY'!AO45,'BIZ kWh ENTRY'!BE45)</f>
        <v>0</v>
      </c>
      <c r="J45" s="168">
        <f>SUM('BIZ kWh ENTRY'!J45,'BIZ kWh ENTRY'!Z45,'BIZ kWh ENTRY'!AP45,'BIZ kWh ENTRY'!BF45)</f>
        <v>0</v>
      </c>
      <c r="K45" s="168">
        <f>SUM('BIZ kWh ENTRY'!K45,'BIZ kWh ENTRY'!AA45,'BIZ kWh ENTRY'!AQ45,'BIZ kWh ENTRY'!BG45)</f>
        <v>0</v>
      </c>
      <c r="L45" s="168">
        <f>SUM('BIZ kWh ENTRY'!L45,'BIZ kWh ENTRY'!AB45,'BIZ kWh ENTRY'!AR45,'BIZ kWh ENTRY'!BH45)</f>
        <v>0</v>
      </c>
      <c r="M45" s="168">
        <f>SUM('BIZ kWh ENTRY'!M45,'BIZ kWh ENTRY'!AC45,'BIZ kWh ENTRY'!AS45,'BIZ kWh ENTRY'!BI45)</f>
        <v>0</v>
      </c>
      <c r="N45" s="168">
        <f>SUM('BIZ kWh ENTRY'!N45,'BIZ kWh ENTRY'!AD45,'BIZ kWh ENTRY'!AT45,'BIZ kWh ENTRY'!BJ45)</f>
        <v>0</v>
      </c>
      <c r="O45" s="352">
        <f t="shared" si="6"/>
        <v>0</v>
      </c>
      <c r="Q45"/>
      <c r="R45"/>
      <c r="S45"/>
      <c r="T45"/>
      <c r="U45"/>
      <c r="V45"/>
      <c r="W45"/>
      <c r="X45"/>
      <c r="Y45"/>
    </row>
    <row r="46" spans="1:25" s="350" customFormat="1" x14ac:dyDescent="0.35">
      <c r="A46" s="617"/>
      <c r="B46" s="351" t="s">
        <v>52</v>
      </c>
      <c r="C46" s="168">
        <f>SUM('BIZ kWh ENTRY'!C46,'BIZ kWh ENTRY'!S46,'BIZ kWh ENTRY'!AI46,'BIZ kWh ENTRY'!AY46)</f>
        <v>0</v>
      </c>
      <c r="D46" s="168">
        <f>SUM('BIZ kWh ENTRY'!D46,'BIZ kWh ENTRY'!T46,'BIZ kWh ENTRY'!AJ46,'BIZ kWh ENTRY'!AZ46)</f>
        <v>0</v>
      </c>
      <c r="E46" s="168">
        <f>SUM('BIZ kWh ENTRY'!E46,'BIZ kWh ENTRY'!U46,'BIZ kWh ENTRY'!AK46,'BIZ kWh ENTRY'!BA46)</f>
        <v>0</v>
      </c>
      <c r="F46" s="168">
        <f>SUM('BIZ kWh ENTRY'!F46,'BIZ kWh ENTRY'!V46,'BIZ kWh ENTRY'!AL46,'BIZ kWh ENTRY'!BB46)</f>
        <v>0</v>
      </c>
      <c r="G46" s="168">
        <f>SUM('BIZ kWh ENTRY'!G46,'BIZ kWh ENTRY'!W46,'BIZ kWh ENTRY'!AM46,'BIZ kWh ENTRY'!BC46)</f>
        <v>0</v>
      </c>
      <c r="H46" s="168">
        <f>SUM('BIZ kWh ENTRY'!H46,'BIZ kWh ENTRY'!X46,'BIZ kWh ENTRY'!AN46,'BIZ kWh ENTRY'!BD46)</f>
        <v>0</v>
      </c>
      <c r="I46" s="168">
        <f>SUM('BIZ kWh ENTRY'!I46,'BIZ kWh ENTRY'!Y46,'BIZ kWh ENTRY'!AO46,'BIZ kWh ENTRY'!BE46)</f>
        <v>0</v>
      </c>
      <c r="J46" s="168">
        <f>SUM('BIZ kWh ENTRY'!J46,'BIZ kWh ENTRY'!Z46,'BIZ kWh ENTRY'!AP46,'BIZ kWh ENTRY'!BF46)</f>
        <v>0</v>
      </c>
      <c r="K46" s="168">
        <f>SUM('BIZ kWh ENTRY'!K46,'BIZ kWh ENTRY'!AA46,'BIZ kWh ENTRY'!AQ46,'BIZ kWh ENTRY'!BG46)</f>
        <v>0</v>
      </c>
      <c r="L46" s="168">
        <f>SUM('BIZ kWh ENTRY'!L46,'BIZ kWh ENTRY'!AB46,'BIZ kWh ENTRY'!AR46,'BIZ kWh ENTRY'!BH46)</f>
        <v>0</v>
      </c>
      <c r="M46" s="168">
        <f>SUM('BIZ kWh ENTRY'!M46,'BIZ kWh ENTRY'!AC46,'BIZ kWh ENTRY'!AS46,'BIZ kWh ENTRY'!BI46)</f>
        <v>0</v>
      </c>
      <c r="N46" s="168">
        <f>SUM('BIZ kWh ENTRY'!N46,'BIZ kWh ENTRY'!AD46,'BIZ kWh ENTRY'!AT46,'BIZ kWh ENTRY'!BJ46)</f>
        <v>0</v>
      </c>
      <c r="O46" s="352">
        <f t="shared" si="6"/>
        <v>0</v>
      </c>
      <c r="Q46"/>
      <c r="R46"/>
      <c r="S46"/>
      <c r="T46"/>
      <c r="U46"/>
      <c r="V46"/>
      <c r="W46"/>
      <c r="X46"/>
      <c r="Y46"/>
    </row>
    <row r="47" spans="1:25" s="350" customFormat="1" x14ac:dyDescent="0.35">
      <c r="A47" s="617"/>
      <c r="B47" s="351" t="s">
        <v>51</v>
      </c>
      <c r="C47" s="168">
        <f>SUM('BIZ kWh ENTRY'!C47,'BIZ kWh ENTRY'!S47,'BIZ kWh ENTRY'!AI47,'BIZ kWh ENTRY'!AY47)</f>
        <v>0</v>
      </c>
      <c r="D47" s="168">
        <f>SUM('BIZ kWh ENTRY'!D47,'BIZ kWh ENTRY'!T47,'BIZ kWh ENTRY'!AJ47,'BIZ kWh ENTRY'!AZ47)</f>
        <v>0</v>
      </c>
      <c r="E47" s="168">
        <f>SUM('BIZ kWh ENTRY'!E47,'BIZ kWh ENTRY'!U47,'BIZ kWh ENTRY'!AK47,'BIZ kWh ENTRY'!BA47)</f>
        <v>0</v>
      </c>
      <c r="F47" s="168">
        <f>SUM('BIZ kWh ENTRY'!F47,'BIZ kWh ENTRY'!V47,'BIZ kWh ENTRY'!AL47,'BIZ kWh ENTRY'!BB47)</f>
        <v>0</v>
      </c>
      <c r="G47" s="168">
        <f>SUM('BIZ kWh ENTRY'!G47,'BIZ kWh ENTRY'!W47,'BIZ kWh ENTRY'!AM47,'BIZ kWh ENTRY'!BC47)</f>
        <v>0</v>
      </c>
      <c r="H47" s="168">
        <f>SUM('BIZ kWh ENTRY'!H47,'BIZ kWh ENTRY'!X47,'BIZ kWh ENTRY'!AN47,'BIZ kWh ENTRY'!BD47)</f>
        <v>0</v>
      </c>
      <c r="I47" s="168">
        <f>SUM('BIZ kWh ENTRY'!I47,'BIZ kWh ENTRY'!Y47,'BIZ kWh ENTRY'!AO47,'BIZ kWh ENTRY'!BE47)</f>
        <v>0</v>
      </c>
      <c r="J47" s="168">
        <f>SUM('BIZ kWh ENTRY'!J47,'BIZ kWh ENTRY'!Z47,'BIZ kWh ENTRY'!AP47,'BIZ kWh ENTRY'!BF47)</f>
        <v>0</v>
      </c>
      <c r="K47" s="168">
        <f>SUM('BIZ kWh ENTRY'!K47,'BIZ kWh ENTRY'!AA47,'BIZ kWh ENTRY'!AQ47,'BIZ kWh ENTRY'!BG47)</f>
        <v>0</v>
      </c>
      <c r="L47" s="168">
        <f>SUM('BIZ kWh ENTRY'!L47,'BIZ kWh ENTRY'!AB47,'BIZ kWh ENTRY'!AR47,'BIZ kWh ENTRY'!BH47)</f>
        <v>0</v>
      </c>
      <c r="M47" s="168">
        <f>SUM('BIZ kWh ENTRY'!M47,'BIZ kWh ENTRY'!AC47,'BIZ kWh ENTRY'!AS47,'BIZ kWh ENTRY'!BI47)</f>
        <v>0</v>
      </c>
      <c r="N47" s="168">
        <f>SUM('BIZ kWh ENTRY'!N47,'BIZ kWh ENTRY'!AD47,'BIZ kWh ENTRY'!AT47,'BIZ kWh ENTRY'!BJ47)</f>
        <v>0</v>
      </c>
      <c r="O47" s="352">
        <f t="shared" si="6"/>
        <v>0</v>
      </c>
      <c r="Q47"/>
      <c r="R47"/>
      <c r="S47"/>
      <c r="T47"/>
      <c r="U47"/>
      <c r="V47"/>
      <c r="W47"/>
      <c r="X47"/>
      <c r="Y47"/>
    </row>
    <row r="48" spans="1:25" s="350" customFormat="1" ht="15" thickBot="1" x14ac:dyDescent="0.4">
      <c r="A48" s="618"/>
      <c r="B48" s="351" t="s">
        <v>50</v>
      </c>
      <c r="C48" s="168">
        <f>SUM('BIZ kWh ENTRY'!C48,'BIZ kWh ENTRY'!S48,'BIZ kWh ENTRY'!AI48,'BIZ kWh ENTRY'!AY48)</f>
        <v>0</v>
      </c>
      <c r="D48" s="168">
        <f>SUM('BIZ kWh ENTRY'!D48,'BIZ kWh ENTRY'!T48,'BIZ kWh ENTRY'!AJ48,'BIZ kWh ENTRY'!AZ48)</f>
        <v>0</v>
      </c>
      <c r="E48" s="168">
        <f>SUM('BIZ kWh ENTRY'!E48,'BIZ kWh ENTRY'!U48,'BIZ kWh ENTRY'!AK48,'BIZ kWh ENTRY'!BA48)</f>
        <v>0</v>
      </c>
      <c r="F48" s="168">
        <f>SUM('BIZ kWh ENTRY'!F48,'BIZ kWh ENTRY'!V48,'BIZ kWh ENTRY'!AL48,'BIZ kWh ENTRY'!BB48)</f>
        <v>0</v>
      </c>
      <c r="G48" s="168">
        <f>SUM('BIZ kWh ENTRY'!G48,'BIZ kWh ENTRY'!W48,'BIZ kWh ENTRY'!AM48,'BIZ kWh ENTRY'!BC48)</f>
        <v>0</v>
      </c>
      <c r="H48" s="168">
        <f>SUM('BIZ kWh ENTRY'!H48,'BIZ kWh ENTRY'!X48,'BIZ kWh ENTRY'!AN48,'BIZ kWh ENTRY'!BD48)</f>
        <v>0</v>
      </c>
      <c r="I48" s="168">
        <f>SUM('BIZ kWh ENTRY'!I48,'BIZ kWh ENTRY'!Y48,'BIZ kWh ENTRY'!AO48,'BIZ kWh ENTRY'!BE48)</f>
        <v>0</v>
      </c>
      <c r="J48" s="168">
        <f>SUM('BIZ kWh ENTRY'!J48,'BIZ kWh ENTRY'!Z48,'BIZ kWh ENTRY'!AP48,'BIZ kWh ENTRY'!BF48)</f>
        <v>0</v>
      </c>
      <c r="K48" s="168">
        <f>SUM('BIZ kWh ENTRY'!K48,'BIZ kWh ENTRY'!AA48,'BIZ kWh ENTRY'!AQ48,'BIZ kWh ENTRY'!BG48)</f>
        <v>0</v>
      </c>
      <c r="L48" s="168">
        <f>SUM('BIZ kWh ENTRY'!L48,'BIZ kWh ENTRY'!AB48,'BIZ kWh ENTRY'!AR48,'BIZ kWh ENTRY'!BH48)</f>
        <v>0</v>
      </c>
      <c r="M48" s="168">
        <f>SUM('BIZ kWh ENTRY'!M48,'BIZ kWh ENTRY'!AC48,'BIZ kWh ENTRY'!AS48,'BIZ kWh ENTRY'!BI48)</f>
        <v>0</v>
      </c>
      <c r="N48" s="168">
        <f>SUM('BIZ kWh ENTRY'!N48,'BIZ kWh ENTRY'!AD48,'BIZ kWh ENTRY'!AT48,'BIZ kWh ENTRY'!BJ48)</f>
        <v>0</v>
      </c>
      <c r="O48" s="352">
        <f t="shared" si="6"/>
        <v>0</v>
      </c>
      <c r="Q48"/>
      <c r="R48"/>
      <c r="S48"/>
      <c r="T48"/>
      <c r="U48"/>
      <c r="V48"/>
      <c r="W48"/>
      <c r="X48"/>
      <c r="Y48"/>
    </row>
    <row r="49" spans="1:25" s="350" customFormat="1" ht="15" thickBot="1" x14ac:dyDescent="0.4">
      <c r="A49" s="291"/>
      <c r="B49" s="353" t="s">
        <v>43</v>
      </c>
      <c r="C49" s="354">
        <f t="shared" ref="C49:N49" si="7">SUM(C36:C48)</f>
        <v>0</v>
      </c>
      <c r="D49" s="354">
        <f t="shared" si="7"/>
        <v>0</v>
      </c>
      <c r="E49" s="354">
        <f t="shared" si="7"/>
        <v>0</v>
      </c>
      <c r="F49" s="354">
        <f t="shared" si="7"/>
        <v>0</v>
      </c>
      <c r="G49" s="354">
        <f t="shared" si="7"/>
        <v>0</v>
      </c>
      <c r="H49" s="354">
        <f t="shared" si="7"/>
        <v>0</v>
      </c>
      <c r="I49" s="354">
        <f t="shared" si="7"/>
        <v>0</v>
      </c>
      <c r="J49" s="354">
        <f t="shared" si="7"/>
        <v>0</v>
      </c>
      <c r="K49" s="354">
        <f t="shared" si="7"/>
        <v>0</v>
      </c>
      <c r="L49" s="354">
        <f t="shared" si="7"/>
        <v>0</v>
      </c>
      <c r="M49" s="354">
        <f t="shared" si="7"/>
        <v>0</v>
      </c>
      <c r="N49" s="354">
        <f t="shared" si="7"/>
        <v>0</v>
      </c>
      <c r="O49" s="355">
        <f t="shared" si="6"/>
        <v>0</v>
      </c>
      <c r="Q49"/>
      <c r="R49"/>
      <c r="S49"/>
      <c r="T49"/>
      <c r="U49"/>
      <c r="V49"/>
      <c r="W49"/>
      <c r="X49"/>
      <c r="Y49"/>
    </row>
    <row r="50" spans="1:25" ht="21.5" thickBot="1" x14ac:dyDescent="0.55000000000000004">
      <c r="A50" s="76"/>
    </row>
    <row r="51" spans="1:25" ht="21.5" thickBot="1" x14ac:dyDescent="0.55000000000000004">
      <c r="A51" s="76"/>
      <c r="B51" s="184" t="s">
        <v>36</v>
      </c>
      <c r="C51" s="185">
        <f>C$3</f>
        <v>44562</v>
      </c>
      <c r="D51" s="185">
        <f t="shared" ref="D51:N51" si="8">D$3</f>
        <v>44593</v>
      </c>
      <c r="E51" s="185">
        <f t="shared" si="8"/>
        <v>44621</v>
      </c>
      <c r="F51" s="185">
        <f t="shared" si="8"/>
        <v>44652</v>
      </c>
      <c r="G51" s="185">
        <f t="shared" si="8"/>
        <v>44682</v>
      </c>
      <c r="H51" s="185">
        <f t="shared" si="8"/>
        <v>44713</v>
      </c>
      <c r="I51" s="185">
        <f t="shared" si="8"/>
        <v>44743</v>
      </c>
      <c r="J51" s="185">
        <f t="shared" si="8"/>
        <v>44774</v>
      </c>
      <c r="K51" s="185">
        <f t="shared" si="8"/>
        <v>44805</v>
      </c>
      <c r="L51" s="185">
        <f t="shared" si="8"/>
        <v>44835</v>
      </c>
      <c r="M51" s="185">
        <f t="shared" si="8"/>
        <v>44866</v>
      </c>
      <c r="N51" s="185" t="str">
        <f t="shared" si="8"/>
        <v>Dec-22 +</v>
      </c>
      <c r="O51" s="186" t="s">
        <v>34</v>
      </c>
    </row>
    <row r="52" spans="1:25" ht="15" customHeight="1" x14ac:dyDescent="0.35">
      <c r="A52" s="599" t="s">
        <v>66</v>
      </c>
      <c r="B52" s="11" t="s">
        <v>62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467822.86082636053</v>
      </c>
      <c r="F52" s="3">
        <f>SUM('BIZ kWh ENTRY'!F52,'BIZ kWh ENTRY'!V52,'BIZ kWh ENTRY'!AL52,'BIZ kWh ENTRY'!BB52)</f>
        <v>21511.187040498295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0</v>
      </c>
      <c r="I52" s="3">
        <f>SUM('BIZ kWh ENTRY'!I52,'BIZ kWh ENTRY'!Y52,'BIZ kWh ENTRY'!AO52,'BIZ kWh ENTRY'!BE52)</f>
        <v>67807.475246135218</v>
      </c>
      <c r="J52" s="3">
        <f>SUM('BIZ kWh ENTRY'!J52,'BIZ kWh ENTRY'!Z52,'BIZ kWh ENTRY'!AP52,'BIZ kWh ENTRY'!BF52)</f>
        <v>0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438628.40112691914</v>
      </c>
      <c r="M52" s="3">
        <f>SUM('BIZ kWh ENTRY'!M52,'BIZ kWh ENTRY'!AC52,'BIZ kWh ENTRY'!AS52,'BIZ kWh ENTRY'!BI52)</f>
        <v>0</v>
      </c>
      <c r="N52" s="3">
        <f>SUM('BIZ kWh ENTRY'!N52,'BIZ kWh ENTRY'!AD52,'BIZ kWh ENTRY'!AT52,'BIZ kWh ENTRY'!BJ52)</f>
        <v>726291.11768002145</v>
      </c>
      <c r="O52" s="70">
        <f t="shared" ref="O52:O65" si="9">SUM(C52:N52)</f>
        <v>1722061.0419199346</v>
      </c>
    </row>
    <row r="53" spans="1:25" x14ac:dyDescent="0.35">
      <c r="A53" s="600"/>
      <c r="B53" s="12" t="s">
        <v>61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70">
        <f t="shared" si="9"/>
        <v>0</v>
      </c>
    </row>
    <row r="54" spans="1:25" x14ac:dyDescent="0.35">
      <c r="A54" s="600"/>
      <c r="B54" s="11" t="s">
        <v>60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70">
        <f t="shared" si="9"/>
        <v>0</v>
      </c>
    </row>
    <row r="55" spans="1:25" x14ac:dyDescent="0.35">
      <c r="A55" s="600"/>
      <c r="B55" s="11" t="s">
        <v>59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52016.002951612856</v>
      </c>
      <c r="I55" s="3">
        <f>SUM('BIZ kWh ENTRY'!I55,'BIZ kWh ENTRY'!Y55,'BIZ kWh ENTRY'!AO55,'BIZ kWh ENTRY'!BE55)</f>
        <v>0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0</v>
      </c>
      <c r="N55" s="3">
        <f>SUM('BIZ kWh ENTRY'!N55,'BIZ kWh ENTRY'!AD55,'BIZ kWh ENTRY'!AT55,'BIZ kWh ENTRY'!BJ55)</f>
        <v>0</v>
      </c>
      <c r="O55" s="70">
        <f t="shared" si="9"/>
        <v>52016.002951612856</v>
      </c>
    </row>
    <row r="56" spans="1:25" x14ac:dyDescent="0.35">
      <c r="A56" s="600"/>
      <c r="B56" s="12" t="s">
        <v>58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70">
        <f t="shared" si="9"/>
        <v>0</v>
      </c>
    </row>
    <row r="57" spans="1:25" x14ac:dyDescent="0.35">
      <c r="A57" s="600"/>
      <c r="B57" s="11" t="s">
        <v>57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70">
        <f t="shared" si="9"/>
        <v>0</v>
      </c>
    </row>
    <row r="58" spans="1:25" x14ac:dyDescent="0.35">
      <c r="A58" s="600"/>
      <c r="B58" s="11" t="s">
        <v>56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189416.6349480261</v>
      </c>
      <c r="H58" s="3">
        <f>SUM('BIZ kWh ENTRY'!H58,'BIZ kWh ENTRY'!X58,'BIZ kWh ENTRY'!AN58,'BIZ kWh ENTRY'!BD58)</f>
        <v>78025.48673082616</v>
      </c>
      <c r="I58" s="3">
        <f>SUM('BIZ kWh ENTRY'!I58,'BIZ kWh ENTRY'!Y58,'BIZ kWh ENTRY'!AO58,'BIZ kWh ENTRY'!BE58)</f>
        <v>0</v>
      </c>
      <c r="J58" s="3">
        <f>SUM('BIZ kWh ENTRY'!J58,'BIZ kWh ENTRY'!Z58,'BIZ kWh ENTRY'!AP58,'BIZ kWh ENTRY'!BF58)</f>
        <v>0</v>
      </c>
      <c r="K58" s="3">
        <f>SUM('BIZ kWh ENTRY'!K58,'BIZ kWh ENTRY'!AA58,'BIZ kWh ENTRY'!AQ58,'BIZ kWh ENTRY'!BG58)</f>
        <v>0</v>
      </c>
      <c r="L58" s="3">
        <f>SUM('BIZ kWh ENTRY'!L58,'BIZ kWh ENTRY'!AB58,'BIZ kWh ENTRY'!AR58,'BIZ kWh ENTRY'!BH58)</f>
        <v>0</v>
      </c>
      <c r="M58" s="3">
        <f>SUM('BIZ kWh ENTRY'!M58,'BIZ kWh ENTRY'!AC58,'BIZ kWh ENTRY'!AS58,'BIZ kWh ENTRY'!BI58)</f>
        <v>0</v>
      </c>
      <c r="N58" s="3">
        <f>SUM('BIZ kWh ENTRY'!N58,'BIZ kWh ENTRY'!AD58,'BIZ kWh ENTRY'!AT58,'BIZ kWh ENTRY'!BJ58)</f>
        <v>0</v>
      </c>
      <c r="O58" s="70">
        <f t="shared" si="9"/>
        <v>267442.12167885224</v>
      </c>
    </row>
    <row r="59" spans="1:25" x14ac:dyDescent="0.35">
      <c r="A59" s="600"/>
      <c r="B59" s="11" t="s">
        <v>55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70">
        <f t="shared" si="9"/>
        <v>0</v>
      </c>
    </row>
    <row r="60" spans="1:25" x14ac:dyDescent="0.35">
      <c r="A60" s="600"/>
      <c r="B60" s="11" t="s">
        <v>54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70">
        <f t="shared" si="9"/>
        <v>0</v>
      </c>
    </row>
    <row r="61" spans="1:25" x14ac:dyDescent="0.35">
      <c r="A61" s="600"/>
      <c r="B61" s="11" t="s">
        <v>53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70">
        <f t="shared" si="9"/>
        <v>0</v>
      </c>
    </row>
    <row r="62" spans="1:25" x14ac:dyDescent="0.35">
      <c r="A62" s="600"/>
      <c r="B62" s="11" t="s">
        <v>52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70">
        <f t="shared" si="9"/>
        <v>0</v>
      </c>
    </row>
    <row r="63" spans="1:25" x14ac:dyDescent="0.35">
      <c r="A63" s="600"/>
      <c r="B63" s="11" t="s">
        <v>51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70">
        <f t="shared" si="9"/>
        <v>0</v>
      </c>
    </row>
    <row r="64" spans="1:25" ht="15" thickBot="1" x14ac:dyDescent="0.4">
      <c r="A64" s="601"/>
      <c r="B64" s="11" t="s">
        <v>50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70">
        <f t="shared" si="9"/>
        <v>0</v>
      </c>
    </row>
    <row r="65" spans="1:15" ht="15" thickBot="1" x14ac:dyDescent="0.4">
      <c r="A65" s="74"/>
      <c r="B65" s="188" t="s">
        <v>43</v>
      </c>
      <c r="C65" s="189">
        <f t="shared" ref="C65:N65" si="10">SUM(C52:C64)</f>
        <v>0</v>
      </c>
      <c r="D65" s="189">
        <f t="shared" si="10"/>
        <v>0</v>
      </c>
      <c r="E65" s="189">
        <f t="shared" si="10"/>
        <v>467822.86082636053</v>
      </c>
      <c r="F65" s="189">
        <f t="shared" si="10"/>
        <v>21511.187040498295</v>
      </c>
      <c r="G65" s="189">
        <f t="shared" si="10"/>
        <v>189416.6349480261</v>
      </c>
      <c r="H65" s="189">
        <f t="shared" si="10"/>
        <v>130041.48968243902</v>
      </c>
      <c r="I65" s="189">
        <f t="shared" si="10"/>
        <v>67807.475246135218</v>
      </c>
      <c r="J65" s="189">
        <f t="shared" si="10"/>
        <v>0</v>
      </c>
      <c r="K65" s="189">
        <f t="shared" si="10"/>
        <v>0</v>
      </c>
      <c r="L65" s="189">
        <f t="shared" si="10"/>
        <v>438628.40112691914</v>
      </c>
      <c r="M65" s="189">
        <f t="shared" si="10"/>
        <v>0</v>
      </c>
      <c r="N65" s="189">
        <f t="shared" si="10"/>
        <v>726291.11768002145</v>
      </c>
      <c r="O65" s="73">
        <f t="shared" si="9"/>
        <v>2041519.1665503997</v>
      </c>
    </row>
    <row r="66" spans="1:15" ht="21.5" thickBot="1" x14ac:dyDescent="0.55000000000000004">
      <c r="A66" s="76"/>
    </row>
    <row r="67" spans="1:15" ht="21.5" thickBot="1" x14ac:dyDescent="0.55000000000000004">
      <c r="A67" s="76"/>
      <c r="B67" s="184" t="s">
        <v>36</v>
      </c>
      <c r="C67" s="185">
        <f>C$3</f>
        <v>44562</v>
      </c>
      <c r="D67" s="185">
        <f t="shared" ref="D67:N67" si="11">D$3</f>
        <v>44593</v>
      </c>
      <c r="E67" s="185">
        <f t="shared" si="11"/>
        <v>44621</v>
      </c>
      <c r="F67" s="185">
        <f t="shared" si="11"/>
        <v>44652</v>
      </c>
      <c r="G67" s="185">
        <f t="shared" si="11"/>
        <v>44682</v>
      </c>
      <c r="H67" s="185">
        <f t="shared" si="11"/>
        <v>44713</v>
      </c>
      <c r="I67" s="185">
        <f t="shared" si="11"/>
        <v>44743</v>
      </c>
      <c r="J67" s="185">
        <f t="shared" si="11"/>
        <v>44774</v>
      </c>
      <c r="K67" s="185">
        <f t="shared" si="11"/>
        <v>44805</v>
      </c>
      <c r="L67" s="185">
        <f t="shared" si="11"/>
        <v>44835</v>
      </c>
      <c r="M67" s="185">
        <f t="shared" si="11"/>
        <v>44866</v>
      </c>
      <c r="N67" s="185" t="str">
        <f t="shared" si="11"/>
        <v>Dec-22 +</v>
      </c>
      <c r="O67" s="186" t="s">
        <v>34</v>
      </c>
    </row>
    <row r="68" spans="1:15" ht="15" customHeight="1" x14ac:dyDescent="0.35">
      <c r="A68" s="605" t="s">
        <v>65</v>
      </c>
      <c r="B68" s="11" t="s">
        <v>62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70">
        <f t="shared" ref="O68:O81" si="12">SUM(C68:N68)</f>
        <v>0</v>
      </c>
    </row>
    <row r="69" spans="1:15" x14ac:dyDescent="0.35">
      <c r="A69" s="606"/>
      <c r="B69" s="12" t="s">
        <v>61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70">
        <f t="shared" si="12"/>
        <v>0</v>
      </c>
    </row>
    <row r="70" spans="1:15" x14ac:dyDescent="0.35">
      <c r="A70" s="606"/>
      <c r="B70" s="11" t="s">
        <v>60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70">
        <f t="shared" si="12"/>
        <v>0</v>
      </c>
    </row>
    <row r="71" spans="1:15" x14ac:dyDescent="0.35">
      <c r="A71" s="606"/>
      <c r="B71" s="11" t="s">
        <v>59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208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70">
        <f t="shared" si="12"/>
        <v>208</v>
      </c>
    </row>
    <row r="72" spans="1:15" x14ac:dyDescent="0.35">
      <c r="A72" s="606"/>
      <c r="B72" s="12" t="s">
        <v>58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70">
        <f t="shared" si="12"/>
        <v>0</v>
      </c>
    </row>
    <row r="73" spans="1:15" x14ac:dyDescent="0.35">
      <c r="A73" s="606"/>
      <c r="B73" s="11" t="s">
        <v>57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70">
        <f t="shared" si="12"/>
        <v>0</v>
      </c>
    </row>
    <row r="74" spans="1:15" x14ac:dyDescent="0.35">
      <c r="A74" s="606"/>
      <c r="B74" s="11" t="s">
        <v>56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0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0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70">
        <f t="shared" si="12"/>
        <v>0</v>
      </c>
    </row>
    <row r="75" spans="1:15" x14ac:dyDescent="0.35">
      <c r="A75" s="606"/>
      <c r="B75" s="11" t="s">
        <v>55</v>
      </c>
      <c r="C75" s="3">
        <f>SUM('BIZ kWh ENTRY'!C75,'BIZ kWh ENTRY'!S75,'BIZ kWh ENTRY'!AI75,'BIZ kWh ENTRY'!AY75)</f>
        <v>0</v>
      </c>
      <c r="D75" s="3">
        <f>SUM('BIZ kWh ENTRY'!D75,'BIZ kWh ENTRY'!T75,'BIZ kWh ENTRY'!AJ75,'BIZ kWh ENTRY'!AZ75)</f>
        <v>255062.40267026357</v>
      </c>
      <c r="E75" s="3">
        <f>SUM('BIZ kWh ENTRY'!E75,'BIZ kWh ENTRY'!U75,'BIZ kWh ENTRY'!AK75,'BIZ kWh ENTRY'!BA75)</f>
        <v>303995.50646475708</v>
      </c>
      <c r="F75" s="3">
        <f>SUM('BIZ kWh ENTRY'!F75,'BIZ kWh ENTRY'!V75,'BIZ kWh ENTRY'!AL75,'BIZ kWh ENTRY'!BB75)</f>
        <v>536990.09916321025</v>
      </c>
      <c r="G75" s="3">
        <f>SUM('BIZ kWh ENTRY'!G75,'BIZ kWh ENTRY'!W75,'BIZ kWh ENTRY'!AM75,'BIZ kWh ENTRY'!BC75)</f>
        <v>347560.36776396004</v>
      </c>
      <c r="H75" s="3">
        <f>SUM('BIZ kWh ENTRY'!H75,'BIZ kWh ENTRY'!X75,'BIZ kWh ENTRY'!AN75,'BIZ kWh ENTRY'!BD75)</f>
        <v>455397.15675024007</v>
      </c>
      <c r="I75" s="3">
        <f>SUM('BIZ kWh ENTRY'!I75,'BIZ kWh ENTRY'!Y75,'BIZ kWh ENTRY'!AO75,'BIZ kWh ENTRY'!BE75)</f>
        <v>526146.48630054004</v>
      </c>
      <c r="J75" s="3">
        <f>SUM('BIZ kWh ENTRY'!J75,'BIZ kWh ENTRY'!Z75,'BIZ kWh ENTRY'!AP75,'BIZ kWh ENTRY'!BF75)</f>
        <v>309193.26081642002</v>
      </c>
      <c r="K75" s="3">
        <f>SUM('BIZ kWh ENTRY'!K75,'BIZ kWh ENTRY'!AA75,'BIZ kWh ENTRY'!AQ75,'BIZ kWh ENTRY'!BG75)</f>
        <v>645321.87675540021</v>
      </c>
      <c r="L75" s="3">
        <f>SUM('BIZ kWh ENTRY'!L75,'BIZ kWh ENTRY'!AB75,'BIZ kWh ENTRY'!AR75,'BIZ kWh ENTRY'!BH75)</f>
        <v>603650.30975568027</v>
      </c>
      <c r="M75" s="3">
        <f>SUM('BIZ kWh ENTRY'!M75,'BIZ kWh ENTRY'!AC75,'BIZ kWh ENTRY'!AS75,'BIZ kWh ENTRY'!BI75)</f>
        <v>782839.86475176003</v>
      </c>
      <c r="N75" s="3">
        <f>SUM('BIZ kWh ENTRY'!N75,'BIZ kWh ENTRY'!AD75,'BIZ kWh ENTRY'!AT75,'BIZ kWh ENTRY'!BJ75)</f>
        <v>1346667.5834010001</v>
      </c>
      <c r="O75" s="70">
        <f t="shared" si="12"/>
        <v>6112824.9145932319</v>
      </c>
    </row>
    <row r="76" spans="1:15" x14ac:dyDescent="0.35">
      <c r="A76" s="606"/>
      <c r="B76" s="11" t="s">
        <v>54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65488.854391200002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4079.8280880000002</v>
      </c>
      <c r="L76" s="3">
        <f>SUM('BIZ kWh ENTRY'!L76,'BIZ kWh ENTRY'!AB76,'BIZ kWh ENTRY'!AR76,'BIZ kWh ENTRY'!BH76)</f>
        <v>1107.3819096000002</v>
      </c>
      <c r="M76" s="3">
        <f>SUM('BIZ kWh ENTRY'!M76,'BIZ kWh ENTRY'!AC76,'BIZ kWh ENTRY'!AS76,'BIZ kWh ENTRY'!BI76)</f>
        <v>3837.2437152000007</v>
      </c>
      <c r="N76" s="3">
        <f>SUM('BIZ kWh ENTRY'!N76,'BIZ kWh ENTRY'!AD76,'BIZ kWh ENTRY'!AT76,'BIZ kWh ENTRY'!BJ76)</f>
        <v>28502.613655200003</v>
      </c>
      <c r="O76" s="70">
        <f t="shared" si="12"/>
        <v>103015.92175919999</v>
      </c>
    </row>
    <row r="77" spans="1:15" x14ac:dyDescent="0.35">
      <c r="A77" s="606"/>
      <c r="B77" s="11" t="s">
        <v>53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70">
        <f t="shared" si="12"/>
        <v>0</v>
      </c>
    </row>
    <row r="78" spans="1:15" x14ac:dyDescent="0.35">
      <c r="A78" s="606"/>
      <c r="B78" s="11" t="s">
        <v>52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70">
        <f t="shared" si="12"/>
        <v>0</v>
      </c>
    </row>
    <row r="79" spans="1:15" x14ac:dyDescent="0.35">
      <c r="A79" s="606"/>
      <c r="B79" s="11" t="s">
        <v>51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70">
        <f t="shared" si="12"/>
        <v>0</v>
      </c>
    </row>
    <row r="80" spans="1:15" ht="15" thickBot="1" x14ac:dyDescent="0.4">
      <c r="A80" s="607"/>
      <c r="B80" s="11" t="s">
        <v>50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70">
        <f t="shared" si="12"/>
        <v>0</v>
      </c>
    </row>
    <row r="81" spans="1:15" ht="15" thickBot="1" x14ac:dyDescent="0.4">
      <c r="A81" s="74"/>
      <c r="B81" s="188" t="s">
        <v>43</v>
      </c>
      <c r="C81" s="189">
        <f t="shared" ref="C81:N81" si="13">SUM(C68:C80)</f>
        <v>0</v>
      </c>
      <c r="D81" s="189">
        <f t="shared" si="13"/>
        <v>255062.40267026357</v>
      </c>
      <c r="E81" s="189">
        <f t="shared" si="13"/>
        <v>303995.50646475708</v>
      </c>
      <c r="F81" s="189">
        <f t="shared" si="13"/>
        <v>536990.09916321025</v>
      </c>
      <c r="G81" s="189">
        <f t="shared" si="13"/>
        <v>347560.36776396004</v>
      </c>
      <c r="H81" s="189">
        <f t="shared" si="13"/>
        <v>455605.15675024007</v>
      </c>
      <c r="I81" s="189">
        <f t="shared" si="13"/>
        <v>591635.34069174004</v>
      </c>
      <c r="J81" s="189">
        <f t="shared" si="13"/>
        <v>309193.26081642002</v>
      </c>
      <c r="K81" s="189">
        <f t="shared" si="13"/>
        <v>649401.70484340016</v>
      </c>
      <c r="L81" s="189">
        <f t="shared" si="13"/>
        <v>604757.69166528026</v>
      </c>
      <c r="M81" s="189">
        <f t="shared" si="13"/>
        <v>786677.10846696002</v>
      </c>
      <c r="N81" s="189">
        <f t="shared" si="13"/>
        <v>1375170.1970562001</v>
      </c>
      <c r="O81" s="73">
        <f t="shared" si="12"/>
        <v>6216048.8363524321</v>
      </c>
    </row>
    <row r="82" spans="1:15" ht="21.5" thickBot="1" x14ac:dyDescent="0.55000000000000004">
      <c r="A82" s="76"/>
    </row>
    <row r="83" spans="1:15" ht="21.5" thickBot="1" x14ac:dyDescent="0.55000000000000004">
      <c r="A83" s="76"/>
      <c r="B83" s="184" t="s">
        <v>36</v>
      </c>
      <c r="C83" s="185">
        <f>C$3</f>
        <v>44562</v>
      </c>
      <c r="D83" s="185">
        <f t="shared" ref="D83:N83" si="14">D$3</f>
        <v>44593</v>
      </c>
      <c r="E83" s="185">
        <f t="shared" si="14"/>
        <v>44621</v>
      </c>
      <c r="F83" s="185">
        <f t="shared" si="14"/>
        <v>44652</v>
      </c>
      <c r="G83" s="185">
        <f t="shared" si="14"/>
        <v>44682</v>
      </c>
      <c r="H83" s="185">
        <f t="shared" si="14"/>
        <v>44713</v>
      </c>
      <c r="I83" s="185">
        <f t="shared" si="14"/>
        <v>44743</v>
      </c>
      <c r="J83" s="185">
        <f t="shared" si="14"/>
        <v>44774</v>
      </c>
      <c r="K83" s="185">
        <f t="shared" si="14"/>
        <v>44805</v>
      </c>
      <c r="L83" s="185">
        <f t="shared" si="14"/>
        <v>44835</v>
      </c>
      <c r="M83" s="185">
        <f t="shared" si="14"/>
        <v>44866</v>
      </c>
      <c r="N83" s="185" t="str">
        <f t="shared" si="14"/>
        <v>Dec-22 +</v>
      </c>
      <c r="O83" s="186" t="s">
        <v>34</v>
      </c>
    </row>
    <row r="84" spans="1:15" ht="15" customHeight="1" x14ac:dyDescent="0.35">
      <c r="A84" s="599" t="s">
        <v>64</v>
      </c>
      <c r="B84" s="11" t="s">
        <v>62</v>
      </c>
      <c r="C84" s="3">
        <f>SUM('BIZ kWh ENTRY'!C84,'BIZ kWh ENTRY'!S84,'BIZ kWh ENTRY'!AI84,'BIZ kWh ENTRY'!AY84)</f>
        <v>0</v>
      </c>
      <c r="D84" s="3">
        <f>SUM('BIZ kWh ENTRY'!D84,'BIZ kWh ENTRY'!T84,'BIZ kWh ENTRY'!AJ84,'BIZ kWh ENTRY'!AZ84)</f>
        <v>6959</v>
      </c>
      <c r="E84" s="3">
        <f>SUM('BIZ kWh ENTRY'!E84,'BIZ kWh ENTRY'!U84,'BIZ kWh ENTRY'!AK84,'BIZ kWh ENTRY'!BA84)</f>
        <v>0</v>
      </c>
      <c r="F84" s="3">
        <f>SUM('BIZ kWh ENTRY'!F84,'BIZ kWh ENTRY'!V84,'BIZ kWh ENTRY'!AL84,'BIZ kWh ENTRY'!BB84)</f>
        <v>0</v>
      </c>
      <c r="G84" s="3">
        <f>SUM('BIZ kWh ENTRY'!G84,'BIZ kWh ENTRY'!W84,'BIZ kWh ENTRY'!AM84,'BIZ kWh ENTRY'!BC84)</f>
        <v>0</v>
      </c>
      <c r="H84" s="3">
        <f>SUM('BIZ kWh ENTRY'!H84,'BIZ kWh ENTRY'!X84,'BIZ kWh ENTRY'!AN84,'BIZ kWh ENTRY'!BD84)</f>
        <v>0</v>
      </c>
      <c r="I84" s="3">
        <f>SUM('BIZ kWh ENTRY'!I84,'BIZ kWh ENTRY'!Y84,'BIZ kWh ENTRY'!AO84,'BIZ kWh ENTRY'!BE84)</f>
        <v>0</v>
      </c>
      <c r="J84" s="3">
        <f>SUM('BIZ kWh ENTRY'!J84,'BIZ kWh ENTRY'!Z84,'BIZ kWh ENTRY'!AP84,'BIZ kWh ENTRY'!BF84)</f>
        <v>0</v>
      </c>
      <c r="K84" s="3">
        <f>SUM('BIZ kWh ENTRY'!K84,'BIZ kWh ENTRY'!AA84,'BIZ kWh ENTRY'!AQ84,'BIZ kWh ENTRY'!BG84)</f>
        <v>0</v>
      </c>
      <c r="L84" s="3">
        <f>SUM('BIZ kWh ENTRY'!L84,'BIZ kWh ENTRY'!AB84,'BIZ kWh ENTRY'!AR84,'BIZ kWh ENTRY'!BH84)</f>
        <v>54829</v>
      </c>
      <c r="M84" s="3">
        <f>SUM('BIZ kWh ENTRY'!M84,'BIZ kWh ENTRY'!AC84,'BIZ kWh ENTRY'!AS84,'BIZ kWh ENTRY'!BI84)</f>
        <v>0</v>
      </c>
      <c r="N84" s="3">
        <f>SUM('BIZ kWh ENTRY'!N84,'BIZ kWh ENTRY'!AD84,'BIZ kWh ENTRY'!AT84,'BIZ kWh ENTRY'!BJ84)</f>
        <v>0</v>
      </c>
      <c r="O84" s="70">
        <f t="shared" ref="O84:O97" si="15">SUM(C84:N84)</f>
        <v>61788</v>
      </c>
    </row>
    <row r="85" spans="1:15" x14ac:dyDescent="0.35">
      <c r="A85" s="600"/>
      <c r="B85" s="12" t="s">
        <v>61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70">
        <f t="shared" si="15"/>
        <v>0</v>
      </c>
    </row>
    <row r="86" spans="1:15" x14ac:dyDescent="0.35">
      <c r="A86" s="600"/>
      <c r="B86" s="11" t="s">
        <v>60</v>
      </c>
      <c r="C86" s="3">
        <f>SUM('BIZ kWh ENTRY'!C86,'BIZ kWh ENTRY'!S86,'BIZ kWh ENTRY'!AI86,'BIZ kWh ENTRY'!AY86)</f>
        <v>0</v>
      </c>
      <c r="D86" s="3">
        <f>SUM('BIZ kWh ENTRY'!D86,'BIZ kWh ENTRY'!T86,'BIZ kWh ENTRY'!AJ86,'BIZ kWh ENTRY'!AZ86)</f>
        <v>0</v>
      </c>
      <c r="E86" s="3">
        <f>SUM('BIZ kWh ENTRY'!E86,'BIZ kWh ENTRY'!U86,'BIZ kWh ENTRY'!AK86,'BIZ kWh ENTRY'!BA86)</f>
        <v>0</v>
      </c>
      <c r="F86" s="3">
        <f>SUM('BIZ kWh ENTRY'!F86,'BIZ kWh ENTRY'!V86,'BIZ kWh ENTRY'!AL86,'BIZ kWh ENTRY'!BB86)</f>
        <v>4438</v>
      </c>
      <c r="G86" s="3">
        <f>SUM('BIZ kWh ENTRY'!G86,'BIZ kWh ENTRY'!W86,'BIZ kWh ENTRY'!AM86,'BIZ kWh ENTRY'!BC86)</f>
        <v>0</v>
      </c>
      <c r="H86" s="3">
        <f>SUM('BIZ kWh ENTRY'!H86,'BIZ kWh ENTRY'!X86,'BIZ kWh ENTRY'!AN86,'BIZ kWh ENTRY'!BD86)</f>
        <v>47062.288577695137</v>
      </c>
      <c r="I86" s="3">
        <f>SUM('BIZ kWh ENTRY'!I86,'BIZ kWh ENTRY'!Y86,'BIZ kWh ENTRY'!AO86,'BIZ kWh ENTRY'!BE86)</f>
        <v>0</v>
      </c>
      <c r="J86" s="3">
        <f>SUM('BIZ kWh ENTRY'!J86,'BIZ kWh ENTRY'!Z86,'BIZ kWh ENTRY'!AP86,'BIZ kWh ENTRY'!BF86)</f>
        <v>0</v>
      </c>
      <c r="K86" s="3">
        <f>SUM('BIZ kWh ENTRY'!K86,'BIZ kWh ENTRY'!AA86,'BIZ kWh ENTRY'!AQ86,'BIZ kWh ENTRY'!BG86)</f>
        <v>7856</v>
      </c>
      <c r="L86" s="3">
        <f>SUM('BIZ kWh ENTRY'!L86,'BIZ kWh ENTRY'!AB86,'BIZ kWh ENTRY'!AR86,'BIZ kWh ENTRY'!BH86)</f>
        <v>0</v>
      </c>
      <c r="M86" s="3">
        <f>SUM('BIZ kWh ENTRY'!M86,'BIZ kWh ENTRY'!AC86,'BIZ kWh ENTRY'!AS86,'BIZ kWh ENTRY'!BI86)</f>
        <v>0</v>
      </c>
      <c r="N86" s="3">
        <f>SUM('BIZ kWh ENTRY'!N86,'BIZ kWh ENTRY'!AD86,'BIZ kWh ENTRY'!AT86,'BIZ kWh ENTRY'!BJ86)</f>
        <v>23531.144288847569</v>
      </c>
      <c r="O86" s="70">
        <f t="shared" si="15"/>
        <v>82887.432866542702</v>
      </c>
    </row>
    <row r="87" spans="1:15" x14ac:dyDescent="0.35">
      <c r="A87" s="600"/>
      <c r="B87" s="11" t="s">
        <v>59</v>
      </c>
      <c r="C87" s="3">
        <f>SUM('BIZ kWh ENTRY'!C87,'BIZ kWh ENTRY'!S87,'BIZ kWh ENTRY'!AI87,'BIZ kWh ENTRY'!AY87)</f>
        <v>0</v>
      </c>
      <c r="D87" s="3">
        <f>SUM('BIZ kWh ENTRY'!D87,'BIZ kWh ENTRY'!T87,'BIZ kWh ENTRY'!AJ87,'BIZ kWh ENTRY'!AZ87)</f>
        <v>81412.818015572397</v>
      </c>
      <c r="E87" s="3">
        <f>SUM('BIZ kWh ENTRY'!E87,'BIZ kWh ENTRY'!U87,'BIZ kWh ENTRY'!AK87,'BIZ kWh ENTRY'!BA87)</f>
        <v>130432.5628111159</v>
      </c>
      <c r="F87" s="3">
        <f>SUM('BIZ kWh ENTRY'!F87,'BIZ kWh ENTRY'!V87,'BIZ kWh ENTRY'!AL87,'BIZ kWh ENTRY'!BB87)</f>
        <v>389205.23389410658</v>
      </c>
      <c r="G87" s="3">
        <f>SUM('BIZ kWh ENTRY'!G87,'BIZ kWh ENTRY'!W87,'BIZ kWh ENTRY'!AM87,'BIZ kWh ENTRY'!BC87)</f>
        <v>230117.27833277412</v>
      </c>
      <c r="H87" s="3">
        <f>SUM('BIZ kWh ENTRY'!H87,'BIZ kWh ENTRY'!X87,'BIZ kWh ENTRY'!AN87,'BIZ kWh ENTRY'!BD87)</f>
        <v>1455277.0847891397</v>
      </c>
      <c r="I87" s="3">
        <f>SUM('BIZ kWh ENTRY'!I87,'BIZ kWh ENTRY'!Y87,'BIZ kWh ENTRY'!AO87,'BIZ kWh ENTRY'!BE87)</f>
        <v>109312.50152529577</v>
      </c>
      <c r="J87" s="3">
        <f>SUM('BIZ kWh ENTRY'!J87,'BIZ kWh ENTRY'!Z87,'BIZ kWh ENTRY'!AP87,'BIZ kWh ENTRY'!BF87)</f>
        <v>215791.3260354482</v>
      </c>
      <c r="K87" s="3">
        <f>SUM('BIZ kWh ENTRY'!K87,'BIZ kWh ENTRY'!AA87,'BIZ kWh ENTRY'!AQ87,'BIZ kWh ENTRY'!BG87)</f>
        <v>312784.19941546756</v>
      </c>
      <c r="L87" s="3">
        <f>SUM('BIZ kWh ENTRY'!L87,'BIZ kWh ENTRY'!AB87,'BIZ kWh ENTRY'!AR87,'BIZ kWh ENTRY'!BH87)</f>
        <v>376945.08393806306</v>
      </c>
      <c r="M87" s="3">
        <f>SUM('BIZ kWh ENTRY'!M87,'BIZ kWh ENTRY'!AC87,'BIZ kWh ENTRY'!AS87,'BIZ kWh ENTRY'!BI87)</f>
        <v>635562.81436781655</v>
      </c>
      <c r="N87" s="3">
        <f>SUM('BIZ kWh ENTRY'!N87,'BIZ kWh ENTRY'!AD87,'BIZ kWh ENTRY'!AT87,'BIZ kWh ENTRY'!BJ87)</f>
        <v>1831306.6202037162</v>
      </c>
      <c r="O87" s="70">
        <f t="shared" si="15"/>
        <v>5768147.5233285166</v>
      </c>
    </row>
    <row r="88" spans="1:15" x14ac:dyDescent="0.35">
      <c r="A88" s="600"/>
      <c r="B88" s="12" t="s">
        <v>58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186214.74695999999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37868.070240000001</v>
      </c>
      <c r="N88" s="3">
        <f>SUM('BIZ kWh ENTRY'!N88,'BIZ kWh ENTRY'!AD88,'BIZ kWh ENTRY'!AT88,'BIZ kWh ENTRY'!BJ88)</f>
        <v>109609.632</v>
      </c>
      <c r="O88" s="70">
        <f t="shared" si="15"/>
        <v>333692.44919999997</v>
      </c>
    </row>
    <row r="89" spans="1:15" x14ac:dyDescent="0.35">
      <c r="A89" s="600"/>
      <c r="B89" s="11" t="s">
        <v>57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70">
        <f t="shared" si="15"/>
        <v>0</v>
      </c>
    </row>
    <row r="90" spans="1:15" x14ac:dyDescent="0.35">
      <c r="A90" s="600"/>
      <c r="B90" s="11" t="s">
        <v>56</v>
      </c>
      <c r="C90" s="3">
        <f>SUM('BIZ kWh ENTRY'!C90,'BIZ kWh ENTRY'!S90,'BIZ kWh ENTRY'!AI90,'BIZ kWh ENTRY'!AY90)</f>
        <v>0</v>
      </c>
      <c r="D90" s="3">
        <f>SUM('BIZ kWh ENTRY'!D90,'BIZ kWh ENTRY'!T90,'BIZ kWh ENTRY'!AJ90,'BIZ kWh ENTRY'!AZ90)</f>
        <v>0</v>
      </c>
      <c r="E90" s="3">
        <f>SUM('BIZ kWh ENTRY'!E90,'BIZ kWh ENTRY'!U90,'BIZ kWh ENTRY'!AK90,'BIZ kWh ENTRY'!BA90)</f>
        <v>0</v>
      </c>
      <c r="F90" s="3">
        <f>SUM('BIZ kWh ENTRY'!F90,'BIZ kWh ENTRY'!V90,'BIZ kWh ENTRY'!AL90,'BIZ kWh ENTRY'!BB90)</f>
        <v>490170.77145473124</v>
      </c>
      <c r="G90" s="3">
        <f>SUM('BIZ kWh ENTRY'!G90,'BIZ kWh ENTRY'!W90,'BIZ kWh ENTRY'!AM90,'BIZ kWh ENTRY'!BC90)</f>
        <v>66300.979185244141</v>
      </c>
      <c r="H90" s="3">
        <f>SUM('BIZ kWh ENTRY'!H90,'BIZ kWh ENTRY'!X90,'BIZ kWh ENTRY'!AN90,'BIZ kWh ENTRY'!BD90)</f>
        <v>88759.005298247765</v>
      </c>
      <c r="I90" s="3">
        <f>SUM('BIZ kWh ENTRY'!I90,'BIZ kWh ENTRY'!Y90,'BIZ kWh ENTRY'!AO90,'BIZ kWh ENTRY'!BE90)</f>
        <v>199320.45005141632</v>
      </c>
      <c r="J90" s="3">
        <f>SUM('BIZ kWh ENTRY'!J90,'BIZ kWh ENTRY'!Z90,'BIZ kWh ENTRY'!AP90,'BIZ kWh ENTRY'!BF90)</f>
        <v>0</v>
      </c>
      <c r="K90" s="3">
        <f>SUM('BIZ kWh ENTRY'!K90,'BIZ kWh ENTRY'!AA90,'BIZ kWh ENTRY'!AQ90,'BIZ kWh ENTRY'!BG90)</f>
        <v>227027.90869223449</v>
      </c>
      <c r="L90" s="3">
        <f>SUM('BIZ kWh ENTRY'!L90,'BIZ kWh ENTRY'!AB90,'BIZ kWh ENTRY'!AR90,'BIZ kWh ENTRY'!BH90)</f>
        <v>212226.8540587177</v>
      </c>
      <c r="M90" s="3">
        <f>SUM('BIZ kWh ENTRY'!M90,'BIZ kWh ENTRY'!AC90,'BIZ kWh ENTRY'!AS90,'BIZ kWh ENTRY'!BI90)</f>
        <v>319618.95503097243</v>
      </c>
      <c r="N90" s="3">
        <f>SUM('BIZ kWh ENTRY'!N90,'BIZ kWh ENTRY'!AD90,'BIZ kWh ENTRY'!AT90,'BIZ kWh ENTRY'!BJ90)</f>
        <v>584451.6113462717</v>
      </c>
      <c r="O90" s="70">
        <f t="shared" si="15"/>
        <v>2187876.5351178357</v>
      </c>
    </row>
    <row r="91" spans="1:15" x14ac:dyDescent="0.35">
      <c r="A91" s="600"/>
      <c r="B91" s="11" t="s">
        <v>55</v>
      </c>
      <c r="C91" s="3">
        <f>SUM('BIZ kWh ENTRY'!C91,'BIZ kWh ENTRY'!S91,'BIZ kWh ENTRY'!AI91,'BIZ kWh ENTRY'!AY91)</f>
        <v>0</v>
      </c>
      <c r="D91" s="3">
        <f>SUM('BIZ kWh ENTRY'!D91,'BIZ kWh ENTRY'!T91,'BIZ kWh ENTRY'!AJ91,'BIZ kWh ENTRY'!AZ91)</f>
        <v>1387592.6693850334</v>
      </c>
      <c r="E91" s="3">
        <f>SUM('BIZ kWh ENTRY'!E91,'BIZ kWh ENTRY'!U91,'BIZ kWh ENTRY'!AK91,'BIZ kWh ENTRY'!BA91)</f>
        <v>1316263.0945376523</v>
      </c>
      <c r="F91" s="3">
        <f>SUM('BIZ kWh ENTRY'!F91,'BIZ kWh ENTRY'!V91,'BIZ kWh ENTRY'!AL91,'BIZ kWh ENTRY'!BB91)</f>
        <v>1522742.3187730066</v>
      </c>
      <c r="G91" s="3">
        <f>SUM('BIZ kWh ENTRY'!G91,'BIZ kWh ENTRY'!W91,'BIZ kWh ENTRY'!AM91,'BIZ kWh ENTRY'!BC91)</f>
        <v>2230737.1937503507</v>
      </c>
      <c r="H91" s="3">
        <f>SUM('BIZ kWh ENTRY'!H91,'BIZ kWh ENTRY'!X91,'BIZ kWh ENTRY'!AN91,'BIZ kWh ENTRY'!BD91)</f>
        <v>2639237.5946957045</v>
      </c>
      <c r="I91" s="3">
        <f>SUM('BIZ kWh ENTRY'!I91,'BIZ kWh ENTRY'!Y91,'BIZ kWh ENTRY'!AO91,'BIZ kWh ENTRY'!BE91)</f>
        <v>2022305.3100850375</v>
      </c>
      <c r="J91" s="3">
        <f>SUM('BIZ kWh ENTRY'!J91,'BIZ kWh ENTRY'!Z91,'BIZ kWh ENTRY'!AP91,'BIZ kWh ENTRY'!BF91)</f>
        <v>2574376.7918417994</v>
      </c>
      <c r="K91" s="3">
        <f>SUM('BIZ kWh ENTRY'!K91,'BIZ kWh ENTRY'!AA91,'BIZ kWh ENTRY'!AQ91,'BIZ kWh ENTRY'!BG91)</f>
        <v>4575969.9632601263</v>
      </c>
      <c r="L91" s="3">
        <f>SUM('BIZ kWh ENTRY'!L91,'BIZ kWh ENTRY'!AB91,'BIZ kWh ENTRY'!AR91,'BIZ kWh ENTRY'!BH91)</f>
        <v>6911815.8385585295</v>
      </c>
      <c r="M91" s="3">
        <f>SUM('BIZ kWh ENTRY'!M91,'BIZ kWh ENTRY'!AC91,'BIZ kWh ENTRY'!AS91,'BIZ kWh ENTRY'!BI91)</f>
        <v>4807572.9138842933</v>
      </c>
      <c r="N91" s="3">
        <f>SUM('BIZ kWh ENTRY'!N91,'BIZ kWh ENTRY'!AD91,'BIZ kWh ENTRY'!AT91,'BIZ kWh ENTRY'!BJ91)</f>
        <v>14986410.47770494</v>
      </c>
      <c r="O91" s="70">
        <f t="shared" si="15"/>
        <v>44975024.166476473</v>
      </c>
    </row>
    <row r="92" spans="1:15" x14ac:dyDescent="0.35">
      <c r="A92" s="600"/>
      <c r="B92" s="11" t="s">
        <v>54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137684.17317229908</v>
      </c>
      <c r="E92" s="3">
        <f>SUM('BIZ kWh ENTRY'!E92,'BIZ kWh ENTRY'!U92,'BIZ kWh ENTRY'!AK92,'BIZ kWh ENTRY'!BA92)</f>
        <v>19402.587072000002</v>
      </c>
      <c r="F92" s="3">
        <f>SUM('BIZ kWh ENTRY'!F92,'BIZ kWh ENTRY'!V92,'BIZ kWh ENTRY'!AL92,'BIZ kWh ENTRY'!BB92)</f>
        <v>62136.531864000004</v>
      </c>
      <c r="G92" s="3">
        <f>SUM('BIZ kWh ENTRY'!G92,'BIZ kWh ENTRY'!W92,'BIZ kWh ENTRY'!AM92,'BIZ kWh ENTRY'!BC92)</f>
        <v>215514.63843049132</v>
      </c>
      <c r="H92" s="3">
        <f>SUM('BIZ kWh ENTRY'!H92,'BIZ kWh ENTRY'!X92,'BIZ kWh ENTRY'!AN92,'BIZ kWh ENTRY'!BD92)</f>
        <v>248668.75519200004</v>
      </c>
      <c r="I92" s="3">
        <f>SUM('BIZ kWh ENTRY'!I92,'BIZ kWh ENTRY'!Y92,'BIZ kWh ENTRY'!AO92,'BIZ kWh ENTRY'!BE92)</f>
        <v>22211.403984</v>
      </c>
      <c r="J92" s="3">
        <f>SUM('BIZ kWh ENTRY'!J92,'BIZ kWh ENTRY'!Z92,'BIZ kWh ENTRY'!AP92,'BIZ kWh ENTRY'!BF92)</f>
        <v>215826.029496</v>
      </c>
      <c r="K92" s="3">
        <f>SUM('BIZ kWh ENTRY'!K92,'BIZ kWh ENTRY'!AA92,'BIZ kWh ENTRY'!AQ92,'BIZ kWh ENTRY'!BG92)</f>
        <v>462885.3763721537</v>
      </c>
      <c r="L92" s="3">
        <f>SUM('BIZ kWh ENTRY'!L92,'BIZ kWh ENTRY'!AB92,'BIZ kWh ENTRY'!AR92,'BIZ kWh ENTRY'!BH92)</f>
        <v>435551.27791713632</v>
      </c>
      <c r="M92" s="3">
        <f>SUM('BIZ kWh ENTRY'!M92,'BIZ kWh ENTRY'!AC92,'BIZ kWh ENTRY'!AS92,'BIZ kWh ENTRY'!BI92)</f>
        <v>210639.78815064265</v>
      </c>
      <c r="N92" s="3">
        <f>SUM('BIZ kWh ENTRY'!N92,'BIZ kWh ENTRY'!AD92,'BIZ kWh ENTRY'!AT92,'BIZ kWh ENTRY'!BJ92)</f>
        <v>4425381.1724161534</v>
      </c>
      <c r="O92" s="70">
        <f t="shared" si="15"/>
        <v>6455901.7340668766</v>
      </c>
    </row>
    <row r="93" spans="1:15" x14ac:dyDescent="0.35">
      <c r="A93" s="600"/>
      <c r="B93" s="11" t="s">
        <v>53</v>
      </c>
      <c r="C93" s="3">
        <f>SUM('BIZ kWh ENTRY'!C93,'BIZ kWh ENTRY'!S93,'BIZ kWh ENTRY'!AI93,'BIZ kWh ENTRY'!AY93)</f>
        <v>0</v>
      </c>
      <c r="D93" s="3">
        <f>SUM('BIZ kWh ENTRY'!D93,'BIZ kWh ENTRY'!T93,'BIZ kWh ENTRY'!AJ93,'BIZ kWh ENTRY'!AZ93)</f>
        <v>0</v>
      </c>
      <c r="E93" s="3">
        <f>SUM('BIZ kWh ENTRY'!E93,'BIZ kWh ENTRY'!U93,'BIZ kWh ENTRY'!AK93,'BIZ kWh ENTRY'!BA93)</f>
        <v>0</v>
      </c>
      <c r="F93" s="3">
        <f>SUM('BIZ kWh ENTRY'!F93,'BIZ kWh ENTRY'!V93,'BIZ kWh ENTRY'!AL93,'BIZ kWh ENTRY'!BB93)</f>
        <v>0</v>
      </c>
      <c r="G93" s="3">
        <f>SUM('BIZ kWh ENTRY'!G93,'BIZ kWh ENTRY'!W93,'BIZ kWh ENTRY'!AM93,'BIZ kWh ENTRY'!BC93)</f>
        <v>0</v>
      </c>
      <c r="H93" s="3">
        <f>SUM('BIZ kWh ENTRY'!H93,'BIZ kWh ENTRY'!X93,'BIZ kWh ENTRY'!AN93,'BIZ kWh ENTRY'!BD93)</f>
        <v>0</v>
      </c>
      <c r="I93" s="3">
        <f>SUM('BIZ kWh ENTRY'!I93,'BIZ kWh ENTRY'!Y93,'BIZ kWh ENTRY'!AO93,'BIZ kWh ENTRY'!BE93)</f>
        <v>0</v>
      </c>
      <c r="J93" s="3">
        <f>SUM('BIZ kWh ENTRY'!J93,'BIZ kWh ENTRY'!Z93,'BIZ kWh ENTRY'!AP93,'BIZ kWh ENTRY'!BF93)</f>
        <v>0</v>
      </c>
      <c r="K93" s="3">
        <f>SUM('BIZ kWh ENTRY'!K93,'BIZ kWh ENTRY'!AA93,'BIZ kWh ENTRY'!AQ93,'BIZ kWh ENTRY'!BG93)</f>
        <v>0</v>
      </c>
      <c r="L93" s="3">
        <f>SUM('BIZ kWh ENTRY'!L93,'BIZ kWh ENTRY'!AB93,'BIZ kWh ENTRY'!AR93,'BIZ kWh ENTRY'!BH93)</f>
        <v>0</v>
      </c>
      <c r="M93" s="3">
        <f>SUM('BIZ kWh ENTRY'!M93,'BIZ kWh ENTRY'!AC93,'BIZ kWh ENTRY'!AS93,'BIZ kWh ENTRY'!BI93)</f>
        <v>0</v>
      </c>
      <c r="N93" s="3">
        <f>SUM('BIZ kWh ENTRY'!N93,'BIZ kWh ENTRY'!AD93,'BIZ kWh ENTRY'!AT93,'BIZ kWh ENTRY'!BJ93)</f>
        <v>0</v>
      </c>
      <c r="O93" s="70">
        <f t="shared" si="15"/>
        <v>0</v>
      </c>
    </row>
    <row r="94" spans="1:15" x14ac:dyDescent="0.35">
      <c r="A94" s="600"/>
      <c r="B94" s="11" t="s">
        <v>52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70">
        <f t="shared" si="15"/>
        <v>0</v>
      </c>
    </row>
    <row r="95" spans="1:15" x14ac:dyDescent="0.35">
      <c r="A95" s="600"/>
      <c r="B95" s="11" t="s">
        <v>51</v>
      </c>
      <c r="C95" s="3">
        <f>SUM('BIZ kWh ENTRY'!C95,'BIZ kWh ENTRY'!S95,'BIZ kWh ENTRY'!AI95,'BIZ kWh ENTRY'!AY95)</f>
        <v>0</v>
      </c>
      <c r="D95" s="3">
        <f>SUM('BIZ kWh ENTRY'!D95,'BIZ kWh ENTRY'!T95,'BIZ kWh ENTRY'!AJ95,'BIZ kWh ENTRY'!AZ95)</f>
        <v>0</v>
      </c>
      <c r="E95" s="3">
        <f>SUM('BIZ kWh ENTRY'!E95,'BIZ kWh ENTRY'!U95,'BIZ kWh ENTRY'!AK95,'BIZ kWh ENTRY'!BA95)</f>
        <v>0</v>
      </c>
      <c r="F95" s="3">
        <f>SUM('BIZ kWh ENTRY'!F95,'BIZ kWh ENTRY'!V95,'BIZ kWh ENTRY'!AL95,'BIZ kWh ENTRY'!BB95)</f>
        <v>0</v>
      </c>
      <c r="G95" s="3">
        <f>SUM('BIZ kWh ENTRY'!G95,'BIZ kWh ENTRY'!W95,'BIZ kWh ENTRY'!AM95,'BIZ kWh ENTRY'!BC95)</f>
        <v>1220</v>
      </c>
      <c r="H95" s="3">
        <f>SUM('BIZ kWh ENTRY'!H95,'BIZ kWh ENTRY'!X95,'BIZ kWh ENTRY'!AN95,'BIZ kWh ENTRY'!BD95)</f>
        <v>0</v>
      </c>
      <c r="I95" s="3">
        <f>SUM('BIZ kWh ENTRY'!I95,'BIZ kWh ENTRY'!Y95,'BIZ kWh ENTRY'!AO95,'BIZ kWh ENTRY'!BE95)</f>
        <v>0</v>
      </c>
      <c r="J95" s="3">
        <f>SUM('BIZ kWh ENTRY'!J95,'BIZ kWh ENTRY'!Z95,'BIZ kWh ENTRY'!AP95,'BIZ kWh ENTRY'!BF95)</f>
        <v>0</v>
      </c>
      <c r="K95" s="3">
        <f>SUM('BIZ kWh ENTRY'!K95,'BIZ kWh ENTRY'!AA95,'BIZ kWh ENTRY'!AQ95,'BIZ kWh ENTRY'!BG95)</f>
        <v>2878</v>
      </c>
      <c r="L95" s="3">
        <f>SUM('BIZ kWh ENTRY'!L95,'BIZ kWh ENTRY'!AB95,'BIZ kWh ENTRY'!AR95,'BIZ kWh ENTRY'!BH95)</f>
        <v>2878</v>
      </c>
      <c r="M95" s="3">
        <f>SUM('BIZ kWh ENTRY'!M95,'BIZ kWh ENTRY'!AC95,'BIZ kWh ENTRY'!AS95,'BIZ kWh ENTRY'!BI95)</f>
        <v>0</v>
      </c>
      <c r="N95" s="3">
        <f>SUM('BIZ kWh ENTRY'!N95,'BIZ kWh ENTRY'!AD95,'BIZ kWh ENTRY'!AT95,'BIZ kWh ENTRY'!BJ95)</f>
        <v>8634</v>
      </c>
      <c r="O95" s="70">
        <f t="shared" si="15"/>
        <v>15610</v>
      </c>
    </row>
    <row r="96" spans="1:15" ht="15" thickBot="1" x14ac:dyDescent="0.4">
      <c r="A96" s="601"/>
      <c r="B96" s="11" t="s">
        <v>50</v>
      </c>
      <c r="C96" s="3">
        <f>SUM('BIZ kWh ENTRY'!C96,'BIZ kWh ENTRY'!S96,'BIZ kWh ENTRY'!AI96,'BIZ kWh ENTRY'!AY96)</f>
        <v>0</v>
      </c>
      <c r="D96" s="3">
        <f>SUM('BIZ kWh ENTRY'!D96,'BIZ kWh ENTRY'!T96,'BIZ kWh ENTRY'!AJ96,'BIZ kWh ENTRY'!AZ96)</f>
        <v>0</v>
      </c>
      <c r="E96" s="3">
        <f>SUM('BIZ kWh ENTRY'!E96,'BIZ kWh ENTRY'!U96,'BIZ kWh ENTRY'!AK96,'BIZ kWh ENTRY'!BA96)</f>
        <v>0</v>
      </c>
      <c r="F96" s="3">
        <f>SUM('BIZ kWh ENTRY'!F96,'BIZ kWh ENTRY'!V96,'BIZ kWh ENTRY'!AL96,'BIZ kWh ENTRY'!BB96)</f>
        <v>0</v>
      </c>
      <c r="G96" s="3">
        <f>SUM('BIZ kWh ENTRY'!G96,'BIZ kWh ENTRY'!W96,'BIZ kWh ENTRY'!AM96,'BIZ kWh ENTRY'!BC96)</f>
        <v>0</v>
      </c>
      <c r="H96" s="3">
        <f>SUM('BIZ kWh ENTRY'!H96,'BIZ kWh ENTRY'!X96,'BIZ kWh ENTRY'!AN96,'BIZ kWh ENTRY'!BD96)</f>
        <v>0</v>
      </c>
      <c r="I96" s="3">
        <f>SUM('BIZ kWh ENTRY'!I96,'BIZ kWh ENTRY'!Y96,'BIZ kWh ENTRY'!AO96,'BIZ kWh ENTRY'!BE96)</f>
        <v>21156</v>
      </c>
      <c r="J96" s="3">
        <f>SUM('BIZ kWh ENTRY'!J96,'BIZ kWh ENTRY'!Z96,'BIZ kWh ENTRY'!AP96,'BIZ kWh ENTRY'!BF96)</f>
        <v>0</v>
      </c>
      <c r="K96" s="3">
        <f>SUM('BIZ kWh ENTRY'!K96,'BIZ kWh ENTRY'!AA96,'BIZ kWh ENTRY'!AQ96,'BIZ kWh ENTRY'!BG96)</f>
        <v>0</v>
      </c>
      <c r="L96" s="3">
        <f>SUM('BIZ kWh ENTRY'!L96,'BIZ kWh ENTRY'!AB96,'BIZ kWh ENTRY'!AR96,'BIZ kWh ENTRY'!BH96)</f>
        <v>0</v>
      </c>
      <c r="M96" s="3">
        <f>SUM('BIZ kWh ENTRY'!M96,'BIZ kWh ENTRY'!AC96,'BIZ kWh ENTRY'!AS96,'BIZ kWh ENTRY'!BI96)</f>
        <v>0</v>
      </c>
      <c r="N96" s="3">
        <f>SUM('BIZ kWh ENTRY'!N96,'BIZ kWh ENTRY'!AD96,'BIZ kWh ENTRY'!AT96,'BIZ kWh ENTRY'!BJ96)</f>
        <v>0</v>
      </c>
      <c r="O96" s="70">
        <f t="shared" si="15"/>
        <v>21156</v>
      </c>
    </row>
    <row r="97" spans="1:15" ht="15" thickBot="1" x14ac:dyDescent="0.4">
      <c r="A97" s="74"/>
      <c r="B97" s="188" t="s">
        <v>43</v>
      </c>
      <c r="C97" s="189">
        <f t="shared" ref="C97:N97" si="16">SUM(C84:C96)</f>
        <v>0</v>
      </c>
      <c r="D97" s="189">
        <f t="shared" si="16"/>
        <v>1613648.6605729049</v>
      </c>
      <c r="E97" s="189">
        <f t="shared" si="16"/>
        <v>1466098.2444207682</v>
      </c>
      <c r="F97" s="189">
        <f t="shared" si="16"/>
        <v>2468692.8559858445</v>
      </c>
      <c r="G97" s="189">
        <f t="shared" si="16"/>
        <v>2930104.8366588606</v>
      </c>
      <c r="H97" s="189">
        <f t="shared" si="16"/>
        <v>4479004.7285527876</v>
      </c>
      <c r="I97" s="189">
        <f t="shared" si="16"/>
        <v>2374305.6656457493</v>
      </c>
      <c r="J97" s="189">
        <f t="shared" si="16"/>
        <v>3005994.1473732479</v>
      </c>
      <c r="K97" s="189">
        <f t="shared" si="16"/>
        <v>5589401.447739982</v>
      </c>
      <c r="L97" s="189">
        <f t="shared" si="16"/>
        <v>7994246.0544724464</v>
      </c>
      <c r="M97" s="189">
        <f t="shared" si="16"/>
        <v>6011262.5416737255</v>
      </c>
      <c r="N97" s="189">
        <f t="shared" si="16"/>
        <v>21969324.657959931</v>
      </c>
      <c r="O97" s="73">
        <f t="shared" si="15"/>
        <v>59902083.841056243</v>
      </c>
    </row>
    <row r="98" spans="1:15" ht="21.5" thickBot="1" x14ac:dyDescent="0.55000000000000004">
      <c r="A98" s="76"/>
    </row>
    <row r="99" spans="1:15" ht="21.5" thickBot="1" x14ac:dyDescent="0.55000000000000004">
      <c r="A99" s="76"/>
      <c r="B99" s="184" t="s">
        <v>36</v>
      </c>
      <c r="C99" s="185">
        <f>C$3</f>
        <v>44562</v>
      </c>
      <c r="D99" s="185">
        <f t="shared" ref="D99:N99" si="17">D$3</f>
        <v>44593</v>
      </c>
      <c r="E99" s="185">
        <f t="shared" si="17"/>
        <v>44621</v>
      </c>
      <c r="F99" s="185">
        <f t="shared" si="17"/>
        <v>44652</v>
      </c>
      <c r="G99" s="185">
        <f t="shared" si="17"/>
        <v>44682</v>
      </c>
      <c r="H99" s="185">
        <f t="shared" si="17"/>
        <v>44713</v>
      </c>
      <c r="I99" s="185">
        <f t="shared" si="17"/>
        <v>44743</v>
      </c>
      <c r="J99" s="185">
        <f t="shared" si="17"/>
        <v>44774</v>
      </c>
      <c r="K99" s="185">
        <f t="shared" si="17"/>
        <v>44805</v>
      </c>
      <c r="L99" s="185">
        <f t="shared" si="17"/>
        <v>44835</v>
      </c>
      <c r="M99" s="185">
        <f t="shared" si="17"/>
        <v>44866</v>
      </c>
      <c r="N99" s="185" t="str">
        <f t="shared" si="17"/>
        <v>Dec-22 +</v>
      </c>
      <c r="O99" s="186" t="s">
        <v>34</v>
      </c>
    </row>
    <row r="100" spans="1:15" ht="15" customHeight="1" x14ac:dyDescent="0.35">
      <c r="A100" s="608" t="s">
        <v>173</v>
      </c>
      <c r="B100" s="11" t="s">
        <v>62</v>
      </c>
      <c r="C100" s="3">
        <f>SUM('BIZ kWh ENTRY'!C100,'BIZ kWh ENTRY'!S100,'BIZ kWh ENTRY'!AI100,'BIZ kWh ENTRY'!AY100)</f>
        <v>0</v>
      </c>
      <c r="D100" s="3">
        <f>SUM('BIZ kWh ENTRY'!D100,'BIZ kWh ENTRY'!T100,'BIZ kWh ENTRY'!AJ100,'BIZ kWh ENTRY'!AZ100)</f>
        <v>0</v>
      </c>
      <c r="E100" s="3">
        <f>SUM('BIZ kWh ENTRY'!E100,'BIZ kWh ENTRY'!U100,'BIZ kWh ENTRY'!AK100,'BIZ kWh ENTRY'!BA100)</f>
        <v>0</v>
      </c>
      <c r="F100" s="3">
        <f>SUM('BIZ kWh ENTRY'!F100,'BIZ kWh ENTRY'!V100,'BIZ kWh ENTRY'!AL100,'BIZ kWh ENTRY'!BB100)</f>
        <v>0</v>
      </c>
      <c r="G100" s="3">
        <f>SUM('BIZ kWh ENTRY'!G100,'BIZ kWh ENTRY'!W100,'BIZ kWh ENTRY'!AM100,'BIZ kWh ENTRY'!BC100)</f>
        <v>0</v>
      </c>
      <c r="H100" s="3">
        <f>SUM('BIZ kWh ENTRY'!H100,'BIZ kWh ENTRY'!X100,'BIZ kWh ENTRY'!AN100,'BIZ kWh ENTRY'!BD100)</f>
        <v>0</v>
      </c>
      <c r="I100" s="3">
        <f>SUM('BIZ kWh ENTRY'!I100,'BIZ kWh ENTRY'!Y100,'BIZ kWh ENTRY'!AO100,'BIZ kWh ENTRY'!BE100)</f>
        <v>0</v>
      </c>
      <c r="J100" s="3">
        <f>SUM('BIZ kWh ENTRY'!J100,'BIZ kWh ENTRY'!Z100,'BIZ kWh ENTRY'!AP100,'BIZ kWh ENTRY'!BF100)</f>
        <v>0</v>
      </c>
      <c r="K100" s="3">
        <f>SUM('BIZ kWh ENTRY'!K100,'BIZ kWh ENTRY'!AA100,'BIZ kWh ENTRY'!AQ100,'BIZ kWh ENTRY'!BG100)</f>
        <v>0</v>
      </c>
      <c r="L100" s="3">
        <f>SUM('BIZ kWh ENTRY'!L100,'BIZ kWh ENTRY'!AB100,'BIZ kWh ENTRY'!AR100,'BIZ kWh ENTRY'!BH100)</f>
        <v>0</v>
      </c>
      <c r="M100" s="3">
        <f>SUM('BIZ kWh ENTRY'!M100,'BIZ kWh ENTRY'!AC100,'BIZ kWh ENTRY'!AS100,'BIZ kWh ENTRY'!BI100)</f>
        <v>0</v>
      </c>
      <c r="N100" s="3">
        <f>SUM('BIZ kWh ENTRY'!N100,'BIZ kWh ENTRY'!AD100,'BIZ kWh ENTRY'!AT100,'BIZ kWh ENTRY'!BJ100)</f>
        <v>0</v>
      </c>
      <c r="O100" s="70">
        <f t="shared" ref="O100:O113" si="18">SUM(C100:N100)</f>
        <v>0</v>
      </c>
    </row>
    <row r="101" spans="1:15" x14ac:dyDescent="0.35">
      <c r="A101" s="609"/>
      <c r="B101" s="12" t="s">
        <v>61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70">
        <f t="shared" si="18"/>
        <v>0</v>
      </c>
    </row>
    <row r="102" spans="1:15" x14ac:dyDescent="0.35">
      <c r="A102" s="609"/>
      <c r="B102" s="11" t="s">
        <v>60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70">
        <f t="shared" si="18"/>
        <v>0</v>
      </c>
    </row>
    <row r="103" spans="1:15" x14ac:dyDescent="0.35">
      <c r="A103" s="609"/>
      <c r="B103" s="11" t="s">
        <v>59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70">
        <f t="shared" si="18"/>
        <v>0</v>
      </c>
    </row>
    <row r="104" spans="1:15" x14ac:dyDescent="0.35">
      <c r="A104" s="609"/>
      <c r="B104" s="12" t="s">
        <v>58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70">
        <f t="shared" si="18"/>
        <v>0</v>
      </c>
    </row>
    <row r="105" spans="1:15" x14ac:dyDescent="0.35">
      <c r="A105" s="609"/>
      <c r="B105" s="11" t="s">
        <v>57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70">
        <f t="shared" si="18"/>
        <v>0</v>
      </c>
    </row>
    <row r="106" spans="1:15" x14ac:dyDescent="0.35">
      <c r="A106" s="609"/>
      <c r="B106" s="11" t="s">
        <v>56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70">
        <f t="shared" si="18"/>
        <v>0</v>
      </c>
    </row>
    <row r="107" spans="1:15" x14ac:dyDescent="0.35">
      <c r="A107" s="609"/>
      <c r="B107" s="11" t="s">
        <v>55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70">
        <f t="shared" si="18"/>
        <v>0</v>
      </c>
    </row>
    <row r="108" spans="1:15" x14ac:dyDescent="0.35">
      <c r="A108" s="609"/>
      <c r="B108" s="11" t="s">
        <v>54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382155.79449411988</v>
      </c>
      <c r="I108" s="3">
        <f>SUM('BIZ kWh ENTRY'!I108,'BIZ kWh ENTRY'!Y108,'BIZ kWh ENTRY'!AO108,'BIZ kWh ENTRY'!BE108)</f>
        <v>448165.14277105464</v>
      </c>
      <c r="J108" s="3">
        <f>SUM('BIZ kWh ENTRY'!J108,'BIZ kWh ENTRY'!Z108,'BIZ kWh ENTRY'!AP108,'BIZ kWh ENTRY'!BF108)</f>
        <v>0</v>
      </c>
      <c r="K108" s="3">
        <f>SUM('BIZ kWh ENTRY'!K108,'BIZ kWh ENTRY'!AA108,'BIZ kWh ENTRY'!AQ108,'BIZ kWh ENTRY'!BG108)</f>
        <v>22779.403749999976</v>
      </c>
      <c r="L108" s="3">
        <f>SUM('BIZ kWh ENTRY'!L108,'BIZ kWh ENTRY'!AB108,'BIZ kWh ENTRY'!AR108,'BIZ kWh ENTRY'!BH108)</f>
        <v>0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14875.684899999998</v>
      </c>
      <c r="O108" s="70">
        <f t="shared" si="18"/>
        <v>867976.0259151744</v>
      </c>
    </row>
    <row r="109" spans="1:15" x14ac:dyDescent="0.35">
      <c r="A109" s="609"/>
      <c r="B109" s="11" t="s">
        <v>53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70">
        <f t="shared" si="18"/>
        <v>0</v>
      </c>
    </row>
    <row r="110" spans="1:15" x14ac:dyDescent="0.35">
      <c r="A110" s="609"/>
      <c r="B110" s="11" t="s">
        <v>52</v>
      </c>
      <c r="C110" s="3">
        <f>SUM('BIZ kWh ENTRY'!C110,'BIZ kWh ENTRY'!S110,'BIZ kWh ENTRY'!AI110,'BIZ kWh ENTRY'!AY110)</f>
        <v>0</v>
      </c>
      <c r="D110" s="3">
        <f>SUM('BIZ kWh ENTRY'!D110,'BIZ kWh ENTRY'!T110,'BIZ kWh ENTRY'!AJ110,'BIZ kWh ENTRY'!AZ110)</f>
        <v>0</v>
      </c>
      <c r="E110" s="3">
        <f>SUM('BIZ kWh ENTRY'!E110,'BIZ kWh ENTRY'!U110,'BIZ kWh ENTRY'!AK110,'BIZ kWh ENTRY'!BA110)</f>
        <v>0</v>
      </c>
      <c r="F110" s="3">
        <f>SUM('BIZ kWh ENTRY'!F110,'BIZ kWh ENTRY'!V110,'BIZ kWh ENTRY'!AL110,'BIZ kWh ENTRY'!BB110)</f>
        <v>0</v>
      </c>
      <c r="G110" s="3">
        <f>SUM('BIZ kWh ENTRY'!G110,'BIZ kWh ENTRY'!W110,'BIZ kWh ENTRY'!AM110,'BIZ kWh ENTRY'!BC110)</f>
        <v>0</v>
      </c>
      <c r="H110" s="3">
        <f>SUM('BIZ kWh ENTRY'!H110,'BIZ kWh ENTRY'!X110,'BIZ kWh ENTRY'!AN110,'BIZ kWh ENTRY'!BD110)</f>
        <v>0</v>
      </c>
      <c r="I110" s="3">
        <f>SUM('BIZ kWh ENTRY'!I110,'BIZ kWh ENTRY'!Y110,'BIZ kWh ENTRY'!AO110,'BIZ kWh ENTRY'!BE110)</f>
        <v>0</v>
      </c>
      <c r="J110" s="3">
        <f>SUM('BIZ kWh ENTRY'!J110,'BIZ kWh ENTRY'!Z110,'BIZ kWh ENTRY'!AP110,'BIZ kWh ENTRY'!BF110)</f>
        <v>0</v>
      </c>
      <c r="K110" s="3">
        <f>SUM('BIZ kWh ENTRY'!K110,'BIZ kWh ENTRY'!AA110,'BIZ kWh ENTRY'!AQ110,'BIZ kWh ENTRY'!BG110)</f>
        <v>0</v>
      </c>
      <c r="L110" s="3">
        <f>SUM('BIZ kWh ENTRY'!L110,'BIZ kWh ENTRY'!AB110,'BIZ kWh ENTRY'!AR110,'BIZ kWh ENTRY'!BH110)</f>
        <v>0</v>
      </c>
      <c r="M110" s="3">
        <f>SUM('BIZ kWh ENTRY'!M110,'BIZ kWh ENTRY'!AC110,'BIZ kWh ENTRY'!AS110,'BIZ kWh ENTRY'!BI110)</f>
        <v>0</v>
      </c>
      <c r="N110" s="3">
        <f>SUM('BIZ kWh ENTRY'!N110,'BIZ kWh ENTRY'!AD110,'BIZ kWh ENTRY'!AT110,'BIZ kWh ENTRY'!BJ110)</f>
        <v>0</v>
      </c>
      <c r="O110" s="70">
        <f t="shared" si="18"/>
        <v>0</v>
      </c>
    </row>
    <row r="111" spans="1:15" x14ac:dyDescent="0.35">
      <c r="A111" s="609"/>
      <c r="B111" s="11" t="s">
        <v>51</v>
      </c>
      <c r="C111" s="3">
        <f>SUM('BIZ kWh ENTRY'!C111,'BIZ kWh ENTRY'!S111,'BIZ kWh ENTRY'!AI111,'BIZ kWh ENTRY'!AY111)</f>
        <v>0</v>
      </c>
      <c r="D111" s="3">
        <f>SUM('BIZ kWh ENTRY'!D111,'BIZ kWh ENTRY'!T111,'BIZ kWh ENTRY'!AJ111,'BIZ kWh ENTRY'!AZ111)</f>
        <v>0</v>
      </c>
      <c r="E111" s="3">
        <f>SUM('BIZ kWh ENTRY'!E111,'BIZ kWh ENTRY'!U111,'BIZ kWh ENTRY'!AK111,'BIZ kWh ENTRY'!BA111)</f>
        <v>0</v>
      </c>
      <c r="F111" s="3">
        <f>SUM('BIZ kWh ENTRY'!F111,'BIZ kWh ENTRY'!V111,'BIZ kWh ENTRY'!AL111,'BIZ kWh ENTRY'!BB111)</f>
        <v>0</v>
      </c>
      <c r="G111" s="3">
        <f>SUM('BIZ kWh ENTRY'!G111,'BIZ kWh ENTRY'!W111,'BIZ kWh ENTRY'!AM111,'BIZ kWh ENTRY'!BC111)</f>
        <v>0</v>
      </c>
      <c r="H111" s="3">
        <f>SUM('BIZ kWh ENTRY'!H111,'BIZ kWh ENTRY'!X111,'BIZ kWh ENTRY'!AN111,'BIZ kWh ENTRY'!BD111)</f>
        <v>0</v>
      </c>
      <c r="I111" s="3">
        <f>SUM('BIZ kWh ENTRY'!I111,'BIZ kWh ENTRY'!Y111,'BIZ kWh ENTRY'!AO111,'BIZ kWh ENTRY'!BE111)</f>
        <v>0</v>
      </c>
      <c r="J111" s="3">
        <f>SUM('BIZ kWh ENTRY'!J111,'BIZ kWh ENTRY'!Z111,'BIZ kWh ENTRY'!AP111,'BIZ kWh ENTRY'!BF111)</f>
        <v>0</v>
      </c>
      <c r="K111" s="3">
        <f>SUM('BIZ kWh ENTRY'!K111,'BIZ kWh ENTRY'!AA111,'BIZ kWh ENTRY'!AQ111,'BIZ kWh ENTRY'!BG111)</f>
        <v>0</v>
      </c>
      <c r="L111" s="3">
        <f>SUM('BIZ kWh ENTRY'!L111,'BIZ kWh ENTRY'!AB111,'BIZ kWh ENTRY'!AR111,'BIZ kWh ENTRY'!BH111)</f>
        <v>0</v>
      </c>
      <c r="M111" s="3">
        <f>SUM('BIZ kWh ENTRY'!M111,'BIZ kWh ENTRY'!AC111,'BIZ kWh ENTRY'!AS111,'BIZ kWh ENTRY'!BI111)</f>
        <v>0</v>
      </c>
      <c r="N111" s="3">
        <f>SUM('BIZ kWh ENTRY'!N111,'BIZ kWh ENTRY'!AD111,'BIZ kWh ENTRY'!AT111,'BIZ kWh ENTRY'!BJ111)</f>
        <v>0</v>
      </c>
      <c r="O111" s="70">
        <f t="shared" si="18"/>
        <v>0</v>
      </c>
    </row>
    <row r="112" spans="1:15" ht="15" thickBot="1" x14ac:dyDescent="0.4">
      <c r="A112" s="610"/>
      <c r="B112" s="11" t="s">
        <v>50</v>
      </c>
      <c r="C112" s="3">
        <f>SUM('BIZ kWh ENTRY'!C112,'BIZ kWh ENTRY'!S112,'BIZ kWh ENTRY'!AI112,'BIZ kWh ENTRY'!AY112)</f>
        <v>0</v>
      </c>
      <c r="D112" s="3">
        <f>SUM('BIZ kWh ENTRY'!D112,'BIZ kWh ENTRY'!T112,'BIZ kWh ENTRY'!AJ112,'BIZ kWh ENTRY'!AZ112)</f>
        <v>0</v>
      </c>
      <c r="E112" s="3">
        <f>SUM('BIZ kWh ENTRY'!E112,'BIZ kWh ENTRY'!U112,'BIZ kWh ENTRY'!AK112,'BIZ kWh ENTRY'!BA112)</f>
        <v>0</v>
      </c>
      <c r="F112" s="3">
        <f>SUM('BIZ kWh ENTRY'!F112,'BIZ kWh ENTRY'!V112,'BIZ kWh ENTRY'!AL112,'BIZ kWh ENTRY'!BB112)</f>
        <v>0</v>
      </c>
      <c r="G112" s="3">
        <f>SUM('BIZ kWh ENTRY'!G112,'BIZ kWh ENTRY'!W112,'BIZ kWh ENTRY'!AM112,'BIZ kWh ENTRY'!BC112)</f>
        <v>0</v>
      </c>
      <c r="H112" s="3">
        <f>SUM('BIZ kWh ENTRY'!H112,'BIZ kWh ENTRY'!X112,'BIZ kWh ENTRY'!AN112,'BIZ kWh ENTRY'!BD112)</f>
        <v>0</v>
      </c>
      <c r="I112" s="3">
        <f>SUM('BIZ kWh ENTRY'!I112,'BIZ kWh ENTRY'!Y112,'BIZ kWh ENTRY'!AO112,'BIZ kWh ENTRY'!BE112)</f>
        <v>0</v>
      </c>
      <c r="J112" s="3">
        <f>SUM('BIZ kWh ENTRY'!J112,'BIZ kWh ENTRY'!Z112,'BIZ kWh ENTRY'!AP112,'BIZ kWh ENTRY'!BF112)</f>
        <v>0</v>
      </c>
      <c r="K112" s="3">
        <f>SUM('BIZ kWh ENTRY'!K112,'BIZ kWh ENTRY'!AA112,'BIZ kWh ENTRY'!AQ112,'BIZ kWh ENTRY'!BG112)</f>
        <v>0</v>
      </c>
      <c r="L112" s="3">
        <f>SUM('BIZ kWh ENTRY'!L112,'BIZ kWh ENTRY'!AB112,'BIZ kWh ENTRY'!AR112,'BIZ kWh ENTRY'!BH112)</f>
        <v>0</v>
      </c>
      <c r="M112" s="3">
        <f>SUM('BIZ kWh ENTRY'!M112,'BIZ kWh ENTRY'!AC112,'BIZ kWh ENTRY'!AS112,'BIZ kWh ENTRY'!BI112)</f>
        <v>0</v>
      </c>
      <c r="N112" s="3">
        <f>SUM('BIZ kWh ENTRY'!N112,'BIZ kWh ENTRY'!AD112,'BIZ kWh ENTRY'!AT112,'BIZ kWh ENTRY'!BJ112)</f>
        <v>0</v>
      </c>
      <c r="O112" s="70">
        <f t="shared" si="18"/>
        <v>0</v>
      </c>
    </row>
    <row r="113" spans="1:16" ht="15" thickBot="1" x14ac:dyDescent="0.4">
      <c r="A113" s="74"/>
      <c r="B113" s="188" t="s">
        <v>43</v>
      </c>
      <c r="C113" s="189">
        <f t="shared" ref="C113:N113" si="19">SUM(C100:C112)</f>
        <v>0</v>
      </c>
      <c r="D113" s="189">
        <f t="shared" si="19"/>
        <v>0</v>
      </c>
      <c r="E113" s="189">
        <f t="shared" si="19"/>
        <v>0</v>
      </c>
      <c r="F113" s="189">
        <f t="shared" si="19"/>
        <v>0</v>
      </c>
      <c r="G113" s="189">
        <f t="shared" si="19"/>
        <v>0</v>
      </c>
      <c r="H113" s="189">
        <f t="shared" si="19"/>
        <v>382155.79449411988</v>
      </c>
      <c r="I113" s="189">
        <f t="shared" si="19"/>
        <v>448165.14277105464</v>
      </c>
      <c r="J113" s="189">
        <f t="shared" si="19"/>
        <v>0</v>
      </c>
      <c r="K113" s="189">
        <f t="shared" si="19"/>
        <v>22779.403749999976</v>
      </c>
      <c r="L113" s="189">
        <f t="shared" si="19"/>
        <v>0</v>
      </c>
      <c r="M113" s="189">
        <f t="shared" si="19"/>
        <v>0</v>
      </c>
      <c r="N113" s="189">
        <f t="shared" si="19"/>
        <v>14875.684899999998</v>
      </c>
      <c r="O113" s="73">
        <f t="shared" si="18"/>
        <v>867976.0259151744</v>
      </c>
      <c r="P113" s="312">
        <f>SUM(C100:N112)</f>
        <v>867976.0259151744</v>
      </c>
    </row>
    <row r="114" spans="1:16" ht="21.5" thickBot="1" x14ac:dyDescent="0.4">
      <c r="A114" s="75"/>
    </row>
    <row r="115" spans="1:16" ht="21.5" thickBot="1" x14ac:dyDescent="0.4">
      <c r="A115" s="75"/>
      <c r="B115" s="184" t="s">
        <v>36</v>
      </c>
      <c r="C115" s="185">
        <f>C$3</f>
        <v>44562</v>
      </c>
      <c r="D115" s="185">
        <f t="shared" ref="D115:N115" si="20">D$3</f>
        <v>44593</v>
      </c>
      <c r="E115" s="185">
        <f t="shared" si="20"/>
        <v>44621</v>
      </c>
      <c r="F115" s="185">
        <f t="shared" si="20"/>
        <v>44652</v>
      </c>
      <c r="G115" s="185">
        <f t="shared" si="20"/>
        <v>44682</v>
      </c>
      <c r="H115" s="185">
        <f t="shared" si="20"/>
        <v>44713</v>
      </c>
      <c r="I115" s="185">
        <f t="shared" si="20"/>
        <v>44743</v>
      </c>
      <c r="J115" s="185">
        <f t="shared" si="20"/>
        <v>44774</v>
      </c>
      <c r="K115" s="185">
        <f t="shared" si="20"/>
        <v>44805</v>
      </c>
      <c r="L115" s="185">
        <f t="shared" si="20"/>
        <v>44835</v>
      </c>
      <c r="M115" s="185">
        <f t="shared" si="20"/>
        <v>44866</v>
      </c>
      <c r="N115" s="185" t="str">
        <f t="shared" si="20"/>
        <v>Dec-22 +</v>
      </c>
      <c r="O115" s="186" t="s">
        <v>34</v>
      </c>
    </row>
    <row r="116" spans="1:16" ht="15" customHeight="1" x14ac:dyDescent="0.35">
      <c r="A116" s="596" t="s">
        <v>63</v>
      </c>
      <c r="B116" s="11" t="s">
        <v>62</v>
      </c>
      <c r="C116" s="3">
        <f>SUM('BIZ kWh ENTRY'!C116,'BIZ kWh ENTRY'!S116,'BIZ kWh ENTRY'!AI116,'BIZ kWh ENTRY'!AY116)</f>
        <v>0</v>
      </c>
      <c r="D116" s="3">
        <f>SUM('BIZ kWh ENTRY'!D116,'BIZ kWh ENTRY'!T116,'BIZ kWh ENTRY'!AJ116,'BIZ kWh ENTRY'!AZ116)</f>
        <v>0</v>
      </c>
      <c r="E116" s="3">
        <f>SUM('BIZ kWh ENTRY'!E116,'BIZ kWh ENTRY'!U116,'BIZ kWh ENTRY'!AK116,'BIZ kWh ENTRY'!BA116)</f>
        <v>0</v>
      </c>
      <c r="F116" s="3">
        <f>SUM('BIZ kWh ENTRY'!F116,'BIZ kWh ENTRY'!V116,'BIZ kWh ENTRY'!AL116,'BIZ kWh ENTRY'!BB116)</f>
        <v>0</v>
      </c>
      <c r="G116" s="3">
        <f>SUM('BIZ kWh ENTRY'!G116,'BIZ kWh ENTRY'!W116,'BIZ kWh ENTRY'!AM116,'BIZ kWh ENTRY'!BC116)</f>
        <v>0</v>
      </c>
      <c r="H116" s="3">
        <f>SUM('BIZ kWh ENTRY'!H116,'BIZ kWh ENTRY'!X116,'BIZ kWh ENTRY'!AN116,'BIZ kWh ENTRY'!BD116)</f>
        <v>0</v>
      </c>
      <c r="I116" s="3">
        <f>SUM('BIZ kWh ENTRY'!I116,'BIZ kWh ENTRY'!Y116,'BIZ kWh ENTRY'!AO116,'BIZ kWh ENTRY'!BE116)</f>
        <v>0</v>
      </c>
      <c r="J116" s="3">
        <f>SUM('BIZ kWh ENTRY'!J116,'BIZ kWh ENTRY'!Z116,'BIZ kWh ENTRY'!AP116,'BIZ kWh ENTRY'!BF116)</f>
        <v>0</v>
      </c>
      <c r="K116" s="3">
        <f>SUM('BIZ kWh ENTRY'!K116,'BIZ kWh ENTRY'!AA116,'BIZ kWh ENTRY'!AQ116,'BIZ kWh ENTRY'!BG116)</f>
        <v>0</v>
      </c>
      <c r="L116" s="3">
        <f>SUM('BIZ kWh ENTRY'!L116,'BIZ kWh ENTRY'!AB116,'BIZ kWh ENTRY'!AR116,'BIZ kWh ENTRY'!BH116)</f>
        <v>0</v>
      </c>
      <c r="M116" s="3">
        <f>SUM('BIZ kWh ENTRY'!M116,'BIZ kWh ENTRY'!AC116,'BIZ kWh ENTRY'!AS116,'BIZ kWh ENTRY'!BI116)</f>
        <v>0</v>
      </c>
      <c r="N116" s="3">
        <f>SUM('BIZ kWh ENTRY'!N116,'BIZ kWh ENTRY'!AD116,'BIZ kWh ENTRY'!AT116,'BIZ kWh ENTRY'!BJ116)</f>
        <v>0</v>
      </c>
      <c r="O116" s="70">
        <f t="shared" ref="O116:O129" si="21">SUM(C116:N116)</f>
        <v>0</v>
      </c>
    </row>
    <row r="117" spans="1:16" x14ac:dyDescent="0.35">
      <c r="A117" s="597"/>
      <c r="B117" s="12" t="s">
        <v>61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0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0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70">
        <f t="shared" si="21"/>
        <v>0</v>
      </c>
    </row>
    <row r="118" spans="1:16" x14ac:dyDescent="0.35">
      <c r="A118" s="597"/>
      <c r="B118" s="11" t="s">
        <v>60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70">
        <f t="shared" si="21"/>
        <v>0</v>
      </c>
    </row>
    <row r="119" spans="1:16" x14ac:dyDescent="0.35">
      <c r="A119" s="597"/>
      <c r="B119" s="11" t="s">
        <v>59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0</v>
      </c>
      <c r="I119" s="3">
        <f>SUM('BIZ kWh ENTRY'!I119,'BIZ kWh ENTRY'!Y119,'BIZ kWh ENTRY'!AO119,'BIZ kWh ENTRY'!BE119)</f>
        <v>0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0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70">
        <f t="shared" si="21"/>
        <v>0</v>
      </c>
    </row>
    <row r="120" spans="1:16" x14ac:dyDescent="0.35">
      <c r="A120" s="597"/>
      <c r="B120" s="12" t="s">
        <v>58</v>
      </c>
      <c r="C120" s="3">
        <f>SUM('BIZ kWh ENTRY'!C120,'BIZ kWh ENTRY'!S120,'BIZ kWh ENTRY'!AI120,'BIZ kWh ENTRY'!AY120)</f>
        <v>0</v>
      </c>
      <c r="D120" s="3">
        <f>SUM('BIZ kWh ENTRY'!D120,'BIZ kWh ENTRY'!T120,'BIZ kWh ENTRY'!AJ120,'BIZ kWh ENTRY'!AZ120)</f>
        <v>0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0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0</v>
      </c>
      <c r="J120" s="3">
        <f>SUM('BIZ kWh ENTRY'!J120,'BIZ kWh ENTRY'!Z120,'BIZ kWh ENTRY'!AP120,'BIZ kWh ENTRY'!BF120)</f>
        <v>105337.42773437499</v>
      </c>
      <c r="K120" s="3">
        <f>SUM('BIZ kWh ENTRY'!K120,'BIZ kWh ENTRY'!AA120,'BIZ kWh ENTRY'!AQ120,'BIZ kWh ENTRY'!BG120)</f>
        <v>30969.8310546875</v>
      </c>
      <c r="L120" s="3">
        <f>SUM('BIZ kWh ENTRY'!L120,'BIZ kWh ENTRY'!AB120,'BIZ kWh ENTRY'!AR120,'BIZ kWh ENTRY'!BH120)</f>
        <v>0</v>
      </c>
      <c r="M120" s="3">
        <f>SUM('BIZ kWh ENTRY'!M120,'BIZ kWh ENTRY'!AC120,'BIZ kWh ENTRY'!AS120,'BIZ kWh ENTRY'!BI120)</f>
        <v>0</v>
      </c>
      <c r="N120" s="3">
        <f>SUM('BIZ kWh ENTRY'!N120,'BIZ kWh ENTRY'!AD120,'BIZ kWh ENTRY'!AT120,'BIZ kWh ENTRY'!BJ120)</f>
        <v>90457.67578125</v>
      </c>
      <c r="O120" s="70">
        <f t="shared" si="21"/>
        <v>226764.9345703125</v>
      </c>
    </row>
    <row r="121" spans="1:16" x14ac:dyDescent="0.35">
      <c r="A121" s="597"/>
      <c r="B121" s="11" t="s">
        <v>57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0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70">
        <f t="shared" si="21"/>
        <v>0</v>
      </c>
    </row>
    <row r="122" spans="1:16" x14ac:dyDescent="0.35">
      <c r="A122" s="597"/>
      <c r="B122" s="11" t="s">
        <v>56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0</v>
      </c>
      <c r="G122" s="3">
        <f>SUM('BIZ kWh ENTRY'!G122,'BIZ kWh ENTRY'!W122,'BIZ kWh ENTRY'!AM122,'BIZ kWh ENTRY'!BC122)</f>
        <v>0</v>
      </c>
      <c r="H122" s="3">
        <f>SUM('BIZ kWh ENTRY'!H122,'BIZ kWh ENTRY'!X122,'BIZ kWh ENTRY'!AN122,'BIZ kWh ENTRY'!BD122)</f>
        <v>98925.313842773438</v>
      </c>
      <c r="I122" s="3">
        <f>SUM('BIZ kWh ENTRY'!I122,'BIZ kWh ENTRY'!Y122,'BIZ kWh ENTRY'!AO122,'BIZ kWh ENTRY'!BE122)</f>
        <v>0</v>
      </c>
      <c r="J122" s="3">
        <f>SUM('BIZ kWh ENTRY'!J122,'BIZ kWh ENTRY'!Z122,'BIZ kWh ENTRY'!AP122,'BIZ kWh ENTRY'!BF122)</f>
        <v>0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0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70">
        <f t="shared" si="21"/>
        <v>98925.313842773438</v>
      </c>
    </row>
    <row r="123" spans="1:16" x14ac:dyDescent="0.35">
      <c r="A123" s="597"/>
      <c r="B123" s="11" t="s">
        <v>55</v>
      </c>
      <c r="C123" s="3">
        <f>SUM('BIZ kWh ENTRY'!C123,'BIZ kWh ENTRY'!S123,'BIZ kWh ENTRY'!AI123,'BIZ kWh ENTRY'!AY123)</f>
        <v>0</v>
      </c>
      <c r="D123" s="3">
        <f>SUM('BIZ kWh ENTRY'!D123,'BIZ kWh ENTRY'!T123,'BIZ kWh ENTRY'!AJ123,'BIZ kWh ENTRY'!AZ123)</f>
        <v>0</v>
      </c>
      <c r="E123" s="3">
        <f>SUM('BIZ kWh ENTRY'!E123,'BIZ kWh ENTRY'!U123,'BIZ kWh ENTRY'!AK123,'BIZ kWh ENTRY'!BA123)</f>
        <v>0</v>
      </c>
      <c r="F123" s="3">
        <f>SUM('BIZ kWh ENTRY'!F123,'BIZ kWh ENTRY'!V123,'BIZ kWh ENTRY'!AL123,'BIZ kWh ENTRY'!BB123)</f>
        <v>0</v>
      </c>
      <c r="G123" s="3">
        <f>SUM('BIZ kWh ENTRY'!G123,'BIZ kWh ENTRY'!W123,'BIZ kWh ENTRY'!AM123,'BIZ kWh ENTRY'!BC123)</f>
        <v>0</v>
      </c>
      <c r="H123" s="3">
        <f>SUM('BIZ kWh ENTRY'!H123,'BIZ kWh ENTRY'!X123,'BIZ kWh ENTRY'!AN123,'BIZ kWh ENTRY'!BD123)</f>
        <v>317166.61834716791</v>
      </c>
      <c r="I123" s="3">
        <f>SUM('BIZ kWh ENTRY'!I123,'BIZ kWh ENTRY'!Y123,'BIZ kWh ENTRY'!AO123,'BIZ kWh ENTRY'!BE123)</f>
        <v>32372.08154296875</v>
      </c>
      <c r="J123" s="3">
        <f>SUM('BIZ kWh ENTRY'!J123,'BIZ kWh ENTRY'!Z123,'BIZ kWh ENTRY'!AP123,'BIZ kWh ENTRY'!BF123)</f>
        <v>188524.45899200439</v>
      </c>
      <c r="K123" s="3">
        <f>SUM('BIZ kWh ENTRY'!K123,'BIZ kWh ENTRY'!AA123,'BIZ kWh ENTRY'!AQ123,'BIZ kWh ENTRY'!BG123)</f>
        <v>1033313.0514526366</v>
      </c>
      <c r="L123" s="3">
        <f>SUM('BIZ kWh ENTRY'!L123,'BIZ kWh ENTRY'!AB123,'BIZ kWh ENTRY'!AR123,'BIZ kWh ENTRY'!BH123)</f>
        <v>358370.2549438476</v>
      </c>
      <c r="M123" s="3">
        <f>SUM('BIZ kWh ENTRY'!M123,'BIZ kWh ENTRY'!AC123,'BIZ kWh ENTRY'!AS123,'BIZ kWh ENTRY'!BI123)</f>
        <v>226205.62591552731</v>
      </c>
      <c r="N123" s="3">
        <f>SUM('BIZ kWh ENTRY'!N123,'BIZ kWh ENTRY'!AD123,'BIZ kWh ENTRY'!AT123,'BIZ kWh ENTRY'!BJ123)</f>
        <v>137638.34381103513</v>
      </c>
      <c r="O123" s="70">
        <f t="shared" si="21"/>
        <v>2293590.435005188</v>
      </c>
    </row>
    <row r="124" spans="1:16" x14ac:dyDescent="0.35">
      <c r="A124" s="597"/>
      <c r="B124" s="11" t="s">
        <v>54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70">
        <f t="shared" si="21"/>
        <v>0</v>
      </c>
    </row>
    <row r="125" spans="1:16" x14ac:dyDescent="0.35">
      <c r="A125" s="597"/>
      <c r="B125" s="11" t="s">
        <v>53</v>
      </c>
      <c r="C125" s="3">
        <f>SUM('BIZ kWh ENTRY'!C125,'BIZ kWh ENTRY'!S125,'BIZ kWh ENTRY'!AI125,'BIZ kWh ENTRY'!AY125)</f>
        <v>0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0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0</v>
      </c>
      <c r="O125" s="70">
        <f t="shared" si="21"/>
        <v>0</v>
      </c>
    </row>
    <row r="126" spans="1:16" x14ac:dyDescent="0.35">
      <c r="A126" s="597"/>
      <c r="B126" s="11" t="s">
        <v>52</v>
      </c>
      <c r="C126" s="3">
        <f>SUM('BIZ kWh ENTRY'!C126,'BIZ kWh ENTRY'!S126,'BIZ kWh ENTRY'!AI126,'BIZ kWh ENTRY'!AY126)</f>
        <v>0</v>
      </c>
      <c r="D126" s="3">
        <f>SUM('BIZ kWh ENTRY'!D126,'BIZ kWh ENTRY'!T126,'BIZ kWh ENTRY'!AJ126,'BIZ kWh ENTRY'!AZ126)</f>
        <v>0</v>
      </c>
      <c r="E126" s="3">
        <f>SUM('BIZ kWh ENTRY'!E126,'BIZ kWh ENTRY'!U126,'BIZ kWh ENTRY'!AK126,'BIZ kWh ENTRY'!BA126)</f>
        <v>0</v>
      </c>
      <c r="F126" s="3">
        <f>SUM('BIZ kWh ENTRY'!F126,'BIZ kWh ENTRY'!V126,'BIZ kWh ENTRY'!AL126,'BIZ kWh ENTRY'!BB126)</f>
        <v>0</v>
      </c>
      <c r="G126" s="3">
        <f>SUM('BIZ kWh ENTRY'!G126,'BIZ kWh ENTRY'!W126,'BIZ kWh ENTRY'!AM126,'BIZ kWh ENTRY'!BC126)</f>
        <v>0</v>
      </c>
      <c r="H126" s="3">
        <f>SUM('BIZ kWh ENTRY'!H126,'BIZ kWh ENTRY'!X126,'BIZ kWh ENTRY'!AN126,'BIZ kWh ENTRY'!BD126)</f>
        <v>0</v>
      </c>
      <c r="I126" s="3">
        <f>SUM('BIZ kWh ENTRY'!I126,'BIZ kWh ENTRY'!Y126,'BIZ kWh ENTRY'!AO126,'BIZ kWh ENTRY'!BE126)</f>
        <v>0</v>
      </c>
      <c r="J126" s="3">
        <f>SUM('BIZ kWh ENTRY'!J126,'BIZ kWh ENTRY'!Z126,'BIZ kWh ENTRY'!AP126,'BIZ kWh ENTRY'!BF126)</f>
        <v>0</v>
      </c>
      <c r="K126" s="3">
        <f>SUM('BIZ kWh ENTRY'!K126,'BIZ kWh ENTRY'!AA126,'BIZ kWh ENTRY'!AQ126,'BIZ kWh ENTRY'!BG126)</f>
        <v>0</v>
      </c>
      <c r="L126" s="3">
        <f>SUM('BIZ kWh ENTRY'!L126,'BIZ kWh ENTRY'!AB126,'BIZ kWh ENTRY'!AR126,'BIZ kWh ENTRY'!BH126)</f>
        <v>0</v>
      </c>
      <c r="M126" s="3">
        <f>SUM('BIZ kWh ENTRY'!M126,'BIZ kWh ENTRY'!AC126,'BIZ kWh ENTRY'!AS126,'BIZ kWh ENTRY'!BI126)</f>
        <v>0</v>
      </c>
      <c r="N126" s="3">
        <f>SUM('BIZ kWh ENTRY'!N126,'BIZ kWh ENTRY'!AD126,'BIZ kWh ENTRY'!AT126,'BIZ kWh ENTRY'!BJ126)</f>
        <v>0</v>
      </c>
      <c r="O126" s="70">
        <f t="shared" si="21"/>
        <v>0</v>
      </c>
    </row>
    <row r="127" spans="1:16" x14ac:dyDescent="0.35">
      <c r="A127" s="597"/>
      <c r="B127" s="11" t="s">
        <v>51</v>
      </c>
      <c r="C127" s="3">
        <f>SUM('BIZ kWh ENTRY'!C127,'BIZ kWh ENTRY'!S127,'BIZ kWh ENTRY'!AI127,'BIZ kWh ENTRY'!AY127)</f>
        <v>0</v>
      </c>
      <c r="D127" s="3">
        <f>SUM('BIZ kWh ENTRY'!D127,'BIZ kWh ENTRY'!T127,'BIZ kWh ENTRY'!AJ127,'BIZ kWh ENTRY'!AZ127)</f>
        <v>0</v>
      </c>
      <c r="E127" s="3">
        <f>SUM('BIZ kWh ENTRY'!E127,'BIZ kWh ENTRY'!U127,'BIZ kWh ENTRY'!AK127,'BIZ kWh ENTRY'!BA127)</f>
        <v>0</v>
      </c>
      <c r="F127" s="3">
        <f>SUM('BIZ kWh ENTRY'!F127,'BIZ kWh ENTRY'!V127,'BIZ kWh ENTRY'!AL127,'BIZ kWh ENTRY'!BB127)</f>
        <v>0</v>
      </c>
      <c r="G127" s="3">
        <f>SUM('BIZ kWh ENTRY'!G127,'BIZ kWh ENTRY'!W127,'BIZ kWh ENTRY'!AM127,'BIZ kWh ENTRY'!BC127)</f>
        <v>0</v>
      </c>
      <c r="H127" s="3">
        <f>SUM('BIZ kWh ENTRY'!H127,'BIZ kWh ENTRY'!X127,'BIZ kWh ENTRY'!AN127,'BIZ kWh ENTRY'!BD127)</f>
        <v>0</v>
      </c>
      <c r="I127" s="3">
        <f>SUM('BIZ kWh ENTRY'!I127,'BIZ kWh ENTRY'!Y127,'BIZ kWh ENTRY'!AO127,'BIZ kWh ENTRY'!BE127)</f>
        <v>0</v>
      </c>
      <c r="J127" s="3">
        <f>SUM('BIZ kWh ENTRY'!J127,'BIZ kWh ENTRY'!Z127,'BIZ kWh ENTRY'!AP127,'BIZ kWh ENTRY'!BF127)</f>
        <v>0</v>
      </c>
      <c r="K127" s="3">
        <f>SUM('BIZ kWh ENTRY'!K127,'BIZ kWh ENTRY'!AA127,'BIZ kWh ENTRY'!AQ127,'BIZ kWh ENTRY'!BG127)</f>
        <v>0</v>
      </c>
      <c r="L127" s="3">
        <f>SUM('BIZ kWh ENTRY'!L127,'BIZ kWh ENTRY'!AB127,'BIZ kWh ENTRY'!AR127,'BIZ kWh ENTRY'!BH127)</f>
        <v>0</v>
      </c>
      <c r="M127" s="3">
        <f>SUM('BIZ kWh ENTRY'!M127,'BIZ kWh ENTRY'!AC127,'BIZ kWh ENTRY'!AS127,'BIZ kWh ENTRY'!BI127)</f>
        <v>0</v>
      </c>
      <c r="N127" s="3">
        <f>SUM('BIZ kWh ENTRY'!N127,'BIZ kWh ENTRY'!AD127,'BIZ kWh ENTRY'!AT127,'BIZ kWh ENTRY'!BJ127)</f>
        <v>0</v>
      </c>
      <c r="O127" s="70">
        <f t="shared" si="21"/>
        <v>0</v>
      </c>
    </row>
    <row r="128" spans="1:16" ht="15" thickBot="1" x14ac:dyDescent="0.4">
      <c r="A128" s="598"/>
      <c r="B128" s="11" t="s">
        <v>50</v>
      </c>
      <c r="C128" s="3">
        <f>SUM('BIZ kWh ENTRY'!C128,'BIZ kWh ENTRY'!S128,'BIZ kWh ENTRY'!AI128,'BIZ kWh ENTRY'!AY128)</f>
        <v>0</v>
      </c>
      <c r="D128" s="3">
        <f>SUM('BIZ kWh ENTRY'!D128,'BIZ kWh ENTRY'!T128,'BIZ kWh ENTRY'!AJ128,'BIZ kWh ENTRY'!AZ128)</f>
        <v>0</v>
      </c>
      <c r="E128" s="3">
        <f>SUM('BIZ kWh ENTRY'!E128,'BIZ kWh ENTRY'!U128,'BIZ kWh ENTRY'!AK128,'BIZ kWh ENTRY'!BA128)</f>
        <v>0</v>
      </c>
      <c r="F128" s="3">
        <f>SUM('BIZ kWh ENTRY'!F128,'BIZ kWh ENTRY'!V128,'BIZ kWh ENTRY'!AL128,'BIZ kWh ENTRY'!BB128)</f>
        <v>0</v>
      </c>
      <c r="G128" s="3">
        <f>SUM('BIZ kWh ENTRY'!G128,'BIZ kWh ENTRY'!W128,'BIZ kWh ENTRY'!AM128,'BIZ kWh ENTRY'!BC128)</f>
        <v>0</v>
      </c>
      <c r="H128" s="3">
        <f>SUM('BIZ kWh ENTRY'!H128,'BIZ kWh ENTRY'!X128,'BIZ kWh ENTRY'!AN128,'BIZ kWh ENTRY'!BD128)</f>
        <v>0</v>
      </c>
      <c r="I128" s="3">
        <f>SUM('BIZ kWh ENTRY'!I128,'BIZ kWh ENTRY'!Y128,'BIZ kWh ENTRY'!AO128,'BIZ kWh ENTRY'!BE128)</f>
        <v>0</v>
      </c>
      <c r="J128" s="3">
        <f>SUM('BIZ kWh ENTRY'!J128,'BIZ kWh ENTRY'!Z128,'BIZ kWh ENTRY'!AP128,'BIZ kWh ENTRY'!BF128)</f>
        <v>0</v>
      </c>
      <c r="K128" s="3">
        <f>SUM('BIZ kWh ENTRY'!K128,'BIZ kWh ENTRY'!AA128,'BIZ kWh ENTRY'!AQ128,'BIZ kWh ENTRY'!BG128)</f>
        <v>0</v>
      </c>
      <c r="L128" s="3">
        <f>SUM('BIZ kWh ENTRY'!L128,'BIZ kWh ENTRY'!AB128,'BIZ kWh ENTRY'!AR128,'BIZ kWh ENTRY'!BH128)</f>
        <v>0</v>
      </c>
      <c r="M128" s="3">
        <f>SUM('BIZ kWh ENTRY'!M128,'BIZ kWh ENTRY'!AC128,'BIZ kWh ENTRY'!AS128,'BIZ kWh ENTRY'!BI128)</f>
        <v>0</v>
      </c>
      <c r="N128" s="3">
        <f>SUM('BIZ kWh ENTRY'!N128,'BIZ kWh ENTRY'!AD128,'BIZ kWh ENTRY'!AT128,'BIZ kWh ENTRY'!BJ128)</f>
        <v>0</v>
      </c>
      <c r="O128" s="70">
        <f t="shared" si="21"/>
        <v>0</v>
      </c>
    </row>
    <row r="129" spans="1:15" ht="15" thickBot="1" x14ac:dyDescent="0.4">
      <c r="A129" s="74"/>
      <c r="B129" s="188" t="s">
        <v>43</v>
      </c>
      <c r="C129" s="189">
        <f t="shared" ref="C129:N129" si="22">SUM(C116:C128)</f>
        <v>0</v>
      </c>
      <c r="D129" s="189">
        <f t="shared" si="22"/>
        <v>0</v>
      </c>
      <c r="E129" s="189">
        <f t="shared" si="22"/>
        <v>0</v>
      </c>
      <c r="F129" s="189">
        <f t="shared" si="22"/>
        <v>0</v>
      </c>
      <c r="G129" s="189">
        <f t="shared" si="22"/>
        <v>0</v>
      </c>
      <c r="H129" s="189">
        <f t="shared" si="22"/>
        <v>416091.93218994135</v>
      </c>
      <c r="I129" s="189">
        <f t="shared" si="22"/>
        <v>32372.08154296875</v>
      </c>
      <c r="J129" s="189">
        <f t="shared" si="22"/>
        <v>293861.88672637939</v>
      </c>
      <c r="K129" s="189">
        <f t="shared" si="22"/>
        <v>1064282.8825073242</v>
      </c>
      <c r="L129" s="189">
        <f t="shared" si="22"/>
        <v>358370.2549438476</v>
      </c>
      <c r="M129" s="189">
        <f t="shared" si="22"/>
        <v>226205.62591552731</v>
      </c>
      <c r="N129" s="189">
        <f t="shared" si="22"/>
        <v>228096.01959228513</v>
      </c>
      <c r="O129" s="73">
        <f t="shared" si="21"/>
        <v>2619280.6834182739</v>
      </c>
    </row>
    <row r="130" spans="1:15" ht="21.5" thickBot="1" x14ac:dyDescent="0.4">
      <c r="A130" s="75"/>
    </row>
    <row r="131" spans="1:15" ht="21.5" thickBot="1" x14ac:dyDescent="0.4">
      <c r="A131" s="75"/>
      <c r="B131" s="184" t="s">
        <v>36</v>
      </c>
      <c r="C131" s="185">
        <f>C$3</f>
        <v>44562</v>
      </c>
      <c r="D131" s="185">
        <f t="shared" ref="D131:N131" si="23">D$3</f>
        <v>44593</v>
      </c>
      <c r="E131" s="185">
        <f t="shared" si="23"/>
        <v>44621</v>
      </c>
      <c r="F131" s="185">
        <f t="shared" si="23"/>
        <v>44652</v>
      </c>
      <c r="G131" s="185">
        <f t="shared" si="23"/>
        <v>44682</v>
      </c>
      <c r="H131" s="185">
        <f t="shared" si="23"/>
        <v>44713</v>
      </c>
      <c r="I131" s="185">
        <f t="shared" si="23"/>
        <v>44743</v>
      </c>
      <c r="J131" s="185">
        <f t="shared" si="23"/>
        <v>44774</v>
      </c>
      <c r="K131" s="185">
        <f t="shared" si="23"/>
        <v>44805</v>
      </c>
      <c r="L131" s="185">
        <f t="shared" si="23"/>
        <v>44835</v>
      </c>
      <c r="M131" s="185">
        <f t="shared" si="23"/>
        <v>44866</v>
      </c>
      <c r="N131" s="185" t="str">
        <f t="shared" si="23"/>
        <v>Dec-22 +</v>
      </c>
      <c r="O131" s="186" t="s">
        <v>34</v>
      </c>
    </row>
    <row r="132" spans="1:15" ht="15" customHeight="1" x14ac:dyDescent="0.35">
      <c r="A132" s="599" t="s">
        <v>70</v>
      </c>
      <c r="B132" s="11" t="s">
        <v>62</v>
      </c>
      <c r="C132" s="3">
        <f>SUM('BIZ kWh ENTRY'!C132,'BIZ kWh ENTRY'!S132,'BIZ kWh ENTRY'!AI132,'BIZ kWh ENTRY'!AY132)</f>
        <v>0</v>
      </c>
      <c r="D132" s="3">
        <f>SUM('BIZ kWh ENTRY'!D132,'BIZ kWh ENTRY'!T132,'BIZ kWh ENTRY'!AJ132,'BIZ kWh ENTRY'!AZ132)</f>
        <v>0</v>
      </c>
      <c r="E132" s="3">
        <f>SUM('BIZ kWh ENTRY'!E132,'BIZ kWh ENTRY'!U132,'BIZ kWh ENTRY'!AK132,'BIZ kWh ENTRY'!BA132)</f>
        <v>0</v>
      </c>
      <c r="F132" s="3">
        <f>SUM('BIZ kWh ENTRY'!F132,'BIZ kWh ENTRY'!V132,'BIZ kWh ENTRY'!AL132,'BIZ kWh ENTRY'!BB132)</f>
        <v>0</v>
      </c>
      <c r="G132" s="3">
        <f>SUM('BIZ kWh ENTRY'!G132,'BIZ kWh ENTRY'!W132,'BIZ kWh ENTRY'!AM132,'BIZ kWh ENTRY'!BC132)</f>
        <v>0</v>
      </c>
      <c r="H132" s="3">
        <f>SUM('BIZ kWh ENTRY'!H132,'BIZ kWh ENTRY'!X132,'BIZ kWh ENTRY'!AN132,'BIZ kWh ENTRY'!BD132)</f>
        <v>0</v>
      </c>
      <c r="I132" s="3">
        <f>SUM('BIZ kWh ENTRY'!I132,'BIZ kWh ENTRY'!Y132,'BIZ kWh ENTRY'!AO132,'BIZ kWh ENTRY'!BE132)</f>
        <v>0</v>
      </c>
      <c r="J132" s="3">
        <f>SUM('BIZ kWh ENTRY'!J132,'BIZ kWh ENTRY'!Z132,'BIZ kWh ENTRY'!AP132,'BIZ kWh ENTRY'!BF132)</f>
        <v>0</v>
      </c>
      <c r="K132" s="3">
        <f>SUM('BIZ kWh ENTRY'!K132,'BIZ kWh ENTRY'!AA132,'BIZ kWh ENTRY'!AQ132,'BIZ kWh ENTRY'!BG132)</f>
        <v>0</v>
      </c>
      <c r="L132" s="3">
        <f>SUM('BIZ kWh ENTRY'!L132,'BIZ kWh ENTRY'!AB132,'BIZ kWh ENTRY'!AR132,'BIZ kWh ENTRY'!BH132)</f>
        <v>0</v>
      </c>
      <c r="M132" s="3">
        <f>SUM('BIZ kWh ENTRY'!M132,'BIZ kWh ENTRY'!AC132,'BIZ kWh ENTRY'!AS132,'BIZ kWh ENTRY'!BI132)</f>
        <v>0</v>
      </c>
      <c r="N132" s="3">
        <f>SUM('BIZ kWh ENTRY'!N132,'BIZ kWh ENTRY'!AD132,'BIZ kWh ENTRY'!AT132,'BIZ kWh ENTRY'!BJ132)</f>
        <v>0</v>
      </c>
      <c r="O132" s="70">
        <f t="shared" ref="O132:O145" si="24">SUM(C132:N132)</f>
        <v>0</v>
      </c>
    </row>
    <row r="133" spans="1:15" x14ac:dyDescent="0.35">
      <c r="A133" s="600"/>
      <c r="B133" s="12" t="s">
        <v>61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0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70">
        <f t="shared" si="24"/>
        <v>0</v>
      </c>
    </row>
    <row r="134" spans="1:15" x14ac:dyDescent="0.35">
      <c r="A134" s="600"/>
      <c r="B134" s="11" t="s">
        <v>60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70">
        <f t="shared" si="24"/>
        <v>0</v>
      </c>
    </row>
    <row r="135" spans="1:15" x14ac:dyDescent="0.35">
      <c r="A135" s="600"/>
      <c r="B135" s="11" t="s">
        <v>59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0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0</v>
      </c>
      <c r="M135" s="3">
        <f>SUM('BIZ kWh ENTRY'!M135,'BIZ kWh ENTRY'!AC135,'BIZ kWh ENTRY'!AS135,'BIZ kWh ENTRY'!BI135)</f>
        <v>0</v>
      </c>
      <c r="N135" s="3">
        <f>SUM('BIZ kWh ENTRY'!N135,'BIZ kWh ENTRY'!AD135,'BIZ kWh ENTRY'!AT135,'BIZ kWh ENTRY'!BJ135)</f>
        <v>0</v>
      </c>
      <c r="O135" s="70">
        <f t="shared" si="24"/>
        <v>0</v>
      </c>
    </row>
    <row r="136" spans="1:15" x14ac:dyDescent="0.35">
      <c r="A136" s="600"/>
      <c r="B136" s="12" t="s">
        <v>58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0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0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0</v>
      </c>
      <c r="K136" s="3">
        <f>SUM('BIZ kWh ENTRY'!K136,'BIZ kWh ENTRY'!AA136,'BIZ kWh ENTRY'!AQ136,'BIZ kWh ENTRY'!BG136)</f>
        <v>0</v>
      </c>
      <c r="L136" s="3">
        <f>SUM('BIZ kWh ENTRY'!L136,'BIZ kWh ENTRY'!AB136,'BIZ kWh ENTRY'!AR136,'BIZ kWh ENTRY'!BH136)</f>
        <v>0</v>
      </c>
      <c r="M136" s="3">
        <f>SUM('BIZ kWh ENTRY'!M136,'BIZ kWh ENTRY'!AC136,'BIZ kWh ENTRY'!AS136,'BIZ kWh ENTRY'!BI136)</f>
        <v>0</v>
      </c>
      <c r="N136" s="3">
        <f>SUM('BIZ kWh ENTRY'!N136,'BIZ kWh ENTRY'!AD136,'BIZ kWh ENTRY'!AT136,'BIZ kWh ENTRY'!BJ136)</f>
        <v>9026.9307861328089</v>
      </c>
      <c r="O136" s="70">
        <f t="shared" si="24"/>
        <v>9026.9307861328089</v>
      </c>
    </row>
    <row r="137" spans="1:15" x14ac:dyDescent="0.35">
      <c r="A137" s="600"/>
      <c r="B137" s="11" t="s">
        <v>57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0</v>
      </c>
      <c r="M137" s="3">
        <f>SUM('BIZ kWh ENTRY'!M137,'BIZ kWh ENTRY'!AC137,'BIZ kWh ENTRY'!AS137,'BIZ kWh ENTRY'!BI137)</f>
        <v>0</v>
      </c>
      <c r="N137" s="3">
        <f>SUM('BIZ kWh ENTRY'!N137,'BIZ kWh ENTRY'!AD137,'BIZ kWh ENTRY'!AT137,'BIZ kWh ENTRY'!BJ137)</f>
        <v>0</v>
      </c>
      <c r="O137" s="70">
        <f t="shared" si="24"/>
        <v>0</v>
      </c>
    </row>
    <row r="138" spans="1:15" x14ac:dyDescent="0.35">
      <c r="A138" s="600"/>
      <c r="B138" s="11" t="s">
        <v>56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0</v>
      </c>
      <c r="H138" s="3">
        <f>SUM('BIZ kWh ENTRY'!H138,'BIZ kWh ENTRY'!X138,'BIZ kWh ENTRY'!AN138,'BIZ kWh ENTRY'!BD138)</f>
        <v>477086.390625</v>
      </c>
      <c r="I138" s="3">
        <f>SUM('BIZ kWh ENTRY'!I138,'BIZ kWh ENTRY'!Y138,'BIZ kWh ENTRY'!AO138,'BIZ kWh ENTRY'!BE138)</f>
        <v>0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0</v>
      </c>
      <c r="M138" s="3">
        <f>SUM('BIZ kWh ENTRY'!M138,'BIZ kWh ENTRY'!AC138,'BIZ kWh ENTRY'!AS138,'BIZ kWh ENTRY'!BI138)</f>
        <v>0</v>
      </c>
      <c r="N138" s="3">
        <f>SUM('BIZ kWh ENTRY'!N138,'BIZ kWh ENTRY'!AD138,'BIZ kWh ENTRY'!AT138,'BIZ kWh ENTRY'!BJ138)</f>
        <v>0</v>
      </c>
      <c r="O138" s="70">
        <f t="shared" si="24"/>
        <v>477086.390625</v>
      </c>
    </row>
    <row r="139" spans="1:15" x14ac:dyDescent="0.35">
      <c r="A139" s="600"/>
      <c r="B139" s="11" t="s">
        <v>55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0</v>
      </c>
      <c r="E139" s="3">
        <f>SUM('BIZ kWh ENTRY'!E139,'BIZ kWh ENTRY'!U139,'BIZ kWh ENTRY'!AK139,'BIZ kWh ENTRY'!BA139)</f>
        <v>0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0</v>
      </c>
      <c r="H139" s="3">
        <f>SUM('BIZ kWh ENTRY'!H139,'BIZ kWh ENTRY'!X139,'BIZ kWh ENTRY'!AN139,'BIZ kWh ENTRY'!BD139)</f>
        <v>0</v>
      </c>
      <c r="I139" s="3">
        <f>SUM('BIZ kWh ENTRY'!I139,'BIZ kWh ENTRY'!Y139,'BIZ kWh ENTRY'!AO139,'BIZ kWh ENTRY'!BE139)</f>
        <v>48178.87744140625</v>
      </c>
      <c r="J139" s="3">
        <f>SUM('BIZ kWh ENTRY'!J139,'BIZ kWh ENTRY'!Z139,'BIZ kWh ENTRY'!AP139,'BIZ kWh ENTRY'!BF139)</f>
        <v>76138.157653808594</v>
      </c>
      <c r="K139" s="3">
        <f>SUM('BIZ kWh ENTRY'!K139,'BIZ kWh ENTRY'!AA139,'BIZ kWh ENTRY'!AQ139,'BIZ kWh ENTRY'!BG139)</f>
        <v>0</v>
      </c>
      <c r="L139" s="3">
        <f>SUM('BIZ kWh ENTRY'!L139,'BIZ kWh ENTRY'!AB139,'BIZ kWh ENTRY'!AR139,'BIZ kWh ENTRY'!BH139)</f>
        <v>3284.9234619140625</v>
      </c>
      <c r="M139" s="3">
        <f>SUM('BIZ kWh ENTRY'!M139,'BIZ kWh ENTRY'!AC139,'BIZ kWh ENTRY'!AS139,'BIZ kWh ENTRY'!BI139)</f>
        <v>0</v>
      </c>
      <c r="N139" s="3">
        <f>SUM('BIZ kWh ENTRY'!N139,'BIZ kWh ENTRY'!AD139,'BIZ kWh ENTRY'!AT139,'BIZ kWh ENTRY'!BJ139)</f>
        <v>358056.65734863281</v>
      </c>
      <c r="O139" s="70">
        <f t="shared" si="24"/>
        <v>485658.61590576172</v>
      </c>
    </row>
    <row r="140" spans="1:15" x14ac:dyDescent="0.35">
      <c r="A140" s="600"/>
      <c r="B140" s="11" t="s">
        <v>54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0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0</v>
      </c>
      <c r="N140" s="3">
        <f>SUM('BIZ kWh ENTRY'!N140,'BIZ kWh ENTRY'!AD140,'BIZ kWh ENTRY'!AT140,'BIZ kWh ENTRY'!BJ140)</f>
        <v>0</v>
      </c>
      <c r="O140" s="70">
        <f t="shared" si="24"/>
        <v>0</v>
      </c>
    </row>
    <row r="141" spans="1:15" x14ac:dyDescent="0.35">
      <c r="A141" s="600"/>
      <c r="B141" s="11" t="s">
        <v>53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0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0</v>
      </c>
      <c r="N141" s="3">
        <f>SUM('BIZ kWh ENTRY'!N141,'BIZ kWh ENTRY'!AD141,'BIZ kWh ENTRY'!AT141,'BIZ kWh ENTRY'!BJ141)</f>
        <v>36288.029296875</v>
      </c>
      <c r="O141" s="70">
        <f t="shared" si="24"/>
        <v>36288.029296875</v>
      </c>
    </row>
    <row r="142" spans="1:15" x14ac:dyDescent="0.35">
      <c r="A142" s="600"/>
      <c r="B142" s="11" t="s">
        <v>52</v>
      </c>
      <c r="C142" s="3">
        <f>SUM('BIZ kWh ENTRY'!C142,'BIZ kWh ENTRY'!S142,'BIZ kWh ENTRY'!AI142,'BIZ kWh ENTRY'!AY142)</f>
        <v>0</v>
      </c>
      <c r="D142" s="3">
        <f>SUM('BIZ kWh ENTRY'!D142,'BIZ kWh ENTRY'!T142,'BIZ kWh ENTRY'!AJ142,'BIZ kWh ENTRY'!AZ142)</f>
        <v>0</v>
      </c>
      <c r="E142" s="3">
        <f>SUM('BIZ kWh ENTRY'!E142,'BIZ kWh ENTRY'!U142,'BIZ kWh ENTRY'!AK142,'BIZ kWh ENTRY'!BA142)</f>
        <v>0</v>
      </c>
      <c r="F142" s="3">
        <f>SUM('BIZ kWh ENTRY'!F142,'BIZ kWh ENTRY'!V142,'BIZ kWh ENTRY'!AL142,'BIZ kWh ENTRY'!BB142)</f>
        <v>0</v>
      </c>
      <c r="G142" s="3">
        <f>SUM('BIZ kWh ENTRY'!G142,'BIZ kWh ENTRY'!W142,'BIZ kWh ENTRY'!AM142,'BIZ kWh ENTRY'!BC142)</f>
        <v>0</v>
      </c>
      <c r="H142" s="3">
        <f>SUM('BIZ kWh ENTRY'!H142,'BIZ kWh ENTRY'!X142,'BIZ kWh ENTRY'!AN142,'BIZ kWh ENTRY'!BD142)</f>
        <v>0</v>
      </c>
      <c r="I142" s="3">
        <f>SUM('BIZ kWh ENTRY'!I142,'BIZ kWh ENTRY'!Y142,'BIZ kWh ENTRY'!AO142,'BIZ kWh ENTRY'!BE142)</f>
        <v>0</v>
      </c>
      <c r="J142" s="3">
        <f>SUM('BIZ kWh ENTRY'!J142,'BIZ kWh ENTRY'!Z142,'BIZ kWh ENTRY'!AP142,'BIZ kWh ENTRY'!BF142)</f>
        <v>0</v>
      </c>
      <c r="K142" s="3">
        <f>SUM('BIZ kWh ENTRY'!K142,'BIZ kWh ENTRY'!AA142,'BIZ kWh ENTRY'!AQ142,'BIZ kWh ENTRY'!BG142)</f>
        <v>0</v>
      </c>
      <c r="L142" s="3">
        <f>SUM('BIZ kWh ENTRY'!L142,'BIZ kWh ENTRY'!AB142,'BIZ kWh ENTRY'!AR142,'BIZ kWh ENTRY'!BH142)</f>
        <v>0</v>
      </c>
      <c r="M142" s="3">
        <f>SUM('BIZ kWh ENTRY'!M142,'BIZ kWh ENTRY'!AC142,'BIZ kWh ENTRY'!AS142,'BIZ kWh ENTRY'!BI142)</f>
        <v>0</v>
      </c>
      <c r="N142" s="3">
        <f>SUM('BIZ kWh ENTRY'!N142,'BIZ kWh ENTRY'!AD142,'BIZ kWh ENTRY'!AT142,'BIZ kWh ENTRY'!BJ142)</f>
        <v>0</v>
      </c>
      <c r="O142" s="70">
        <f t="shared" si="24"/>
        <v>0</v>
      </c>
    </row>
    <row r="143" spans="1:15" x14ac:dyDescent="0.35">
      <c r="A143" s="600"/>
      <c r="B143" s="11" t="s">
        <v>51</v>
      </c>
      <c r="C143" s="3">
        <f>SUM('BIZ kWh ENTRY'!C143,'BIZ kWh ENTRY'!S143,'BIZ kWh ENTRY'!AI143,'BIZ kWh ENTRY'!AY143)</f>
        <v>0</v>
      </c>
      <c r="D143" s="3">
        <f>SUM('BIZ kWh ENTRY'!D143,'BIZ kWh ENTRY'!T143,'BIZ kWh ENTRY'!AJ143,'BIZ kWh ENTRY'!AZ143)</f>
        <v>0</v>
      </c>
      <c r="E143" s="3">
        <f>SUM('BIZ kWh ENTRY'!E143,'BIZ kWh ENTRY'!U143,'BIZ kWh ENTRY'!AK143,'BIZ kWh ENTRY'!BA143)</f>
        <v>0</v>
      </c>
      <c r="F143" s="3">
        <f>SUM('BIZ kWh ENTRY'!F143,'BIZ kWh ENTRY'!V143,'BIZ kWh ENTRY'!AL143,'BIZ kWh ENTRY'!BB143)</f>
        <v>0</v>
      </c>
      <c r="G143" s="3">
        <f>SUM('BIZ kWh ENTRY'!G143,'BIZ kWh ENTRY'!W143,'BIZ kWh ENTRY'!AM143,'BIZ kWh ENTRY'!BC143)</f>
        <v>0</v>
      </c>
      <c r="H143" s="3">
        <f>SUM('BIZ kWh ENTRY'!H143,'BIZ kWh ENTRY'!X143,'BIZ kWh ENTRY'!AN143,'BIZ kWh ENTRY'!BD143)</f>
        <v>0</v>
      </c>
      <c r="I143" s="3">
        <f>SUM('BIZ kWh ENTRY'!I143,'BIZ kWh ENTRY'!Y143,'BIZ kWh ENTRY'!AO143,'BIZ kWh ENTRY'!BE143)</f>
        <v>0</v>
      </c>
      <c r="J143" s="3">
        <f>SUM('BIZ kWh ENTRY'!J143,'BIZ kWh ENTRY'!Z143,'BIZ kWh ENTRY'!AP143,'BIZ kWh ENTRY'!BF143)</f>
        <v>0</v>
      </c>
      <c r="K143" s="3">
        <f>SUM('BIZ kWh ENTRY'!K143,'BIZ kWh ENTRY'!AA143,'BIZ kWh ENTRY'!AQ143,'BIZ kWh ENTRY'!BG143)</f>
        <v>0</v>
      </c>
      <c r="L143" s="3">
        <f>SUM('BIZ kWh ENTRY'!L143,'BIZ kWh ENTRY'!AB143,'BIZ kWh ENTRY'!AR143,'BIZ kWh ENTRY'!BH143)</f>
        <v>0</v>
      </c>
      <c r="M143" s="3">
        <f>SUM('BIZ kWh ENTRY'!M143,'BIZ kWh ENTRY'!AC143,'BIZ kWh ENTRY'!AS143,'BIZ kWh ENTRY'!BI143)</f>
        <v>0</v>
      </c>
      <c r="N143" s="3">
        <f>SUM('BIZ kWh ENTRY'!N143,'BIZ kWh ENTRY'!AD143,'BIZ kWh ENTRY'!AT143,'BIZ kWh ENTRY'!BJ143)</f>
        <v>0</v>
      </c>
      <c r="O143" s="70">
        <f t="shared" si="24"/>
        <v>0</v>
      </c>
    </row>
    <row r="144" spans="1:15" ht="15" thickBot="1" x14ac:dyDescent="0.4">
      <c r="A144" s="601"/>
      <c r="B144" s="11" t="s">
        <v>50</v>
      </c>
      <c r="C144" s="3">
        <f>SUM('BIZ kWh ENTRY'!C144,'BIZ kWh ENTRY'!S144,'BIZ kWh ENTRY'!AI144,'BIZ kWh ENTRY'!AY144)</f>
        <v>0</v>
      </c>
      <c r="D144" s="3">
        <f>SUM('BIZ kWh ENTRY'!D144,'BIZ kWh ENTRY'!T144,'BIZ kWh ENTRY'!AJ144,'BIZ kWh ENTRY'!AZ144)</f>
        <v>0</v>
      </c>
      <c r="E144" s="3">
        <f>SUM('BIZ kWh ENTRY'!E144,'BIZ kWh ENTRY'!U144,'BIZ kWh ENTRY'!AK144,'BIZ kWh ENTRY'!BA144)</f>
        <v>0</v>
      </c>
      <c r="F144" s="3">
        <f>SUM('BIZ kWh ENTRY'!F144,'BIZ kWh ENTRY'!V144,'BIZ kWh ENTRY'!AL144,'BIZ kWh ENTRY'!BB144)</f>
        <v>0</v>
      </c>
      <c r="G144" s="3">
        <f>SUM('BIZ kWh ENTRY'!G144,'BIZ kWh ENTRY'!W144,'BIZ kWh ENTRY'!AM144,'BIZ kWh ENTRY'!BC144)</f>
        <v>0</v>
      </c>
      <c r="H144" s="3">
        <f>SUM('BIZ kWh ENTRY'!H144,'BIZ kWh ENTRY'!X144,'BIZ kWh ENTRY'!AN144,'BIZ kWh ENTRY'!BD144)</f>
        <v>0</v>
      </c>
      <c r="I144" s="3">
        <f>SUM('BIZ kWh ENTRY'!I144,'BIZ kWh ENTRY'!Y144,'BIZ kWh ENTRY'!AO144,'BIZ kWh ENTRY'!BE144)</f>
        <v>0</v>
      </c>
      <c r="J144" s="3">
        <f>SUM('BIZ kWh ENTRY'!J144,'BIZ kWh ENTRY'!Z144,'BIZ kWh ENTRY'!AP144,'BIZ kWh ENTRY'!BF144)</f>
        <v>0</v>
      </c>
      <c r="K144" s="3">
        <f>SUM('BIZ kWh ENTRY'!K144,'BIZ kWh ENTRY'!AA144,'BIZ kWh ENTRY'!AQ144,'BIZ kWh ENTRY'!BG144)</f>
        <v>0</v>
      </c>
      <c r="L144" s="3">
        <f>SUM('BIZ kWh ENTRY'!L144,'BIZ kWh ENTRY'!AB144,'BIZ kWh ENTRY'!AR144,'BIZ kWh ENTRY'!BH144)</f>
        <v>0</v>
      </c>
      <c r="M144" s="3">
        <f>SUM('BIZ kWh ENTRY'!M144,'BIZ kWh ENTRY'!AC144,'BIZ kWh ENTRY'!AS144,'BIZ kWh ENTRY'!BI144)</f>
        <v>0</v>
      </c>
      <c r="N144" s="3">
        <f>SUM('BIZ kWh ENTRY'!N144,'BIZ kWh ENTRY'!AD144,'BIZ kWh ENTRY'!AT144,'BIZ kWh ENTRY'!BJ144)</f>
        <v>0</v>
      </c>
      <c r="O144" s="70">
        <f t="shared" si="24"/>
        <v>0</v>
      </c>
    </row>
    <row r="145" spans="1:15" ht="15" thickBot="1" x14ac:dyDescent="0.4">
      <c r="A145" s="74"/>
      <c r="B145" s="188" t="s">
        <v>43</v>
      </c>
      <c r="C145" s="189">
        <f t="shared" ref="C145:N145" si="25">SUM(C132:C144)</f>
        <v>0</v>
      </c>
      <c r="D145" s="189">
        <f t="shared" si="25"/>
        <v>0</v>
      </c>
      <c r="E145" s="189">
        <f t="shared" si="25"/>
        <v>0</v>
      </c>
      <c r="F145" s="189">
        <f t="shared" si="25"/>
        <v>0</v>
      </c>
      <c r="G145" s="189">
        <f t="shared" si="25"/>
        <v>0</v>
      </c>
      <c r="H145" s="189">
        <f t="shared" si="25"/>
        <v>477086.390625</v>
      </c>
      <c r="I145" s="189">
        <f t="shared" si="25"/>
        <v>48178.87744140625</v>
      </c>
      <c r="J145" s="189">
        <f t="shared" si="25"/>
        <v>76138.157653808594</v>
      </c>
      <c r="K145" s="189">
        <f t="shared" si="25"/>
        <v>0</v>
      </c>
      <c r="L145" s="189">
        <f t="shared" si="25"/>
        <v>3284.9234619140625</v>
      </c>
      <c r="M145" s="189">
        <f t="shared" si="25"/>
        <v>0</v>
      </c>
      <c r="N145" s="189">
        <f t="shared" si="25"/>
        <v>403371.61743164063</v>
      </c>
      <c r="O145" s="73">
        <f t="shared" si="24"/>
        <v>1008059.9666137695</v>
      </c>
    </row>
    <row r="146" spans="1:15" ht="21.5" thickBot="1" x14ac:dyDescent="0.4">
      <c r="A146" s="75"/>
    </row>
    <row r="147" spans="1:15" ht="15" thickBot="1" x14ac:dyDescent="0.4">
      <c r="A147" s="74"/>
      <c r="B147" s="184" t="s">
        <v>36</v>
      </c>
      <c r="C147" s="185">
        <f>C$3</f>
        <v>44562</v>
      </c>
      <c r="D147" s="185">
        <f t="shared" ref="D147:N147" si="26">D$3</f>
        <v>44593</v>
      </c>
      <c r="E147" s="185">
        <f t="shared" si="26"/>
        <v>44621</v>
      </c>
      <c r="F147" s="185">
        <f t="shared" si="26"/>
        <v>44652</v>
      </c>
      <c r="G147" s="185">
        <f t="shared" si="26"/>
        <v>44682</v>
      </c>
      <c r="H147" s="185">
        <f t="shared" si="26"/>
        <v>44713</v>
      </c>
      <c r="I147" s="185">
        <f t="shared" si="26"/>
        <v>44743</v>
      </c>
      <c r="J147" s="185">
        <f t="shared" si="26"/>
        <v>44774</v>
      </c>
      <c r="K147" s="185">
        <f t="shared" si="26"/>
        <v>44805</v>
      </c>
      <c r="L147" s="185">
        <f t="shared" si="26"/>
        <v>44835</v>
      </c>
      <c r="M147" s="185">
        <f t="shared" si="26"/>
        <v>44866</v>
      </c>
      <c r="N147" s="185" t="str">
        <f t="shared" si="26"/>
        <v>Dec-22 +</v>
      </c>
      <c r="O147" s="186" t="s">
        <v>34</v>
      </c>
    </row>
    <row r="148" spans="1:15" ht="15" customHeight="1" x14ac:dyDescent="0.35">
      <c r="A148" s="611" t="s">
        <v>174</v>
      </c>
      <c r="B148" s="11" t="s">
        <v>62</v>
      </c>
      <c r="C148" s="3">
        <f t="shared" ref="C148:N148" si="27">C20+C36+C52+C68+C84+C132</f>
        <v>0</v>
      </c>
      <c r="D148" s="3">
        <f t="shared" si="27"/>
        <v>418349</v>
      </c>
      <c r="E148" s="3">
        <f t="shared" si="27"/>
        <v>467822.86082636053</v>
      </c>
      <c r="F148" s="3">
        <f t="shared" si="27"/>
        <v>144722.18704049831</v>
      </c>
      <c r="G148" s="3">
        <f t="shared" si="27"/>
        <v>602350</v>
      </c>
      <c r="H148" s="3">
        <f t="shared" si="27"/>
        <v>132112</v>
      </c>
      <c r="I148" s="3">
        <f t="shared" si="27"/>
        <v>417153.4752461352</v>
      </c>
      <c r="J148" s="3">
        <f t="shared" si="27"/>
        <v>0</v>
      </c>
      <c r="K148" s="3">
        <f t="shared" si="27"/>
        <v>0</v>
      </c>
      <c r="L148" s="3">
        <f t="shared" si="27"/>
        <v>589200.40112691908</v>
      </c>
      <c r="M148" s="3">
        <f t="shared" si="27"/>
        <v>471985</v>
      </c>
      <c r="N148" s="3">
        <f t="shared" si="27"/>
        <v>2698024.1176800216</v>
      </c>
      <c r="O148" s="70">
        <f t="shared" ref="O148:O161" si="28">SUM(C148:N148)</f>
        <v>5941719.0419199346</v>
      </c>
    </row>
    <row r="149" spans="1:15" x14ac:dyDescent="0.35">
      <c r="A149" s="612"/>
      <c r="B149" s="12" t="s">
        <v>61</v>
      </c>
      <c r="C149" s="3">
        <f t="shared" ref="C149:N149" si="29">C21+C37+C53+C69+C85+C133</f>
        <v>0</v>
      </c>
      <c r="D149" s="3">
        <f t="shared" si="29"/>
        <v>0</v>
      </c>
      <c r="E149" s="3">
        <f t="shared" si="29"/>
        <v>0</v>
      </c>
      <c r="F149" s="3">
        <f t="shared" si="29"/>
        <v>0</v>
      </c>
      <c r="G149" s="3">
        <f t="shared" si="29"/>
        <v>0</v>
      </c>
      <c r="H149" s="3">
        <f t="shared" si="29"/>
        <v>0</v>
      </c>
      <c r="I149" s="3">
        <f t="shared" si="29"/>
        <v>0</v>
      </c>
      <c r="J149" s="3">
        <f t="shared" si="29"/>
        <v>0</v>
      </c>
      <c r="K149" s="3">
        <f t="shared" si="29"/>
        <v>0</v>
      </c>
      <c r="L149" s="3">
        <f t="shared" si="29"/>
        <v>0</v>
      </c>
      <c r="M149" s="3">
        <f t="shared" si="29"/>
        <v>0</v>
      </c>
      <c r="N149" s="3">
        <f t="shared" si="29"/>
        <v>21376.578923858375</v>
      </c>
      <c r="O149" s="70">
        <f t="shared" si="28"/>
        <v>21376.578923858375</v>
      </c>
    </row>
    <row r="150" spans="1:15" x14ac:dyDescent="0.35">
      <c r="A150" s="612"/>
      <c r="B150" s="11" t="s">
        <v>60</v>
      </c>
      <c r="C150" s="3">
        <f t="shared" ref="C150:N150" si="30">C22+C38+C54+C70+C86+C134</f>
        <v>0</v>
      </c>
      <c r="D150" s="3">
        <f t="shared" si="30"/>
        <v>0</v>
      </c>
      <c r="E150" s="3">
        <f t="shared" si="30"/>
        <v>0</v>
      </c>
      <c r="F150" s="3">
        <f t="shared" si="30"/>
        <v>4438</v>
      </c>
      <c r="G150" s="3">
        <f t="shared" si="30"/>
        <v>0</v>
      </c>
      <c r="H150" s="3">
        <f t="shared" si="30"/>
        <v>47062.288577695137</v>
      </c>
      <c r="I150" s="3">
        <f t="shared" si="30"/>
        <v>0</v>
      </c>
      <c r="J150" s="3">
        <f t="shared" si="30"/>
        <v>0</v>
      </c>
      <c r="K150" s="3">
        <f t="shared" si="30"/>
        <v>7856</v>
      </c>
      <c r="L150" s="3">
        <f t="shared" si="30"/>
        <v>0</v>
      </c>
      <c r="M150" s="3">
        <f t="shared" si="30"/>
        <v>0</v>
      </c>
      <c r="N150" s="3">
        <f t="shared" si="30"/>
        <v>23531.144288847569</v>
      </c>
      <c r="O150" s="70">
        <f t="shared" si="28"/>
        <v>82887.432866542702</v>
      </c>
    </row>
    <row r="151" spans="1:15" x14ac:dyDescent="0.35">
      <c r="A151" s="612"/>
      <c r="B151" s="11" t="s">
        <v>59</v>
      </c>
      <c r="C151" s="3">
        <f t="shared" ref="C151:N151" si="31">C23+C39+C55+C71+C87+C135</f>
        <v>0</v>
      </c>
      <c r="D151" s="3">
        <f t="shared" si="31"/>
        <v>82501.726375052065</v>
      </c>
      <c r="E151" s="3">
        <f t="shared" si="31"/>
        <v>164493.64472666761</v>
      </c>
      <c r="F151" s="3">
        <f t="shared" si="31"/>
        <v>468929.38933864771</v>
      </c>
      <c r="G151" s="3">
        <f t="shared" si="31"/>
        <v>346106.29725395859</v>
      </c>
      <c r="H151" s="3">
        <f t="shared" si="31"/>
        <v>2984556.944627896</v>
      </c>
      <c r="I151" s="3">
        <f t="shared" si="31"/>
        <v>610708.60064573132</v>
      </c>
      <c r="J151" s="3">
        <f t="shared" si="31"/>
        <v>220350.95209684642</v>
      </c>
      <c r="K151" s="3">
        <f t="shared" si="31"/>
        <v>381480.67000535654</v>
      </c>
      <c r="L151" s="3">
        <f t="shared" si="31"/>
        <v>470292.67706285667</v>
      </c>
      <c r="M151" s="3">
        <f t="shared" si="31"/>
        <v>1881481.5241144944</v>
      </c>
      <c r="N151" s="3">
        <f t="shared" si="31"/>
        <v>7065515.6749537401</v>
      </c>
      <c r="O151" s="70">
        <f t="shared" si="28"/>
        <v>14676418.101201247</v>
      </c>
    </row>
    <row r="152" spans="1:15" x14ac:dyDescent="0.35">
      <c r="A152" s="612"/>
      <c r="B152" s="12" t="s">
        <v>58</v>
      </c>
      <c r="C152" s="3">
        <f t="shared" ref="C152:N152" si="32">C24+C40+C56+C72+C88+C136</f>
        <v>0</v>
      </c>
      <c r="D152" s="3">
        <f t="shared" si="32"/>
        <v>0</v>
      </c>
      <c r="E152" s="3">
        <f t="shared" si="32"/>
        <v>0</v>
      </c>
      <c r="F152" s="3">
        <f t="shared" si="32"/>
        <v>0</v>
      </c>
      <c r="G152" s="3">
        <f t="shared" si="32"/>
        <v>186214.74695999999</v>
      </c>
      <c r="H152" s="3">
        <f t="shared" si="32"/>
        <v>0</v>
      </c>
      <c r="I152" s="3">
        <f t="shared" si="32"/>
        <v>0</v>
      </c>
      <c r="J152" s="3">
        <f t="shared" si="32"/>
        <v>0</v>
      </c>
      <c r="K152" s="3">
        <f t="shared" si="32"/>
        <v>0</v>
      </c>
      <c r="L152" s="3">
        <f t="shared" si="32"/>
        <v>0</v>
      </c>
      <c r="M152" s="3">
        <f t="shared" si="32"/>
        <v>37868.070240000001</v>
      </c>
      <c r="N152" s="3">
        <f t="shared" si="32"/>
        <v>118636.56278613281</v>
      </c>
      <c r="O152" s="70">
        <f t="shared" si="28"/>
        <v>342719.37998613279</v>
      </c>
    </row>
    <row r="153" spans="1:15" x14ac:dyDescent="0.35">
      <c r="A153" s="612"/>
      <c r="B153" s="11" t="s">
        <v>57</v>
      </c>
      <c r="C153" s="3">
        <f t="shared" ref="C153:N153" si="33">C25+C41+C57+C73+C89+C137</f>
        <v>0</v>
      </c>
      <c r="D153" s="3">
        <f t="shared" si="33"/>
        <v>0</v>
      </c>
      <c r="E153" s="3">
        <f t="shared" si="33"/>
        <v>0</v>
      </c>
      <c r="F153" s="3">
        <f t="shared" si="33"/>
        <v>0</v>
      </c>
      <c r="G153" s="3">
        <f t="shared" si="33"/>
        <v>0</v>
      </c>
      <c r="H153" s="3">
        <f t="shared" si="33"/>
        <v>0</v>
      </c>
      <c r="I153" s="3">
        <f t="shared" si="33"/>
        <v>0</v>
      </c>
      <c r="J153" s="3">
        <f t="shared" si="33"/>
        <v>0</v>
      </c>
      <c r="K153" s="3">
        <f t="shared" si="33"/>
        <v>0</v>
      </c>
      <c r="L153" s="3">
        <f t="shared" si="33"/>
        <v>0</v>
      </c>
      <c r="M153" s="3">
        <f t="shared" si="33"/>
        <v>0</v>
      </c>
      <c r="N153" s="3">
        <f t="shared" si="33"/>
        <v>0</v>
      </c>
      <c r="O153" s="70">
        <f t="shared" si="28"/>
        <v>0</v>
      </c>
    </row>
    <row r="154" spans="1:15" x14ac:dyDescent="0.35">
      <c r="A154" s="612"/>
      <c r="B154" s="11" t="s">
        <v>56</v>
      </c>
      <c r="C154" s="3">
        <f t="shared" ref="C154:N154" si="34">C26+C42+C58+C74+C90+C138</f>
        <v>0</v>
      </c>
      <c r="D154" s="3">
        <f t="shared" si="34"/>
        <v>0</v>
      </c>
      <c r="E154" s="3">
        <f t="shared" si="34"/>
        <v>56655.219599063246</v>
      </c>
      <c r="F154" s="3">
        <f t="shared" si="34"/>
        <v>4124377.6189605752</v>
      </c>
      <c r="G154" s="3">
        <f t="shared" si="34"/>
        <v>491430.0244003486</v>
      </c>
      <c r="H154" s="3">
        <f t="shared" si="34"/>
        <v>894299.55144302058</v>
      </c>
      <c r="I154" s="3">
        <f t="shared" si="34"/>
        <v>403467.31185603247</v>
      </c>
      <c r="J154" s="3">
        <f t="shared" si="34"/>
        <v>33535.360000000001</v>
      </c>
      <c r="K154" s="3">
        <f t="shared" si="34"/>
        <v>427751.21608678286</v>
      </c>
      <c r="L154" s="3">
        <f t="shared" si="34"/>
        <v>433742.94143814105</v>
      </c>
      <c r="M154" s="3">
        <f t="shared" si="34"/>
        <v>2634779.5086045326</v>
      </c>
      <c r="N154" s="3">
        <f t="shared" si="34"/>
        <v>11247188.118035499</v>
      </c>
      <c r="O154" s="70">
        <f t="shared" si="28"/>
        <v>20747226.870423995</v>
      </c>
    </row>
    <row r="155" spans="1:15" x14ac:dyDescent="0.35">
      <c r="A155" s="612"/>
      <c r="B155" s="11" t="s">
        <v>55</v>
      </c>
      <c r="C155" s="3">
        <f t="shared" ref="C155:N155" si="35">C27+C43+C59+C75+C91+C139</f>
        <v>0</v>
      </c>
      <c r="D155" s="3">
        <f t="shared" si="35"/>
        <v>1646513.7192473409</v>
      </c>
      <c r="E155" s="3">
        <f t="shared" si="35"/>
        <v>1635138.333864246</v>
      </c>
      <c r="F155" s="3">
        <f t="shared" si="35"/>
        <v>2222383.0412471071</v>
      </c>
      <c r="G155" s="3">
        <f t="shared" si="35"/>
        <v>3014605.2901874799</v>
      </c>
      <c r="H155" s="3">
        <f t="shared" si="35"/>
        <v>4493350.4588694246</v>
      </c>
      <c r="I155" s="3">
        <f t="shared" si="35"/>
        <v>3745093.6954154372</v>
      </c>
      <c r="J155" s="3">
        <f t="shared" si="35"/>
        <v>3447171.3001640737</v>
      </c>
      <c r="K155" s="3">
        <f t="shared" si="35"/>
        <v>6202982.1929464871</v>
      </c>
      <c r="L155" s="3">
        <f t="shared" si="35"/>
        <v>7720419.0175970402</v>
      </c>
      <c r="M155" s="3">
        <f t="shared" si="35"/>
        <v>7064800.6940232329</v>
      </c>
      <c r="N155" s="3">
        <f t="shared" si="35"/>
        <v>24873293.354851857</v>
      </c>
      <c r="O155" s="70">
        <f t="shared" si="28"/>
        <v>66065751.098413721</v>
      </c>
    </row>
    <row r="156" spans="1:15" x14ac:dyDescent="0.35">
      <c r="A156" s="612"/>
      <c r="B156" s="11" t="s">
        <v>54</v>
      </c>
      <c r="C156" s="3">
        <f t="shared" ref="C156:N156" si="36">C28+C44+C60+C76+C92+C140</f>
        <v>0</v>
      </c>
      <c r="D156" s="3">
        <f t="shared" si="36"/>
        <v>137684.17317229908</v>
      </c>
      <c r="E156" s="3">
        <f t="shared" si="36"/>
        <v>19402.587072000002</v>
      </c>
      <c r="F156" s="3">
        <f t="shared" si="36"/>
        <v>3653641.412093203</v>
      </c>
      <c r="G156" s="3">
        <f t="shared" si="36"/>
        <v>215514.63843049132</v>
      </c>
      <c r="H156" s="3">
        <f t="shared" si="36"/>
        <v>843388.75519200007</v>
      </c>
      <c r="I156" s="3">
        <f t="shared" si="36"/>
        <v>87700.258375200006</v>
      </c>
      <c r="J156" s="3">
        <f t="shared" si="36"/>
        <v>215826.029496</v>
      </c>
      <c r="K156" s="3">
        <f t="shared" si="36"/>
        <v>466965.20446015371</v>
      </c>
      <c r="L156" s="3">
        <f t="shared" si="36"/>
        <v>436658.65982673632</v>
      </c>
      <c r="M156" s="3">
        <f t="shared" si="36"/>
        <v>214477.03186584264</v>
      </c>
      <c r="N156" s="3">
        <f t="shared" si="36"/>
        <v>7274203.0007450934</v>
      </c>
      <c r="O156" s="70">
        <f t="shared" si="28"/>
        <v>13565461.750729021</v>
      </c>
    </row>
    <row r="157" spans="1:15" x14ac:dyDescent="0.35">
      <c r="A157" s="612"/>
      <c r="B157" s="11" t="s">
        <v>53</v>
      </c>
      <c r="C157" s="3">
        <f t="shared" ref="C157:N157" si="37">C29+C45+C61+C77+C93+C141</f>
        <v>0</v>
      </c>
      <c r="D157" s="3">
        <f t="shared" si="37"/>
        <v>0</v>
      </c>
      <c r="E157" s="3">
        <f t="shared" si="37"/>
        <v>0</v>
      </c>
      <c r="F157" s="3">
        <f t="shared" si="37"/>
        <v>56416.703999999998</v>
      </c>
      <c r="G157" s="3">
        <f t="shared" si="37"/>
        <v>0</v>
      </c>
      <c r="H157" s="3">
        <f t="shared" si="37"/>
        <v>73867.584000000003</v>
      </c>
      <c r="I157" s="3">
        <f t="shared" si="37"/>
        <v>243449.53599999999</v>
      </c>
      <c r="J157" s="3">
        <f t="shared" si="37"/>
        <v>0</v>
      </c>
      <c r="K157" s="3">
        <f t="shared" si="37"/>
        <v>0</v>
      </c>
      <c r="L157" s="3">
        <f t="shared" si="37"/>
        <v>0</v>
      </c>
      <c r="M157" s="3">
        <f t="shared" si="37"/>
        <v>489607.47200000001</v>
      </c>
      <c r="N157" s="3">
        <f t="shared" si="37"/>
        <v>95530.253296875002</v>
      </c>
      <c r="O157" s="70">
        <f t="shared" si="28"/>
        <v>958871.54929687514</v>
      </c>
    </row>
    <row r="158" spans="1:15" x14ac:dyDescent="0.35">
      <c r="A158" s="612"/>
      <c r="B158" s="11" t="s">
        <v>52</v>
      </c>
      <c r="C158" s="3">
        <f t="shared" ref="C158:N158" si="38">C30+C46+C62+C78+C94+C142</f>
        <v>0</v>
      </c>
      <c r="D158" s="3">
        <f t="shared" si="38"/>
        <v>0</v>
      </c>
      <c r="E158" s="3">
        <f t="shared" si="38"/>
        <v>0</v>
      </c>
      <c r="F158" s="3">
        <f t="shared" si="38"/>
        <v>0</v>
      </c>
      <c r="G158" s="3">
        <f t="shared" si="38"/>
        <v>0</v>
      </c>
      <c r="H158" s="3">
        <f t="shared" si="38"/>
        <v>0</v>
      </c>
      <c r="I158" s="3">
        <f t="shared" si="38"/>
        <v>0</v>
      </c>
      <c r="J158" s="3">
        <f t="shared" si="38"/>
        <v>0</v>
      </c>
      <c r="K158" s="3">
        <f t="shared" si="38"/>
        <v>0</v>
      </c>
      <c r="L158" s="3">
        <f t="shared" si="38"/>
        <v>0</v>
      </c>
      <c r="M158" s="3">
        <f t="shared" si="38"/>
        <v>165636.954</v>
      </c>
      <c r="N158" s="3">
        <f t="shared" si="38"/>
        <v>202915.82576603393</v>
      </c>
      <c r="O158" s="70">
        <f t="shared" si="28"/>
        <v>368552.77976603393</v>
      </c>
    </row>
    <row r="159" spans="1:15" x14ac:dyDescent="0.35">
      <c r="A159" s="612"/>
      <c r="B159" s="11" t="s">
        <v>51</v>
      </c>
      <c r="C159" s="3">
        <f t="shared" ref="C159:N159" si="39">C31+C47+C63+C79+C95+C143</f>
        <v>0</v>
      </c>
      <c r="D159" s="3">
        <f t="shared" si="39"/>
        <v>95248.537999999986</v>
      </c>
      <c r="E159" s="3">
        <f t="shared" si="39"/>
        <v>0</v>
      </c>
      <c r="F159" s="3">
        <f t="shared" si="39"/>
        <v>4816.405999999999</v>
      </c>
      <c r="G159" s="3">
        <f t="shared" si="39"/>
        <v>10799.948</v>
      </c>
      <c r="H159" s="3">
        <f t="shared" si="39"/>
        <v>0</v>
      </c>
      <c r="I159" s="3">
        <f t="shared" si="39"/>
        <v>4772.6280000000006</v>
      </c>
      <c r="J159" s="3">
        <f t="shared" si="39"/>
        <v>1599841.4039999999</v>
      </c>
      <c r="K159" s="3">
        <f t="shared" si="39"/>
        <v>353809.05599999998</v>
      </c>
      <c r="L159" s="3">
        <f t="shared" si="39"/>
        <v>265440.272</v>
      </c>
      <c r="M159" s="3">
        <f t="shared" si="39"/>
        <v>0</v>
      </c>
      <c r="N159" s="3">
        <f t="shared" si="39"/>
        <v>415767.74799999996</v>
      </c>
      <c r="O159" s="70">
        <f t="shared" si="28"/>
        <v>2750496</v>
      </c>
    </row>
    <row r="160" spans="1:15" ht="15" thickBot="1" x14ac:dyDescent="0.4">
      <c r="A160" s="613"/>
      <c r="B160" s="11" t="s">
        <v>50</v>
      </c>
      <c r="C160" s="3">
        <f t="shared" ref="C160:N160" si="40">C32+C48+C64+C80+C96+C144</f>
        <v>0</v>
      </c>
      <c r="D160" s="3">
        <f t="shared" si="40"/>
        <v>0</v>
      </c>
      <c r="E160" s="3">
        <f t="shared" si="40"/>
        <v>0</v>
      </c>
      <c r="F160" s="3">
        <f t="shared" si="40"/>
        <v>0</v>
      </c>
      <c r="G160" s="3">
        <f t="shared" si="40"/>
        <v>0</v>
      </c>
      <c r="H160" s="3">
        <f t="shared" si="40"/>
        <v>0</v>
      </c>
      <c r="I160" s="3">
        <f t="shared" si="40"/>
        <v>21156</v>
      </c>
      <c r="J160" s="3">
        <f t="shared" si="40"/>
        <v>0</v>
      </c>
      <c r="K160" s="3">
        <f t="shared" si="40"/>
        <v>0</v>
      </c>
      <c r="L160" s="3">
        <f t="shared" si="40"/>
        <v>0</v>
      </c>
      <c r="M160" s="3">
        <f t="shared" si="40"/>
        <v>0</v>
      </c>
      <c r="N160" s="3">
        <f t="shared" si="40"/>
        <v>0</v>
      </c>
      <c r="O160" s="70">
        <f t="shared" si="28"/>
        <v>21156</v>
      </c>
    </row>
    <row r="161" spans="1:17" ht="15" thickBot="1" x14ac:dyDescent="0.4">
      <c r="A161" s="74"/>
      <c r="B161" s="188" t="s">
        <v>43</v>
      </c>
      <c r="C161" s="189">
        <f t="shared" ref="C161:N161" si="41">SUM(C148:C160)</f>
        <v>0</v>
      </c>
      <c r="D161" s="189">
        <f t="shared" si="41"/>
        <v>2380297.1567946924</v>
      </c>
      <c r="E161" s="189">
        <f t="shared" si="41"/>
        <v>2343512.6460883375</v>
      </c>
      <c r="F161" s="189">
        <f t="shared" si="41"/>
        <v>10679724.758680031</v>
      </c>
      <c r="G161" s="189">
        <f t="shared" si="41"/>
        <v>4867020.9452322777</v>
      </c>
      <c r="H161" s="189">
        <f t="shared" si="41"/>
        <v>9468637.582710037</v>
      </c>
      <c r="I161" s="189">
        <f t="shared" si="41"/>
        <v>5533501.5055385362</v>
      </c>
      <c r="J161" s="189">
        <f t="shared" si="41"/>
        <v>5516725.0457569202</v>
      </c>
      <c r="K161" s="189">
        <f t="shared" si="41"/>
        <v>7840844.3394987797</v>
      </c>
      <c r="L161" s="189">
        <f t="shared" si="41"/>
        <v>9915753.9690516945</v>
      </c>
      <c r="M161" s="189">
        <f t="shared" si="41"/>
        <v>12960636.2548481</v>
      </c>
      <c r="N161" s="189">
        <f t="shared" si="41"/>
        <v>54035982.379327968</v>
      </c>
      <c r="O161" s="200">
        <f t="shared" si="28"/>
        <v>125542636.58352737</v>
      </c>
      <c r="P161" s="312">
        <f>SUM(C20:N32,C36:N48,C52:N64,C68:N80,C84:N96,C132:N144)</f>
        <v>125542636.5835274</v>
      </c>
      <c r="Q161" s="309">
        <f>'BIZ kWh ENTRY'!P161+'BIZ kWh ENTRY'!AF161+'BIZ kWh ENTRY'!AV161+'BIZ kWh ENTRY'!BL161</f>
        <v>125542636.58352736</v>
      </c>
    </row>
    <row r="162" spans="1:17" ht="15" thickBot="1" x14ac:dyDescent="0.4">
      <c r="A162" s="74"/>
    </row>
    <row r="163" spans="1:17" ht="15" thickBot="1" x14ac:dyDescent="0.4">
      <c r="A163" s="74"/>
      <c r="B163" s="184" t="s">
        <v>36</v>
      </c>
      <c r="C163" s="185">
        <f>C$3</f>
        <v>44562</v>
      </c>
      <c r="D163" s="185">
        <f t="shared" ref="D163:N163" si="42">D$3</f>
        <v>44593</v>
      </c>
      <c r="E163" s="185">
        <f t="shared" si="42"/>
        <v>44621</v>
      </c>
      <c r="F163" s="185">
        <f t="shared" si="42"/>
        <v>44652</v>
      </c>
      <c r="G163" s="185">
        <f t="shared" si="42"/>
        <v>44682</v>
      </c>
      <c r="H163" s="185">
        <f t="shared" si="42"/>
        <v>44713</v>
      </c>
      <c r="I163" s="185">
        <f t="shared" si="42"/>
        <v>44743</v>
      </c>
      <c r="J163" s="185">
        <f t="shared" si="42"/>
        <v>44774</v>
      </c>
      <c r="K163" s="185">
        <f t="shared" si="42"/>
        <v>44805</v>
      </c>
      <c r="L163" s="185">
        <f t="shared" si="42"/>
        <v>44835</v>
      </c>
      <c r="M163" s="185">
        <f t="shared" si="42"/>
        <v>44866</v>
      </c>
      <c r="N163" s="185" t="str">
        <f t="shared" si="42"/>
        <v>Dec-22 +</v>
      </c>
      <c r="O163" s="186" t="s">
        <v>34</v>
      </c>
    </row>
    <row r="164" spans="1:17" ht="15" customHeight="1" x14ac:dyDescent="0.35">
      <c r="A164" s="596" t="s">
        <v>175</v>
      </c>
      <c r="B164" s="196" t="s">
        <v>62</v>
      </c>
      <c r="C164" s="3">
        <f>C4+C116</f>
        <v>0</v>
      </c>
      <c r="D164" s="3">
        <f t="shared" ref="D164:N164" si="43">D4+D116</f>
        <v>0</v>
      </c>
      <c r="E164" s="3">
        <f t="shared" si="43"/>
        <v>0</v>
      </c>
      <c r="F164" s="3">
        <f t="shared" si="43"/>
        <v>0</v>
      </c>
      <c r="G164" s="3">
        <f t="shared" si="43"/>
        <v>0</v>
      </c>
      <c r="H164" s="3">
        <f t="shared" si="43"/>
        <v>0</v>
      </c>
      <c r="I164" s="3">
        <f t="shared" si="43"/>
        <v>0</v>
      </c>
      <c r="J164" s="3">
        <f t="shared" si="43"/>
        <v>0</v>
      </c>
      <c r="K164" s="3">
        <f t="shared" si="43"/>
        <v>0</v>
      </c>
      <c r="L164" s="3">
        <f t="shared" si="43"/>
        <v>0</v>
      </c>
      <c r="M164" s="3">
        <f t="shared" si="43"/>
        <v>0</v>
      </c>
      <c r="N164" s="3">
        <f t="shared" si="43"/>
        <v>0</v>
      </c>
      <c r="O164" s="70">
        <f t="shared" ref="O164:O177" si="44">SUM(C164:N164)</f>
        <v>0</v>
      </c>
    </row>
    <row r="165" spans="1:17" x14ac:dyDescent="0.35">
      <c r="A165" s="597"/>
      <c r="B165" s="196" t="s">
        <v>61</v>
      </c>
      <c r="C165" s="3">
        <f t="shared" ref="C165:N165" si="45">C5+C117</f>
        <v>0</v>
      </c>
      <c r="D165" s="3">
        <f t="shared" si="45"/>
        <v>0</v>
      </c>
      <c r="E165" s="3">
        <f t="shared" si="45"/>
        <v>0</v>
      </c>
      <c r="F165" s="3">
        <f t="shared" si="45"/>
        <v>0</v>
      </c>
      <c r="G165" s="3">
        <f t="shared" si="45"/>
        <v>0</v>
      </c>
      <c r="H165" s="3">
        <f t="shared" si="45"/>
        <v>0</v>
      </c>
      <c r="I165" s="3">
        <f t="shared" si="45"/>
        <v>0</v>
      </c>
      <c r="J165" s="3">
        <f t="shared" si="45"/>
        <v>0</v>
      </c>
      <c r="K165" s="3">
        <f t="shared" si="45"/>
        <v>0</v>
      </c>
      <c r="L165" s="3">
        <f t="shared" si="45"/>
        <v>0</v>
      </c>
      <c r="M165" s="3">
        <f t="shared" si="45"/>
        <v>0</v>
      </c>
      <c r="N165" s="3">
        <f t="shared" si="45"/>
        <v>0</v>
      </c>
      <c r="O165" s="70">
        <f t="shared" si="44"/>
        <v>0</v>
      </c>
    </row>
    <row r="166" spans="1:17" x14ac:dyDescent="0.35">
      <c r="A166" s="597"/>
      <c r="B166" s="196" t="s">
        <v>60</v>
      </c>
      <c r="C166" s="3">
        <f t="shared" ref="C166:N166" si="46">C6+C118</f>
        <v>0</v>
      </c>
      <c r="D166" s="3">
        <f t="shared" si="46"/>
        <v>0</v>
      </c>
      <c r="E166" s="3">
        <f t="shared" si="46"/>
        <v>0</v>
      </c>
      <c r="F166" s="3">
        <f t="shared" si="46"/>
        <v>0</v>
      </c>
      <c r="G166" s="3">
        <f t="shared" si="46"/>
        <v>0</v>
      </c>
      <c r="H166" s="3">
        <f t="shared" si="46"/>
        <v>0</v>
      </c>
      <c r="I166" s="3">
        <f t="shared" si="46"/>
        <v>0</v>
      </c>
      <c r="J166" s="3">
        <f t="shared" si="46"/>
        <v>0</v>
      </c>
      <c r="K166" s="3">
        <f t="shared" si="46"/>
        <v>0</v>
      </c>
      <c r="L166" s="3">
        <f t="shared" si="46"/>
        <v>0</v>
      </c>
      <c r="M166" s="3">
        <f t="shared" si="46"/>
        <v>0</v>
      </c>
      <c r="N166" s="3">
        <f t="shared" si="46"/>
        <v>0</v>
      </c>
      <c r="O166" s="70">
        <f t="shared" si="44"/>
        <v>0</v>
      </c>
    </row>
    <row r="167" spans="1:17" x14ac:dyDescent="0.35">
      <c r="A167" s="597"/>
      <c r="B167" s="196" t="s">
        <v>59</v>
      </c>
      <c r="C167" s="3">
        <f t="shared" ref="C167:N167" si="47">C7+C119</f>
        <v>0</v>
      </c>
      <c r="D167" s="3">
        <f t="shared" si="47"/>
        <v>0</v>
      </c>
      <c r="E167" s="3">
        <f t="shared" si="47"/>
        <v>0</v>
      </c>
      <c r="F167" s="3">
        <f t="shared" si="47"/>
        <v>1511</v>
      </c>
      <c r="G167" s="3">
        <f t="shared" si="47"/>
        <v>0</v>
      </c>
      <c r="H167" s="3">
        <f t="shared" si="47"/>
        <v>0</v>
      </c>
      <c r="I167" s="3">
        <f t="shared" si="47"/>
        <v>0</v>
      </c>
      <c r="J167" s="3">
        <f t="shared" si="47"/>
        <v>0</v>
      </c>
      <c r="K167" s="3">
        <f t="shared" si="47"/>
        <v>0</v>
      </c>
      <c r="L167" s="3">
        <f t="shared" si="47"/>
        <v>0</v>
      </c>
      <c r="M167" s="3">
        <f t="shared" si="47"/>
        <v>0</v>
      </c>
      <c r="N167" s="3">
        <f t="shared" si="47"/>
        <v>0</v>
      </c>
      <c r="O167" s="70">
        <f t="shared" si="44"/>
        <v>1511</v>
      </c>
    </row>
    <row r="168" spans="1:17" x14ac:dyDescent="0.35">
      <c r="A168" s="597"/>
      <c r="B168" s="196" t="s">
        <v>58</v>
      </c>
      <c r="C168" s="3">
        <f t="shared" ref="C168:N168" si="48">C8+C120</f>
        <v>0</v>
      </c>
      <c r="D168" s="3">
        <f t="shared" si="48"/>
        <v>0</v>
      </c>
      <c r="E168" s="3">
        <f t="shared" si="48"/>
        <v>0</v>
      </c>
      <c r="F168" s="3">
        <f t="shared" si="48"/>
        <v>0</v>
      </c>
      <c r="G168" s="3">
        <f t="shared" si="48"/>
        <v>0</v>
      </c>
      <c r="H168" s="3">
        <f t="shared" si="48"/>
        <v>0</v>
      </c>
      <c r="I168" s="3">
        <f t="shared" si="48"/>
        <v>0</v>
      </c>
      <c r="J168" s="3">
        <f t="shared" si="48"/>
        <v>105337.42773437499</v>
      </c>
      <c r="K168" s="3">
        <f t="shared" si="48"/>
        <v>30969.8310546875</v>
      </c>
      <c r="L168" s="3">
        <f t="shared" si="48"/>
        <v>0</v>
      </c>
      <c r="M168" s="3">
        <f t="shared" si="48"/>
        <v>0</v>
      </c>
      <c r="N168" s="3">
        <f t="shared" si="48"/>
        <v>90457.67578125</v>
      </c>
      <c r="O168" s="70">
        <f t="shared" si="44"/>
        <v>226764.9345703125</v>
      </c>
    </row>
    <row r="169" spans="1:17" x14ac:dyDescent="0.35">
      <c r="A169" s="597"/>
      <c r="B169" s="196" t="s">
        <v>57</v>
      </c>
      <c r="C169" s="3">
        <f t="shared" ref="C169:N169" si="49">C9+C121</f>
        <v>0</v>
      </c>
      <c r="D169" s="3">
        <f t="shared" si="49"/>
        <v>0</v>
      </c>
      <c r="E169" s="3">
        <f t="shared" si="49"/>
        <v>0</v>
      </c>
      <c r="F169" s="3">
        <f t="shared" si="49"/>
        <v>0</v>
      </c>
      <c r="G169" s="3">
        <f t="shared" si="49"/>
        <v>0</v>
      </c>
      <c r="H169" s="3">
        <f t="shared" si="49"/>
        <v>0</v>
      </c>
      <c r="I169" s="3">
        <f t="shared" si="49"/>
        <v>0</v>
      </c>
      <c r="J169" s="3">
        <f t="shared" si="49"/>
        <v>0</v>
      </c>
      <c r="K169" s="3">
        <f t="shared" si="49"/>
        <v>0</v>
      </c>
      <c r="L169" s="3">
        <f t="shared" si="49"/>
        <v>0</v>
      </c>
      <c r="M169" s="3">
        <f t="shared" si="49"/>
        <v>0</v>
      </c>
      <c r="N169" s="3">
        <f t="shared" si="49"/>
        <v>0</v>
      </c>
      <c r="O169" s="70">
        <f t="shared" si="44"/>
        <v>0</v>
      </c>
    </row>
    <row r="170" spans="1:17" x14ac:dyDescent="0.35">
      <c r="A170" s="597"/>
      <c r="B170" s="196" t="s">
        <v>56</v>
      </c>
      <c r="C170" s="3">
        <f t="shared" ref="C170:N170" si="50">C10+C122</f>
        <v>0</v>
      </c>
      <c r="D170" s="3">
        <f t="shared" si="50"/>
        <v>0</v>
      </c>
      <c r="E170" s="3">
        <f t="shared" si="50"/>
        <v>0</v>
      </c>
      <c r="F170" s="3">
        <f t="shared" si="50"/>
        <v>0</v>
      </c>
      <c r="G170" s="3">
        <f t="shared" si="50"/>
        <v>0</v>
      </c>
      <c r="H170" s="3">
        <f t="shared" si="50"/>
        <v>98925.313842773438</v>
      </c>
      <c r="I170" s="3">
        <f t="shared" si="50"/>
        <v>0</v>
      </c>
      <c r="J170" s="3">
        <f t="shared" si="50"/>
        <v>0</v>
      </c>
      <c r="K170" s="3">
        <f t="shared" si="50"/>
        <v>0</v>
      </c>
      <c r="L170" s="3">
        <f t="shared" si="50"/>
        <v>0</v>
      </c>
      <c r="M170" s="3">
        <f t="shared" si="50"/>
        <v>0</v>
      </c>
      <c r="N170" s="3">
        <f t="shared" si="50"/>
        <v>0</v>
      </c>
      <c r="O170" s="70">
        <f t="shared" si="44"/>
        <v>98925.313842773438</v>
      </c>
    </row>
    <row r="171" spans="1:17" x14ac:dyDescent="0.35">
      <c r="A171" s="597"/>
      <c r="B171" s="196" t="s">
        <v>55</v>
      </c>
      <c r="C171" s="3">
        <f t="shared" ref="C171:N171" si="51">C11+C123</f>
        <v>0</v>
      </c>
      <c r="D171" s="3">
        <f t="shared" si="51"/>
        <v>0</v>
      </c>
      <c r="E171" s="3">
        <f t="shared" si="51"/>
        <v>0</v>
      </c>
      <c r="F171" s="3">
        <f t="shared" si="51"/>
        <v>130526.45555949998</v>
      </c>
      <c r="G171" s="3">
        <f t="shared" si="51"/>
        <v>381218.52929159999</v>
      </c>
      <c r="H171" s="3">
        <f t="shared" si="51"/>
        <v>608749.46509235795</v>
      </c>
      <c r="I171" s="3">
        <f t="shared" si="51"/>
        <v>278144.02916416875</v>
      </c>
      <c r="J171" s="3">
        <f t="shared" si="51"/>
        <v>417990.95224800438</v>
      </c>
      <c r="K171" s="3">
        <f t="shared" si="51"/>
        <v>1248120.2991076366</v>
      </c>
      <c r="L171" s="3">
        <f t="shared" si="51"/>
        <v>492997.11831484758</v>
      </c>
      <c r="M171" s="3">
        <f t="shared" si="51"/>
        <v>422390.12302412727</v>
      </c>
      <c r="N171" s="3">
        <f t="shared" si="51"/>
        <v>957517.30894626514</v>
      </c>
      <c r="O171" s="70">
        <f t="shared" si="44"/>
        <v>4937654.280748507</v>
      </c>
    </row>
    <row r="172" spans="1:17" x14ac:dyDescent="0.35">
      <c r="A172" s="597"/>
      <c r="B172" s="196" t="s">
        <v>54</v>
      </c>
      <c r="C172" s="3">
        <f t="shared" ref="C172:N172" si="52">C12+C124</f>
        <v>0</v>
      </c>
      <c r="D172" s="3">
        <f t="shared" si="52"/>
        <v>0</v>
      </c>
      <c r="E172" s="3">
        <f t="shared" si="52"/>
        <v>0</v>
      </c>
      <c r="F172" s="3">
        <f t="shared" si="52"/>
        <v>9811.1901887999993</v>
      </c>
      <c r="G172" s="3">
        <f t="shared" si="52"/>
        <v>24823.219621199998</v>
      </c>
      <c r="H172" s="3">
        <f t="shared" si="52"/>
        <v>29660.330699999999</v>
      </c>
      <c r="I172" s="3">
        <f t="shared" si="52"/>
        <v>1641.5118719999998</v>
      </c>
      <c r="J172" s="3">
        <f t="shared" si="52"/>
        <v>0</v>
      </c>
      <c r="K172" s="3">
        <f t="shared" si="52"/>
        <v>23766.847103999997</v>
      </c>
      <c r="L172" s="3">
        <f t="shared" si="52"/>
        <v>2355.4643111999994</v>
      </c>
      <c r="M172" s="3">
        <f t="shared" si="52"/>
        <v>0</v>
      </c>
      <c r="N172" s="3">
        <f t="shared" si="52"/>
        <v>28872.983739599997</v>
      </c>
      <c r="O172" s="70">
        <f t="shared" si="44"/>
        <v>120931.54753679999</v>
      </c>
    </row>
    <row r="173" spans="1:17" x14ac:dyDescent="0.35">
      <c r="A173" s="597"/>
      <c r="B173" s="196" t="s">
        <v>53</v>
      </c>
      <c r="C173" s="3">
        <f t="shared" ref="C173:N173" si="53">C13+C125</f>
        <v>0</v>
      </c>
      <c r="D173" s="3">
        <f t="shared" si="53"/>
        <v>0</v>
      </c>
      <c r="E173" s="3">
        <f t="shared" si="53"/>
        <v>0</v>
      </c>
      <c r="F173" s="3">
        <f t="shared" si="53"/>
        <v>0</v>
      </c>
      <c r="G173" s="3">
        <f t="shared" si="53"/>
        <v>0</v>
      </c>
      <c r="H173" s="3">
        <f t="shared" si="53"/>
        <v>0</v>
      </c>
      <c r="I173" s="3">
        <f t="shared" si="53"/>
        <v>0</v>
      </c>
      <c r="J173" s="3">
        <f t="shared" si="53"/>
        <v>0</v>
      </c>
      <c r="K173" s="3">
        <f t="shared" si="53"/>
        <v>0</v>
      </c>
      <c r="L173" s="3">
        <f t="shared" si="53"/>
        <v>0</v>
      </c>
      <c r="M173" s="3">
        <f t="shared" si="53"/>
        <v>0</v>
      </c>
      <c r="N173" s="3">
        <f t="shared" si="53"/>
        <v>0</v>
      </c>
      <c r="O173" s="70">
        <f t="shared" si="44"/>
        <v>0</v>
      </c>
    </row>
    <row r="174" spans="1:17" x14ac:dyDescent="0.35">
      <c r="A174" s="597"/>
      <c r="B174" s="196" t="s">
        <v>52</v>
      </c>
      <c r="C174" s="3">
        <f t="shared" ref="C174:N174" si="54">C14+C126</f>
        <v>0</v>
      </c>
      <c r="D174" s="3">
        <f t="shared" si="54"/>
        <v>0</v>
      </c>
      <c r="E174" s="3">
        <f t="shared" si="54"/>
        <v>0</v>
      </c>
      <c r="F174" s="3">
        <f t="shared" si="54"/>
        <v>0</v>
      </c>
      <c r="G174" s="3">
        <f t="shared" si="54"/>
        <v>0</v>
      </c>
      <c r="H174" s="3">
        <f t="shared" si="54"/>
        <v>0</v>
      </c>
      <c r="I174" s="3">
        <f t="shared" si="54"/>
        <v>0</v>
      </c>
      <c r="J174" s="3">
        <f t="shared" si="54"/>
        <v>0</v>
      </c>
      <c r="K174" s="3">
        <f t="shared" si="54"/>
        <v>0</v>
      </c>
      <c r="L174" s="3">
        <f t="shared" si="54"/>
        <v>0</v>
      </c>
      <c r="M174" s="3">
        <f t="shared" si="54"/>
        <v>0</v>
      </c>
      <c r="N174" s="3">
        <f t="shared" si="54"/>
        <v>0</v>
      </c>
      <c r="O174" s="70">
        <f t="shared" si="44"/>
        <v>0</v>
      </c>
    </row>
    <row r="175" spans="1:17" x14ac:dyDescent="0.35">
      <c r="A175" s="597"/>
      <c r="B175" s="196" t="s">
        <v>51</v>
      </c>
      <c r="C175" s="3">
        <f t="shared" ref="C175:N175" si="55">C15+C127</f>
        <v>0</v>
      </c>
      <c r="D175" s="3">
        <f t="shared" si="55"/>
        <v>0</v>
      </c>
      <c r="E175" s="3">
        <f t="shared" si="55"/>
        <v>0</v>
      </c>
      <c r="F175" s="3">
        <f t="shared" si="55"/>
        <v>0</v>
      </c>
      <c r="G175" s="3">
        <f t="shared" si="55"/>
        <v>0</v>
      </c>
      <c r="H175" s="3">
        <f t="shared" si="55"/>
        <v>0</v>
      </c>
      <c r="I175" s="3">
        <f t="shared" si="55"/>
        <v>0</v>
      </c>
      <c r="J175" s="3">
        <f t="shared" si="55"/>
        <v>0</v>
      </c>
      <c r="K175" s="3">
        <f t="shared" si="55"/>
        <v>0</v>
      </c>
      <c r="L175" s="3">
        <f t="shared" si="55"/>
        <v>0</v>
      </c>
      <c r="M175" s="3">
        <f t="shared" si="55"/>
        <v>0</v>
      </c>
      <c r="N175" s="3">
        <f t="shared" si="55"/>
        <v>0</v>
      </c>
      <c r="O175" s="70">
        <f t="shared" si="44"/>
        <v>0</v>
      </c>
    </row>
    <row r="176" spans="1:17" ht="15" thickBot="1" x14ac:dyDescent="0.4">
      <c r="A176" s="598"/>
      <c r="B176" s="196" t="s">
        <v>50</v>
      </c>
      <c r="C176" s="3">
        <f t="shared" ref="C176:N176" si="56">C16+C128</f>
        <v>0</v>
      </c>
      <c r="D176" s="3">
        <f t="shared" si="56"/>
        <v>0</v>
      </c>
      <c r="E176" s="3">
        <f t="shared" si="56"/>
        <v>0</v>
      </c>
      <c r="F176" s="3">
        <f t="shared" si="56"/>
        <v>0</v>
      </c>
      <c r="G176" s="3">
        <f t="shared" si="56"/>
        <v>0</v>
      </c>
      <c r="H176" s="3">
        <f t="shared" si="56"/>
        <v>0</v>
      </c>
      <c r="I176" s="3">
        <f t="shared" si="56"/>
        <v>0</v>
      </c>
      <c r="J176" s="3">
        <f t="shared" si="56"/>
        <v>0</v>
      </c>
      <c r="K176" s="3">
        <f t="shared" si="56"/>
        <v>0</v>
      </c>
      <c r="L176" s="3">
        <f t="shared" si="56"/>
        <v>0</v>
      </c>
      <c r="M176" s="3">
        <f t="shared" si="56"/>
        <v>0</v>
      </c>
      <c r="N176" s="3">
        <f t="shared" si="56"/>
        <v>0</v>
      </c>
      <c r="O176" s="70">
        <f t="shared" si="44"/>
        <v>0</v>
      </c>
    </row>
    <row r="177" spans="1:17" ht="15" thickBot="1" x14ac:dyDescent="0.4">
      <c r="A177" s="74"/>
      <c r="B177" s="197" t="s">
        <v>43</v>
      </c>
      <c r="C177" s="189">
        <f t="shared" ref="C177:N177" si="57">SUM(C164:C176)</f>
        <v>0</v>
      </c>
      <c r="D177" s="189">
        <f t="shared" si="57"/>
        <v>0</v>
      </c>
      <c r="E177" s="189">
        <f t="shared" si="57"/>
        <v>0</v>
      </c>
      <c r="F177" s="189">
        <f t="shared" si="57"/>
        <v>141848.64574829995</v>
      </c>
      <c r="G177" s="189">
        <f t="shared" si="57"/>
        <v>406041.74891279999</v>
      </c>
      <c r="H177" s="189">
        <f t="shared" si="57"/>
        <v>737335.10963513143</v>
      </c>
      <c r="I177" s="189">
        <f t="shared" si="57"/>
        <v>279785.54103616875</v>
      </c>
      <c r="J177" s="189">
        <f t="shared" si="57"/>
        <v>523328.37998237938</v>
      </c>
      <c r="K177" s="189">
        <f t="shared" si="57"/>
        <v>1302856.977266324</v>
      </c>
      <c r="L177" s="189">
        <f t="shared" si="57"/>
        <v>495352.5826260476</v>
      </c>
      <c r="M177" s="189">
        <f t="shared" si="57"/>
        <v>422390.12302412727</v>
      </c>
      <c r="N177" s="189">
        <f t="shared" si="57"/>
        <v>1076847.9684671152</v>
      </c>
      <c r="O177" s="265">
        <f t="shared" si="44"/>
        <v>5385787.0766983936</v>
      </c>
      <c r="P177" s="312">
        <f>SUM(C4:N16,C116:N128)</f>
        <v>5385787.0766983936</v>
      </c>
      <c r="Q177" s="309">
        <f>'BIZ kWh ENTRY'!P177+'BIZ kWh ENTRY'!AF177+'BIZ kWh ENTRY'!AV177+'BIZ kWh ENTRY'!BL177</f>
        <v>5385787.0766983936</v>
      </c>
    </row>
    <row r="178" spans="1:17" ht="15" thickBot="1" x14ac:dyDescent="0.4">
      <c r="M178" s="614" t="s">
        <v>156</v>
      </c>
      <c r="N178" s="615"/>
      <c r="O178" s="132">
        <f>O161+O177+O113</f>
        <v>131796399.68614094</v>
      </c>
      <c r="P178" s="312">
        <f>P161+P177+P113</f>
        <v>131796399.68614097</v>
      </c>
      <c r="Q178" s="309">
        <f>'BIZ kWh ENTRY'!P178+'BIZ kWh ENTRY'!AF178+'BIZ kWh ENTRY'!AV178+'BIZ kWh ENTRY'!BL178</f>
        <v>131796399.68614095</v>
      </c>
    </row>
    <row r="182" spans="1:17" s="266" customFormat="1" x14ac:dyDescent="0.35">
      <c r="B182" s="266" t="s">
        <v>62</v>
      </c>
      <c r="C182" s="267">
        <f t="shared" ref="C182:N182" si="58">C148+C164+C100</f>
        <v>0</v>
      </c>
      <c r="D182" s="267">
        <f t="shared" si="58"/>
        <v>418349</v>
      </c>
      <c r="E182" s="267">
        <f t="shared" si="58"/>
        <v>467822.86082636053</v>
      </c>
      <c r="F182" s="267">
        <f t="shared" si="58"/>
        <v>144722.18704049831</v>
      </c>
      <c r="G182" s="267">
        <f t="shared" si="58"/>
        <v>602350</v>
      </c>
      <c r="H182" s="267">
        <f t="shared" si="58"/>
        <v>132112</v>
      </c>
      <c r="I182" s="267">
        <f t="shared" si="58"/>
        <v>417153.4752461352</v>
      </c>
      <c r="J182" s="267">
        <f t="shared" si="58"/>
        <v>0</v>
      </c>
      <c r="K182" s="267">
        <f t="shared" si="58"/>
        <v>0</v>
      </c>
      <c r="L182" s="267">
        <f t="shared" si="58"/>
        <v>589200.40112691908</v>
      </c>
      <c r="M182" s="267">
        <f t="shared" si="58"/>
        <v>471985</v>
      </c>
      <c r="N182" s="267">
        <f t="shared" si="58"/>
        <v>2698024.1176800216</v>
      </c>
      <c r="O182" s="267">
        <f>O4+O20+O36+O52+O68+O84+O100+O116+O132</f>
        <v>5941719.0419199346</v>
      </c>
    </row>
    <row r="183" spans="1:17" s="266" customFormat="1" x14ac:dyDescent="0.35">
      <c r="B183" s="266" t="s">
        <v>61</v>
      </c>
      <c r="C183" s="267">
        <f t="shared" ref="C183:N183" si="59">C149+C165+C101</f>
        <v>0</v>
      </c>
      <c r="D183" s="267">
        <f t="shared" si="59"/>
        <v>0</v>
      </c>
      <c r="E183" s="267">
        <f t="shared" si="59"/>
        <v>0</v>
      </c>
      <c r="F183" s="267">
        <f t="shared" si="59"/>
        <v>0</v>
      </c>
      <c r="G183" s="267">
        <f t="shared" si="59"/>
        <v>0</v>
      </c>
      <c r="H183" s="267">
        <f t="shared" si="59"/>
        <v>0</v>
      </c>
      <c r="I183" s="267">
        <f t="shared" si="59"/>
        <v>0</v>
      </c>
      <c r="J183" s="267">
        <f t="shared" si="59"/>
        <v>0</v>
      </c>
      <c r="K183" s="267">
        <f t="shared" si="59"/>
        <v>0</v>
      </c>
      <c r="L183" s="267">
        <f t="shared" si="59"/>
        <v>0</v>
      </c>
      <c r="M183" s="267">
        <f t="shared" si="59"/>
        <v>0</v>
      </c>
      <c r="N183" s="267">
        <f t="shared" si="59"/>
        <v>21376.578923858375</v>
      </c>
      <c r="O183" s="267">
        <f t="shared" ref="O183:O195" si="60">O5+O21+O37+O53+O69+O85+O101+O117+O133</f>
        <v>21376.578923858375</v>
      </c>
    </row>
    <row r="184" spans="1:17" s="266" customFormat="1" x14ac:dyDescent="0.35">
      <c r="B184" s="266" t="s">
        <v>60</v>
      </c>
      <c r="C184" s="267">
        <f t="shared" ref="C184:N184" si="61">C150+C166+C102</f>
        <v>0</v>
      </c>
      <c r="D184" s="267">
        <f t="shared" si="61"/>
        <v>0</v>
      </c>
      <c r="E184" s="267">
        <f t="shared" si="61"/>
        <v>0</v>
      </c>
      <c r="F184" s="267">
        <f t="shared" si="61"/>
        <v>4438</v>
      </c>
      <c r="G184" s="267">
        <f t="shared" si="61"/>
        <v>0</v>
      </c>
      <c r="H184" s="267">
        <f t="shared" si="61"/>
        <v>47062.288577695137</v>
      </c>
      <c r="I184" s="267">
        <f t="shared" si="61"/>
        <v>0</v>
      </c>
      <c r="J184" s="267">
        <f t="shared" si="61"/>
        <v>0</v>
      </c>
      <c r="K184" s="267">
        <f t="shared" si="61"/>
        <v>7856</v>
      </c>
      <c r="L184" s="267">
        <f t="shared" si="61"/>
        <v>0</v>
      </c>
      <c r="M184" s="267">
        <f t="shared" si="61"/>
        <v>0</v>
      </c>
      <c r="N184" s="267">
        <f t="shared" si="61"/>
        <v>23531.144288847569</v>
      </c>
      <c r="O184" s="267">
        <f t="shared" si="60"/>
        <v>82887.432866542702</v>
      </c>
    </row>
    <row r="185" spans="1:17" s="266" customFormat="1" x14ac:dyDescent="0.35">
      <c r="B185" s="266" t="s">
        <v>59</v>
      </c>
      <c r="C185" s="267">
        <f t="shared" ref="C185:N185" si="62">C151+C167+C103</f>
        <v>0</v>
      </c>
      <c r="D185" s="267">
        <f t="shared" si="62"/>
        <v>82501.726375052065</v>
      </c>
      <c r="E185" s="267">
        <f t="shared" si="62"/>
        <v>164493.64472666761</v>
      </c>
      <c r="F185" s="267">
        <f t="shared" si="62"/>
        <v>470440.38933864771</v>
      </c>
      <c r="G185" s="267">
        <f t="shared" si="62"/>
        <v>346106.29725395859</v>
      </c>
      <c r="H185" s="267">
        <f t="shared" si="62"/>
        <v>2984556.944627896</v>
      </c>
      <c r="I185" s="267">
        <f t="shared" si="62"/>
        <v>610708.60064573132</v>
      </c>
      <c r="J185" s="267">
        <f t="shared" si="62"/>
        <v>220350.95209684642</v>
      </c>
      <c r="K185" s="267">
        <f t="shared" si="62"/>
        <v>381480.67000535654</v>
      </c>
      <c r="L185" s="267">
        <f t="shared" si="62"/>
        <v>470292.67706285667</v>
      </c>
      <c r="M185" s="267">
        <f t="shared" si="62"/>
        <v>1881481.5241144944</v>
      </c>
      <c r="N185" s="267">
        <f t="shared" si="62"/>
        <v>7065515.6749537401</v>
      </c>
      <c r="O185" s="267">
        <f t="shared" si="60"/>
        <v>14677929.101201249</v>
      </c>
    </row>
    <row r="186" spans="1:17" s="266" customFormat="1" x14ac:dyDescent="0.35">
      <c r="B186" s="266" t="s">
        <v>58</v>
      </c>
      <c r="C186" s="267">
        <f t="shared" ref="C186:N186" si="63">C152+C168+C104</f>
        <v>0</v>
      </c>
      <c r="D186" s="267">
        <f t="shared" si="63"/>
        <v>0</v>
      </c>
      <c r="E186" s="267">
        <f t="shared" si="63"/>
        <v>0</v>
      </c>
      <c r="F186" s="267">
        <f t="shared" si="63"/>
        <v>0</v>
      </c>
      <c r="G186" s="267">
        <f t="shared" si="63"/>
        <v>186214.74695999999</v>
      </c>
      <c r="H186" s="267">
        <f t="shared" si="63"/>
        <v>0</v>
      </c>
      <c r="I186" s="267">
        <f t="shared" si="63"/>
        <v>0</v>
      </c>
      <c r="J186" s="267">
        <f t="shared" si="63"/>
        <v>105337.42773437499</v>
      </c>
      <c r="K186" s="267">
        <f t="shared" si="63"/>
        <v>30969.8310546875</v>
      </c>
      <c r="L186" s="267">
        <f t="shared" si="63"/>
        <v>0</v>
      </c>
      <c r="M186" s="267">
        <f t="shared" si="63"/>
        <v>37868.070240000001</v>
      </c>
      <c r="N186" s="267">
        <f t="shared" si="63"/>
        <v>209094.2385673828</v>
      </c>
      <c r="O186" s="267">
        <f t="shared" si="60"/>
        <v>569484.31455644523</v>
      </c>
    </row>
    <row r="187" spans="1:17" s="266" customFormat="1" x14ac:dyDescent="0.35">
      <c r="B187" s="266" t="s">
        <v>57</v>
      </c>
      <c r="C187" s="267">
        <f t="shared" ref="C187:N187" si="64">C153+C169+C105</f>
        <v>0</v>
      </c>
      <c r="D187" s="267">
        <f t="shared" si="64"/>
        <v>0</v>
      </c>
      <c r="E187" s="267">
        <f t="shared" si="64"/>
        <v>0</v>
      </c>
      <c r="F187" s="267">
        <f t="shared" si="64"/>
        <v>0</v>
      </c>
      <c r="G187" s="267">
        <f t="shared" si="64"/>
        <v>0</v>
      </c>
      <c r="H187" s="267">
        <f t="shared" si="64"/>
        <v>0</v>
      </c>
      <c r="I187" s="267">
        <f t="shared" si="64"/>
        <v>0</v>
      </c>
      <c r="J187" s="267">
        <f t="shared" si="64"/>
        <v>0</v>
      </c>
      <c r="K187" s="267">
        <f t="shared" si="64"/>
        <v>0</v>
      </c>
      <c r="L187" s="267">
        <f t="shared" si="64"/>
        <v>0</v>
      </c>
      <c r="M187" s="267">
        <f t="shared" si="64"/>
        <v>0</v>
      </c>
      <c r="N187" s="267">
        <f t="shared" si="64"/>
        <v>0</v>
      </c>
      <c r="O187" s="267">
        <f t="shared" si="60"/>
        <v>0</v>
      </c>
    </row>
    <row r="188" spans="1:17" s="266" customFormat="1" x14ac:dyDescent="0.35">
      <c r="B188" s="266" t="s">
        <v>56</v>
      </c>
      <c r="C188" s="267">
        <f t="shared" ref="C188:N188" si="65">C154+C170+C106</f>
        <v>0</v>
      </c>
      <c r="D188" s="267">
        <f t="shared" si="65"/>
        <v>0</v>
      </c>
      <c r="E188" s="267">
        <f t="shared" si="65"/>
        <v>56655.219599063246</v>
      </c>
      <c r="F188" s="267">
        <f t="shared" si="65"/>
        <v>4124377.6189605752</v>
      </c>
      <c r="G188" s="267">
        <f t="shared" si="65"/>
        <v>491430.0244003486</v>
      </c>
      <c r="H188" s="267">
        <f t="shared" si="65"/>
        <v>993224.86528579402</v>
      </c>
      <c r="I188" s="267">
        <f t="shared" si="65"/>
        <v>403467.31185603247</v>
      </c>
      <c r="J188" s="267">
        <f t="shared" si="65"/>
        <v>33535.360000000001</v>
      </c>
      <c r="K188" s="267">
        <f t="shared" si="65"/>
        <v>427751.21608678286</v>
      </c>
      <c r="L188" s="267">
        <f t="shared" si="65"/>
        <v>433742.94143814105</v>
      </c>
      <c r="M188" s="267">
        <f t="shared" si="65"/>
        <v>2634779.5086045326</v>
      </c>
      <c r="N188" s="267">
        <f t="shared" si="65"/>
        <v>11247188.118035499</v>
      </c>
      <c r="O188" s="267">
        <f t="shared" si="60"/>
        <v>20846152.184266768</v>
      </c>
    </row>
    <row r="189" spans="1:17" s="266" customFormat="1" x14ac:dyDescent="0.35">
      <c r="B189" s="266" t="s">
        <v>55</v>
      </c>
      <c r="C189" s="267">
        <f t="shared" ref="C189:N189" si="66">C155+C171+C107</f>
        <v>0</v>
      </c>
      <c r="D189" s="267">
        <f t="shared" si="66"/>
        <v>1646513.7192473409</v>
      </c>
      <c r="E189" s="267">
        <f t="shared" si="66"/>
        <v>1635138.333864246</v>
      </c>
      <c r="F189" s="267">
        <f t="shared" si="66"/>
        <v>2352909.4968066071</v>
      </c>
      <c r="G189" s="267">
        <f t="shared" si="66"/>
        <v>3395823.8194790799</v>
      </c>
      <c r="H189" s="267">
        <f t="shared" si="66"/>
        <v>5102099.9239617828</v>
      </c>
      <c r="I189" s="267">
        <f t="shared" si="66"/>
        <v>4023237.7245796062</v>
      </c>
      <c r="J189" s="267">
        <f t="shared" si="66"/>
        <v>3865162.252412078</v>
      </c>
      <c r="K189" s="267">
        <f t="shared" si="66"/>
        <v>7451102.4920541234</v>
      </c>
      <c r="L189" s="267">
        <f t="shared" si="66"/>
        <v>8213416.1359118875</v>
      </c>
      <c r="M189" s="267">
        <f t="shared" si="66"/>
        <v>7487190.8170473604</v>
      </c>
      <c r="N189" s="267">
        <f t="shared" si="66"/>
        <v>25830810.663798124</v>
      </c>
      <c r="O189" s="267">
        <f t="shared" si="60"/>
        <v>71003405.379162237</v>
      </c>
    </row>
    <row r="190" spans="1:17" s="266" customFormat="1" x14ac:dyDescent="0.35">
      <c r="B190" s="266" t="s">
        <v>54</v>
      </c>
      <c r="C190" s="267">
        <f t="shared" ref="C190:N190" si="67">C156+C172+C108</f>
        <v>0</v>
      </c>
      <c r="D190" s="267">
        <f t="shared" si="67"/>
        <v>137684.17317229908</v>
      </c>
      <c r="E190" s="267">
        <f t="shared" si="67"/>
        <v>19402.587072000002</v>
      </c>
      <c r="F190" s="267">
        <f t="shared" si="67"/>
        <v>3663452.602282003</v>
      </c>
      <c r="G190" s="267">
        <f t="shared" si="67"/>
        <v>240337.85805169132</v>
      </c>
      <c r="H190" s="267">
        <f t="shared" si="67"/>
        <v>1255204.8803861199</v>
      </c>
      <c r="I190" s="267">
        <f t="shared" si="67"/>
        <v>537506.91301825468</v>
      </c>
      <c r="J190" s="267">
        <f t="shared" si="67"/>
        <v>215826.029496</v>
      </c>
      <c r="K190" s="267">
        <f t="shared" si="67"/>
        <v>513511.45531415369</v>
      </c>
      <c r="L190" s="267">
        <f t="shared" si="67"/>
        <v>439014.12413793633</v>
      </c>
      <c r="M190" s="267">
        <f t="shared" si="67"/>
        <v>214477.03186584264</v>
      </c>
      <c r="N190" s="267">
        <f t="shared" si="67"/>
        <v>7317951.6693846928</v>
      </c>
      <c r="O190" s="267">
        <f t="shared" si="60"/>
        <v>14554369.324180992</v>
      </c>
    </row>
    <row r="191" spans="1:17" s="266" customFormat="1" x14ac:dyDescent="0.35">
      <c r="B191" s="266" t="s">
        <v>53</v>
      </c>
      <c r="C191" s="267">
        <f t="shared" ref="C191:N191" si="68">C157+C173+C109</f>
        <v>0</v>
      </c>
      <c r="D191" s="267">
        <f t="shared" si="68"/>
        <v>0</v>
      </c>
      <c r="E191" s="267">
        <f t="shared" si="68"/>
        <v>0</v>
      </c>
      <c r="F191" s="267">
        <f t="shared" si="68"/>
        <v>56416.703999999998</v>
      </c>
      <c r="G191" s="267">
        <f t="shared" si="68"/>
        <v>0</v>
      </c>
      <c r="H191" s="267">
        <f t="shared" si="68"/>
        <v>73867.584000000003</v>
      </c>
      <c r="I191" s="267">
        <f t="shared" si="68"/>
        <v>243449.53599999999</v>
      </c>
      <c r="J191" s="267">
        <f t="shared" si="68"/>
        <v>0</v>
      </c>
      <c r="K191" s="267">
        <f t="shared" si="68"/>
        <v>0</v>
      </c>
      <c r="L191" s="267">
        <f t="shared" si="68"/>
        <v>0</v>
      </c>
      <c r="M191" s="267">
        <f t="shared" si="68"/>
        <v>489607.47200000001</v>
      </c>
      <c r="N191" s="267">
        <f t="shared" si="68"/>
        <v>95530.253296875002</v>
      </c>
      <c r="O191" s="267">
        <f t="shared" si="60"/>
        <v>958871.54929687514</v>
      </c>
    </row>
    <row r="192" spans="1:17" s="266" customFormat="1" x14ac:dyDescent="0.35">
      <c r="B192" s="266" t="s">
        <v>52</v>
      </c>
      <c r="C192" s="267">
        <f t="shared" ref="C192:N192" si="69">C158+C174+C110</f>
        <v>0</v>
      </c>
      <c r="D192" s="267">
        <f t="shared" si="69"/>
        <v>0</v>
      </c>
      <c r="E192" s="267">
        <f t="shared" si="69"/>
        <v>0</v>
      </c>
      <c r="F192" s="267">
        <f t="shared" si="69"/>
        <v>0</v>
      </c>
      <c r="G192" s="267">
        <f t="shared" si="69"/>
        <v>0</v>
      </c>
      <c r="H192" s="267">
        <f t="shared" si="69"/>
        <v>0</v>
      </c>
      <c r="I192" s="267">
        <f t="shared" si="69"/>
        <v>0</v>
      </c>
      <c r="J192" s="267">
        <f t="shared" si="69"/>
        <v>0</v>
      </c>
      <c r="K192" s="267">
        <f t="shared" si="69"/>
        <v>0</v>
      </c>
      <c r="L192" s="267">
        <f t="shared" si="69"/>
        <v>0</v>
      </c>
      <c r="M192" s="267">
        <f t="shared" si="69"/>
        <v>165636.954</v>
      </c>
      <c r="N192" s="267">
        <f t="shared" si="69"/>
        <v>202915.82576603393</v>
      </c>
      <c r="O192" s="267">
        <f t="shared" si="60"/>
        <v>368552.77976603393</v>
      </c>
    </row>
    <row r="193" spans="2:15" s="266" customFormat="1" x14ac:dyDescent="0.35">
      <c r="B193" s="266" t="s">
        <v>51</v>
      </c>
      <c r="C193" s="267">
        <f t="shared" ref="C193:N193" si="70">C159+C175+C111</f>
        <v>0</v>
      </c>
      <c r="D193" s="267">
        <f t="shared" si="70"/>
        <v>95248.537999999986</v>
      </c>
      <c r="E193" s="267">
        <f t="shared" si="70"/>
        <v>0</v>
      </c>
      <c r="F193" s="267">
        <f t="shared" si="70"/>
        <v>4816.405999999999</v>
      </c>
      <c r="G193" s="267">
        <f t="shared" si="70"/>
        <v>10799.948</v>
      </c>
      <c r="H193" s="267">
        <f t="shared" si="70"/>
        <v>0</v>
      </c>
      <c r="I193" s="267">
        <f t="shared" si="70"/>
        <v>4772.6280000000006</v>
      </c>
      <c r="J193" s="267">
        <f t="shared" si="70"/>
        <v>1599841.4039999999</v>
      </c>
      <c r="K193" s="267">
        <f t="shared" si="70"/>
        <v>353809.05599999998</v>
      </c>
      <c r="L193" s="267">
        <f t="shared" si="70"/>
        <v>265440.272</v>
      </c>
      <c r="M193" s="267">
        <f t="shared" si="70"/>
        <v>0</v>
      </c>
      <c r="N193" s="267">
        <f t="shared" si="70"/>
        <v>415767.74799999996</v>
      </c>
      <c r="O193" s="267">
        <f t="shared" si="60"/>
        <v>2750496</v>
      </c>
    </row>
    <row r="194" spans="2:15" s="266" customFormat="1" x14ac:dyDescent="0.35">
      <c r="B194" s="266" t="s">
        <v>50</v>
      </c>
      <c r="C194" s="267">
        <f t="shared" ref="C194:N194" si="71">C160+C176+C112</f>
        <v>0</v>
      </c>
      <c r="D194" s="267">
        <f t="shared" si="71"/>
        <v>0</v>
      </c>
      <c r="E194" s="267">
        <f t="shared" si="71"/>
        <v>0</v>
      </c>
      <c r="F194" s="267">
        <f t="shared" si="71"/>
        <v>0</v>
      </c>
      <c r="G194" s="267">
        <f t="shared" si="71"/>
        <v>0</v>
      </c>
      <c r="H194" s="267">
        <f t="shared" si="71"/>
        <v>0</v>
      </c>
      <c r="I194" s="267">
        <f t="shared" si="71"/>
        <v>21156</v>
      </c>
      <c r="J194" s="267">
        <f t="shared" si="71"/>
        <v>0</v>
      </c>
      <c r="K194" s="267">
        <f t="shared" si="71"/>
        <v>0</v>
      </c>
      <c r="L194" s="267">
        <f t="shared" si="71"/>
        <v>0</v>
      </c>
      <c r="M194" s="267">
        <f t="shared" si="71"/>
        <v>0</v>
      </c>
      <c r="N194" s="267">
        <f t="shared" si="71"/>
        <v>0</v>
      </c>
      <c r="O194" s="267">
        <f t="shared" si="60"/>
        <v>21156</v>
      </c>
    </row>
    <row r="195" spans="2:15" s="266" customFormat="1" x14ac:dyDescent="0.35">
      <c r="B195" s="266" t="s">
        <v>43</v>
      </c>
      <c r="C195" s="267">
        <f>C17+C33+C49+C65+C81+C97+C113+C129+C145</f>
        <v>0</v>
      </c>
      <c r="D195" s="267">
        <f t="shared" ref="D195:N195" si="72">D17+D33+D49+D65+D81+D97+D113+D129+D145</f>
        <v>2380297.1567946919</v>
      </c>
      <c r="E195" s="267">
        <f t="shared" si="72"/>
        <v>2343512.6460883375</v>
      </c>
      <c r="F195" s="267">
        <f t="shared" si="72"/>
        <v>10821573.404428331</v>
      </c>
      <c r="G195" s="267">
        <f t="shared" si="72"/>
        <v>5273062.6941450778</v>
      </c>
      <c r="H195" s="267">
        <f t="shared" si="72"/>
        <v>10588128.486839289</v>
      </c>
      <c r="I195" s="267">
        <f t="shared" si="72"/>
        <v>6261452.1893457593</v>
      </c>
      <c r="J195" s="267">
        <f t="shared" si="72"/>
        <v>6040053.4257392995</v>
      </c>
      <c r="K195" s="267">
        <f t="shared" si="72"/>
        <v>9166480.720515104</v>
      </c>
      <c r="L195" s="267">
        <f t="shared" si="72"/>
        <v>10411106.551677741</v>
      </c>
      <c r="M195" s="267">
        <f t="shared" si="72"/>
        <v>13383026.37787223</v>
      </c>
      <c r="N195" s="267">
        <f t="shared" si="72"/>
        <v>55127706.032695085</v>
      </c>
      <c r="O195" s="267">
        <f t="shared" si="60"/>
        <v>131796399.68614094</v>
      </c>
    </row>
    <row r="196" spans="2:15" s="266" customFormat="1" x14ac:dyDescent="0.35">
      <c r="O196" s="268"/>
    </row>
    <row r="197" spans="2:15" s="266" customFormat="1" x14ac:dyDescent="0.35">
      <c r="N197" s="266" t="s">
        <v>181</v>
      </c>
      <c r="O197" s="269">
        <f>SUM('BIZ kWh ENTRY'!C4:N16,'BIZ kWh ENTRY'!C20:N32,'BIZ kWh ENTRY'!C36:N48,'BIZ kWh ENTRY'!C52:N64,'BIZ kWh ENTRY'!C68:N80,'BIZ kWh ENTRY'!C84:N96,'BIZ kWh ENTRY'!C100:N112,'BIZ kWh ENTRY'!C116:N128,'BIZ kWh ENTRY'!C132:N144,'BIZ kWh ENTRY'!S4:AD16,'BIZ kWh ENTRY'!S20:AD32,'BIZ kWh ENTRY'!S36:AD48,'BIZ kWh ENTRY'!S52:AD64,'BIZ kWh ENTRY'!S68:AD80,'BIZ kWh ENTRY'!S84:AD96,'BIZ kWh ENTRY'!S100:AD112,'BIZ kWh ENTRY'!S116:AD128,'BIZ kWh ENTRY'!S132:AD144,'BIZ kWh ENTRY'!AI4:AT16,'BIZ kWh ENTRY'!AI20:AT32,'BIZ kWh ENTRY'!AI36:AT48,'BIZ kWh ENTRY'!AI52:AT64,'BIZ kWh ENTRY'!AI68:AT80,'BIZ kWh ENTRY'!AI84:AT96,'BIZ kWh ENTRY'!AI100:AT112,'BIZ kWh ENTRY'!AI116:AT128,'BIZ kWh ENTRY'!AI132:AT144,'BIZ kWh ENTRY'!AY4:BJ16,'BIZ kWh ENTRY'!AY20:BJ32,'BIZ kWh ENTRY'!AY36:BJ48,'BIZ kWh ENTRY'!AY52:BJ64,'BIZ kWh ENTRY'!AY68:BJ80,'BIZ kWh ENTRY'!AY84:BJ96,'BIZ kWh ENTRY'!AY100:BJ112,'BIZ kWh ENTRY'!AY116:BJ128,'BIZ kWh ENTRY'!AY132:BJ144)</f>
        <v>131796399.68614094</v>
      </c>
    </row>
    <row r="198" spans="2:15" s="266" customFormat="1" x14ac:dyDescent="0.35">
      <c r="N198" s="266" t="s">
        <v>181</v>
      </c>
      <c r="O198" s="270" t="str">
        <f>IF(O178=O197,"ok","SUM ERROR")</f>
        <v>ok</v>
      </c>
    </row>
    <row r="200" spans="2:15" x14ac:dyDescent="0.35">
      <c r="B200" s="266" t="s">
        <v>189</v>
      </c>
      <c r="C200" s="281">
        <f>C17+C33+C49+C65+C81+C97</f>
        <v>0</v>
      </c>
      <c r="D200" s="281">
        <f t="shared" ref="D200:O200" si="73">D17+D33+D49+D65+D81+D97</f>
        <v>2380297.1567946919</v>
      </c>
      <c r="E200" s="281">
        <f t="shared" si="73"/>
        <v>2343512.6460883375</v>
      </c>
      <c r="F200" s="281">
        <f t="shared" si="73"/>
        <v>10821573.404428331</v>
      </c>
      <c r="G200" s="281">
        <f t="shared" si="73"/>
        <v>5273062.6941450778</v>
      </c>
      <c r="H200" s="281">
        <f t="shared" si="73"/>
        <v>9312794.369530227</v>
      </c>
      <c r="I200" s="281">
        <f t="shared" si="73"/>
        <v>5732736.0875903293</v>
      </c>
      <c r="J200" s="281">
        <f t="shared" si="73"/>
        <v>5670053.3813591115</v>
      </c>
      <c r="K200" s="281">
        <f t="shared" si="73"/>
        <v>8079418.4342577802</v>
      </c>
      <c r="L200" s="281">
        <f t="shared" si="73"/>
        <v>10049451.373271979</v>
      </c>
      <c r="M200" s="281">
        <f t="shared" si="73"/>
        <v>13156820.751956703</v>
      </c>
      <c r="N200" s="281">
        <f t="shared" si="73"/>
        <v>54481362.710771158</v>
      </c>
      <c r="O200" s="281">
        <f t="shared" si="73"/>
        <v>127301083.01019372</v>
      </c>
    </row>
    <row r="201" spans="2:15" x14ac:dyDescent="0.35">
      <c r="B201" s="266" t="s">
        <v>190</v>
      </c>
      <c r="C201" s="281">
        <f t="shared" ref="C201:O201" si="74">C113</f>
        <v>0</v>
      </c>
      <c r="D201" s="281">
        <f t="shared" si="74"/>
        <v>0</v>
      </c>
      <c r="E201" s="281">
        <f t="shared" si="74"/>
        <v>0</v>
      </c>
      <c r="F201" s="281">
        <f t="shared" si="74"/>
        <v>0</v>
      </c>
      <c r="G201" s="281">
        <f t="shared" si="74"/>
        <v>0</v>
      </c>
      <c r="H201" s="281">
        <f t="shared" si="74"/>
        <v>382155.79449411988</v>
      </c>
      <c r="I201" s="281">
        <f t="shared" si="74"/>
        <v>448165.14277105464</v>
      </c>
      <c r="J201" s="281">
        <f t="shared" si="74"/>
        <v>0</v>
      </c>
      <c r="K201" s="281">
        <f t="shared" si="74"/>
        <v>22779.403749999976</v>
      </c>
      <c r="L201" s="281">
        <f t="shared" si="74"/>
        <v>0</v>
      </c>
      <c r="M201" s="281">
        <f t="shared" si="74"/>
        <v>0</v>
      </c>
      <c r="N201" s="281">
        <f t="shared" si="74"/>
        <v>14875.684899999998</v>
      </c>
      <c r="O201" s="282">
        <f t="shared" si="74"/>
        <v>867976.0259151744</v>
      </c>
    </row>
    <row r="202" spans="2:15" x14ac:dyDescent="0.35">
      <c r="B202" s="266" t="s">
        <v>191</v>
      </c>
      <c r="C202" s="281">
        <f t="shared" ref="C202:O202" si="75">C129+C145</f>
        <v>0</v>
      </c>
      <c r="D202" s="281">
        <f t="shared" si="75"/>
        <v>0</v>
      </c>
      <c r="E202" s="281">
        <f t="shared" si="75"/>
        <v>0</v>
      </c>
      <c r="F202" s="281">
        <f t="shared" si="75"/>
        <v>0</v>
      </c>
      <c r="G202" s="281">
        <f t="shared" si="75"/>
        <v>0</v>
      </c>
      <c r="H202" s="281">
        <f t="shared" si="75"/>
        <v>893178.32281494141</v>
      </c>
      <c r="I202" s="281">
        <f t="shared" si="75"/>
        <v>80550.958984375</v>
      </c>
      <c r="J202" s="281">
        <f t="shared" si="75"/>
        <v>370000.04438018799</v>
      </c>
      <c r="K202" s="281">
        <f t="shared" si="75"/>
        <v>1064282.8825073242</v>
      </c>
      <c r="L202" s="281">
        <f t="shared" si="75"/>
        <v>361655.17840576166</v>
      </c>
      <c r="M202" s="281">
        <f t="shared" si="75"/>
        <v>226205.62591552731</v>
      </c>
      <c r="N202" s="281">
        <f t="shared" si="75"/>
        <v>631467.63702392578</v>
      </c>
      <c r="O202" s="282">
        <f t="shared" si="75"/>
        <v>3627340.6500320435</v>
      </c>
    </row>
    <row r="203" spans="2:15" x14ac:dyDescent="0.35">
      <c r="B203" s="266" t="s">
        <v>34</v>
      </c>
      <c r="C203" s="281">
        <f t="shared" ref="C203:N203" si="76">SUM(C200:C202)</f>
        <v>0</v>
      </c>
      <c r="D203" s="281">
        <f t="shared" si="76"/>
        <v>2380297.1567946919</v>
      </c>
      <c r="E203" s="281">
        <f t="shared" si="76"/>
        <v>2343512.6460883375</v>
      </c>
      <c r="F203" s="281">
        <f t="shared" si="76"/>
        <v>10821573.404428331</v>
      </c>
      <c r="G203" s="281">
        <f t="shared" si="76"/>
        <v>5273062.6941450778</v>
      </c>
      <c r="H203" s="281">
        <f t="shared" si="76"/>
        <v>10588128.486839289</v>
      </c>
      <c r="I203" s="281">
        <f t="shared" si="76"/>
        <v>6261452.1893457593</v>
      </c>
      <c r="J203" s="281">
        <f t="shared" si="76"/>
        <v>6040053.4257392995</v>
      </c>
      <c r="K203" s="281">
        <f t="shared" si="76"/>
        <v>9166480.720515104</v>
      </c>
      <c r="L203" s="281">
        <f t="shared" si="76"/>
        <v>10411106.551677741</v>
      </c>
      <c r="M203" s="281">
        <f t="shared" si="76"/>
        <v>13383026.37787223</v>
      </c>
      <c r="N203" s="281">
        <f t="shared" si="76"/>
        <v>55127706.032695085</v>
      </c>
      <c r="O203" s="282">
        <f>SUM(O200:O202)</f>
        <v>131796399.68614094</v>
      </c>
    </row>
  </sheetData>
  <mergeCells count="13">
    <mergeCell ref="M178:N178"/>
    <mergeCell ref="C1:N1"/>
    <mergeCell ref="A84:A96"/>
    <mergeCell ref="A100:A112"/>
    <mergeCell ref="A116:A128"/>
    <mergeCell ref="A164:A176"/>
    <mergeCell ref="A132:A144"/>
    <mergeCell ref="A148:A160"/>
    <mergeCell ref="A68:A80"/>
    <mergeCell ref="A4:A16"/>
    <mergeCell ref="A20:A32"/>
    <mergeCell ref="A36:A48"/>
    <mergeCell ref="A52:A64"/>
  </mergeCells>
  <conditionalFormatting sqref="O198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0" tint="-0.34998626667073579"/>
  </sheetPr>
  <dimension ref="A1:AO97"/>
  <sheetViews>
    <sheetView zoomScale="80" zoomScaleNormal="80" workbookViewId="0">
      <pane xSplit="2" topLeftCell="C1" activePane="topRight" state="frozen"/>
      <selection activeCell="J80" sqref="J80"/>
      <selection pane="topRight" activeCell="AC63" sqref="AC63"/>
    </sheetView>
  </sheetViews>
  <sheetFormatPr defaultRowHeight="14.5" x14ac:dyDescent="0.35"/>
  <cols>
    <col min="1" max="1" width="9" customWidth="1"/>
    <col min="2" max="2" width="29" bestFit="1" customWidth="1"/>
    <col min="3" max="3" width="12.54296875" bestFit="1" customWidth="1"/>
    <col min="4" max="4" width="14.08984375" bestFit="1" customWidth="1"/>
    <col min="5" max="5" width="15.08984375" bestFit="1" customWidth="1"/>
    <col min="6" max="6" width="12.54296875" bestFit="1" customWidth="1"/>
    <col min="7" max="7" width="13.54296875" bestFit="1" customWidth="1"/>
    <col min="8" max="8" width="14.90625" bestFit="1" customWidth="1"/>
    <col min="9" max="16" width="14.08984375" bestFit="1" customWidth="1"/>
    <col min="17" max="33" width="14.08984375" customWidth="1"/>
    <col min="34" max="39" width="15.08984375" customWidth="1"/>
    <col min="40" max="40" width="10.54296875" bestFit="1" customWidth="1"/>
    <col min="41" max="41" width="16.90625" bestFit="1" customWidth="1"/>
  </cols>
  <sheetData>
    <row r="1" spans="1:39" ht="15" thickBot="1" x14ac:dyDescent="0.4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ht="15" thickBot="1" x14ac:dyDescent="0.4">
      <c r="A2" s="68"/>
      <c r="B2" s="152" t="s">
        <v>13</v>
      </c>
      <c r="C2" s="337">
        <v>0.82499999999999996</v>
      </c>
      <c r="D2" s="338">
        <f>C2</f>
        <v>0.82499999999999996</v>
      </c>
      <c r="E2" s="338">
        <f t="shared" ref="E2:AM2" si="0">D2</f>
        <v>0.82499999999999996</v>
      </c>
      <c r="F2" s="338">
        <f t="shared" si="0"/>
        <v>0.82499999999999996</v>
      </c>
      <c r="G2" s="338">
        <f t="shared" si="0"/>
        <v>0.82499999999999996</v>
      </c>
      <c r="H2" s="338">
        <f t="shared" si="0"/>
        <v>0.82499999999999996</v>
      </c>
      <c r="I2" s="338">
        <f t="shared" si="0"/>
        <v>0.82499999999999996</v>
      </c>
      <c r="J2" s="338">
        <f t="shared" si="0"/>
        <v>0.82499999999999996</v>
      </c>
      <c r="K2" s="338">
        <f t="shared" si="0"/>
        <v>0.82499999999999996</v>
      </c>
      <c r="L2" s="338">
        <f t="shared" si="0"/>
        <v>0.82499999999999996</v>
      </c>
      <c r="M2" s="338">
        <f t="shared" si="0"/>
        <v>0.82499999999999996</v>
      </c>
      <c r="N2" s="338">
        <f t="shared" si="0"/>
        <v>0.82499999999999996</v>
      </c>
      <c r="O2" s="338">
        <f t="shared" si="0"/>
        <v>0.82499999999999996</v>
      </c>
      <c r="P2" s="338">
        <f t="shared" si="0"/>
        <v>0.82499999999999996</v>
      </c>
      <c r="Q2" s="338">
        <f t="shared" si="0"/>
        <v>0.82499999999999996</v>
      </c>
      <c r="R2" s="338">
        <f t="shared" si="0"/>
        <v>0.82499999999999996</v>
      </c>
      <c r="S2" s="338">
        <f t="shared" si="0"/>
        <v>0.82499999999999996</v>
      </c>
      <c r="T2" s="338">
        <f t="shared" si="0"/>
        <v>0.82499999999999996</v>
      </c>
      <c r="U2" s="338">
        <f t="shared" si="0"/>
        <v>0.82499999999999996</v>
      </c>
      <c r="V2" s="338">
        <f t="shared" si="0"/>
        <v>0.82499999999999996</v>
      </c>
      <c r="W2" s="338">
        <f t="shared" si="0"/>
        <v>0.82499999999999996</v>
      </c>
      <c r="X2" s="338">
        <f t="shared" si="0"/>
        <v>0.82499999999999996</v>
      </c>
      <c r="Y2" s="338">
        <f t="shared" si="0"/>
        <v>0.82499999999999996</v>
      </c>
      <c r="Z2" s="338">
        <f t="shared" si="0"/>
        <v>0.82499999999999996</v>
      </c>
      <c r="AA2" s="338">
        <f t="shared" si="0"/>
        <v>0.82499999999999996</v>
      </c>
      <c r="AB2" s="338">
        <f t="shared" si="0"/>
        <v>0.82499999999999996</v>
      </c>
      <c r="AC2" s="338">
        <f t="shared" si="0"/>
        <v>0.82499999999999996</v>
      </c>
      <c r="AD2" s="338">
        <f t="shared" si="0"/>
        <v>0.82499999999999996</v>
      </c>
      <c r="AE2" s="338">
        <f t="shared" si="0"/>
        <v>0.82499999999999996</v>
      </c>
      <c r="AF2" s="338">
        <f t="shared" si="0"/>
        <v>0.82499999999999996</v>
      </c>
      <c r="AG2" s="338">
        <f t="shared" si="0"/>
        <v>0.82499999999999996</v>
      </c>
      <c r="AH2" s="338">
        <f t="shared" si="0"/>
        <v>0.82499999999999996</v>
      </c>
      <c r="AI2" s="338">
        <f t="shared" si="0"/>
        <v>0.82499999999999996</v>
      </c>
      <c r="AJ2" s="338">
        <f t="shared" si="0"/>
        <v>0.82499999999999996</v>
      </c>
      <c r="AK2" s="338">
        <f t="shared" si="0"/>
        <v>0.82499999999999996</v>
      </c>
      <c r="AL2" s="338">
        <f t="shared" si="0"/>
        <v>0.82499999999999996</v>
      </c>
      <c r="AM2" s="338">
        <f t="shared" si="0"/>
        <v>0.82499999999999996</v>
      </c>
    </row>
    <row r="3" spans="1:39" s="7" customFormat="1" ht="16.5" customHeight="1" thickBot="1" x14ac:dyDescent="0.6">
      <c r="B3" s="67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39" ht="15.75" customHeight="1" thickBot="1" x14ac:dyDescent="0.4">
      <c r="A4" s="621" t="s">
        <v>14</v>
      </c>
      <c r="B4" s="156" t="s">
        <v>10</v>
      </c>
      <c r="C4" s="146">
        <v>44562</v>
      </c>
      <c r="D4" s="146">
        <v>44593</v>
      </c>
      <c r="E4" s="146">
        <v>44621</v>
      </c>
      <c r="F4" s="146">
        <v>44652</v>
      </c>
      <c r="G4" s="146">
        <v>44682</v>
      </c>
      <c r="H4" s="146">
        <v>44713</v>
      </c>
      <c r="I4" s="146">
        <v>44743</v>
      </c>
      <c r="J4" s="146">
        <v>44774</v>
      </c>
      <c r="K4" s="146">
        <v>44805</v>
      </c>
      <c r="L4" s="146">
        <v>44835</v>
      </c>
      <c r="M4" s="146">
        <v>44866</v>
      </c>
      <c r="N4" s="146">
        <v>44896</v>
      </c>
      <c r="O4" s="146">
        <v>44927</v>
      </c>
      <c r="P4" s="146">
        <v>44958</v>
      </c>
      <c r="Q4" s="146">
        <v>44986</v>
      </c>
      <c r="R4" s="146">
        <v>45017</v>
      </c>
      <c r="S4" s="146">
        <v>45047</v>
      </c>
      <c r="T4" s="146">
        <v>45078</v>
      </c>
      <c r="U4" s="146">
        <v>45108</v>
      </c>
      <c r="V4" s="146">
        <v>45139</v>
      </c>
      <c r="W4" s="146">
        <v>45170</v>
      </c>
      <c r="X4" s="146">
        <v>45200</v>
      </c>
      <c r="Y4" s="146">
        <v>45231</v>
      </c>
      <c r="Z4" s="146">
        <v>45261</v>
      </c>
      <c r="AA4" s="146">
        <v>45292</v>
      </c>
      <c r="AB4" s="146">
        <v>45323</v>
      </c>
      <c r="AC4" s="146">
        <v>45352</v>
      </c>
      <c r="AD4" s="146">
        <v>45383</v>
      </c>
      <c r="AE4" s="146">
        <v>45413</v>
      </c>
      <c r="AF4" s="146">
        <v>45444</v>
      </c>
      <c r="AG4" s="146">
        <v>45474</v>
      </c>
      <c r="AH4" s="146">
        <v>45505</v>
      </c>
      <c r="AI4" s="146">
        <v>45536</v>
      </c>
      <c r="AJ4" s="146">
        <v>45566</v>
      </c>
      <c r="AK4" s="146">
        <v>45597</v>
      </c>
      <c r="AL4" s="146">
        <v>45627</v>
      </c>
      <c r="AM4" s="146">
        <v>45658</v>
      </c>
    </row>
    <row r="5" spans="1:39" ht="15" customHeight="1" x14ac:dyDescent="0.35">
      <c r="A5" s="622"/>
      <c r="B5" s="98" t="s">
        <v>0</v>
      </c>
      <c r="C5" s="133">
        <f>'RES kWh ENTRY'!C144</f>
        <v>0</v>
      </c>
      <c r="D5" s="133">
        <f>'RES kWh ENTRY'!D144</f>
        <v>0</v>
      </c>
      <c r="E5" s="276">
        <f>'RES kWh ENTRY'!E144</f>
        <v>3431.9047388770864</v>
      </c>
      <c r="F5" s="133">
        <f>'RES kWh ENTRY'!F144</f>
        <v>21857.833328887864</v>
      </c>
      <c r="G5" s="133">
        <f>'RES kWh ENTRY'!G144</f>
        <v>2461.5416857045152</v>
      </c>
      <c r="H5" s="133">
        <f>'RES kWh ENTRY'!H144</f>
        <v>5893.4464245816016</v>
      </c>
      <c r="I5" s="133">
        <f>'RES kWh ENTRY'!I144</f>
        <v>5893.4464245816016</v>
      </c>
      <c r="J5" s="133">
        <f>'RES kWh ENTRY'!J144</f>
        <v>3952.7203182364597</v>
      </c>
      <c r="K5" s="133">
        <f>'RES kWh ENTRY'!K144</f>
        <v>14994.02385113369</v>
      </c>
      <c r="L5" s="133">
        <f>'RES kWh ENTRY'!L144</f>
        <v>11562.119112256605</v>
      </c>
      <c r="M5" s="133">
        <f>'RES kWh ENTRY'!M144</f>
        <v>9846.1667428180608</v>
      </c>
      <c r="N5" s="133">
        <f>'RES kWh ENTRY'!N144</f>
        <v>14248.43453486772</v>
      </c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</row>
    <row r="6" spans="1:39" x14ac:dyDescent="0.35">
      <c r="A6" s="622"/>
      <c r="B6" s="157" t="s">
        <v>1</v>
      </c>
      <c r="C6" s="3">
        <f>'RES kWh ENTRY'!C145</f>
        <v>85301.78744048049</v>
      </c>
      <c r="D6" s="3">
        <f>'RES kWh ENTRY'!D145</f>
        <v>1017886.2232565018</v>
      </c>
      <c r="E6" s="3">
        <f>'RES kWh ENTRY'!E145</f>
        <v>1779838.4824410058</v>
      </c>
      <c r="F6" s="3">
        <f>'RES kWh ENTRY'!F145</f>
        <v>1586024.9326664372</v>
      </c>
      <c r="G6" s="3">
        <f>'RES kWh ENTRY'!G145</f>
        <v>1830626.0909558912</v>
      </c>
      <c r="H6" s="3">
        <f>'RES kWh ENTRY'!H145</f>
        <v>2360468.1435926617</v>
      </c>
      <c r="I6" s="3">
        <f>'RES kWh ENTRY'!I145</f>
        <v>2727564.6733913585</v>
      </c>
      <c r="J6" s="3">
        <f>'RES kWh ENTRY'!J145</f>
        <v>2813666.7297353703</v>
      </c>
      <c r="K6" s="3">
        <f>'RES kWh ENTRY'!K145</f>
        <v>2331717.4064433575</v>
      </c>
      <c r="L6" s="3">
        <f>'RES kWh ENTRY'!L145</f>
        <v>1534545.771365193</v>
      </c>
      <c r="M6" s="3">
        <f>'RES kWh ENTRY'!M145</f>
        <v>1760430.9944543943</v>
      </c>
      <c r="N6" s="3">
        <f>'RES kWh ENTRY'!N145</f>
        <v>4733246.9616246782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39" x14ac:dyDescent="0.35">
      <c r="A7" s="622"/>
      <c r="B7" s="94" t="s">
        <v>2</v>
      </c>
      <c r="C7" s="3">
        <f>'RES kWh ENTRY'!C146</f>
        <v>0</v>
      </c>
      <c r="D7" s="3">
        <f>'RES kWh ENTRY'!D146</f>
        <v>0</v>
      </c>
      <c r="E7" s="3">
        <f>'RES kWh ENTRY'!E146</f>
        <v>0</v>
      </c>
      <c r="F7" s="3">
        <f>'RES kWh ENTRY'!F146</f>
        <v>0</v>
      </c>
      <c r="G7" s="3">
        <f>'RES kWh ENTRY'!G146</f>
        <v>0</v>
      </c>
      <c r="H7" s="3">
        <f>'RES kWh ENTRY'!H146</f>
        <v>0</v>
      </c>
      <c r="I7" s="3">
        <f>'RES kWh ENTRY'!I146</f>
        <v>0</v>
      </c>
      <c r="J7" s="3">
        <f>'RES kWh ENTRY'!J146</f>
        <v>0</v>
      </c>
      <c r="K7" s="3">
        <f>'RES kWh ENTRY'!K146</f>
        <v>0</v>
      </c>
      <c r="L7" s="3">
        <f>'RES kWh ENTRY'!L146</f>
        <v>0</v>
      </c>
      <c r="M7" s="3">
        <f>'RES kWh ENTRY'!M146</f>
        <v>0</v>
      </c>
      <c r="N7" s="3">
        <f>'RES kWh ENTRY'!N146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39" x14ac:dyDescent="0.35">
      <c r="A8" s="622"/>
      <c r="B8" s="94" t="s">
        <v>9</v>
      </c>
      <c r="C8" s="3">
        <f>'RES kWh ENTRY'!C147</f>
        <v>124131.08075508937</v>
      </c>
      <c r="D8" s="3">
        <f>'RES kWh ENTRY'!D147</f>
        <v>778937.23061579349</v>
      </c>
      <c r="E8" s="3">
        <f>'RES kWh ENTRY'!E147</f>
        <v>1411692.7814219198</v>
      </c>
      <c r="F8" s="3">
        <f>'RES kWh ENTRY'!F147</f>
        <v>1121771.6133854399</v>
      </c>
      <c r="G8" s="3">
        <f>'RES kWh ENTRY'!G147</f>
        <v>952962.70363176707</v>
      </c>
      <c r="H8" s="3">
        <f>'RES kWh ENTRY'!H147</f>
        <v>1085631.6770502666</v>
      </c>
      <c r="I8" s="3">
        <f>'RES kWh ENTRY'!I147</f>
        <v>1464341.0914341919</v>
      </c>
      <c r="J8" s="3">
        <f>'RES kWh ENTRY'!J147</f>
        <v>1440701.1420168201</v>
      </c>
      <c r="K8" s="3">
        <f>'RES kWh ENTRY'!K147</f>
        <v>1159640.4803445854</v>
      </c>
      <c r="L8" s="3">
        <f>'RES kWh ENTRY'!L147</f>
        <v>820783.01478383923</v>
      </c>
      <c r="M8" s="3">
        <f>'RES kWh ENTRY'!M147</f>
        <v>856395.26514274802</v>
      </c>
      <c r="N8" s="3">
        <f>'RES kWh ENTRY'!N147</f>
        <v>3679139.3247813722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39" x14ac:dyDescent="0.35">
      <c r="A9" s="622"/>
      <c r="B9" s="157" t="s">
        <v>3</v>
      </c>
      <c r="C9" s="3">
        <f>'RES kWh ENTRY'!C148</f>
        <v>355118.64013579127</v>
      </c>
      <c r="D9" s="3">
        <f>'RES kWh ENTRY'!D148</f>
        <v>18792.138488274242</v>
      </c>
      <c r="E9" s="3">
        <f>'RES kWh ENTRY'!E148</f>
        <v>55443.797296535544</v>
      </c>
      <c r="F9" s="3">
        <f>'RES kWh ENTRY'!F148</f>
        <v>143618.84129303563</v>
      </c>
      <c r="G9" s="3">
        <f>'RES kWh ENTRY'!G148</f>
        <v>43536.259537991362</v>
      </c>
      <c r="H9" s="3">
        <f>'RES kWh ENTRY'!H148</f>
        <v>92774.508454614959</v>
      </c>
      <c r="I9" s="3">
        <f>'RES kWh ENTRY'!I148</f>
        <v>57232.031620935086</v>
      </c>
      <c r="J9" s="3">
        <f>'RES kWh ENTRY'!J148</f>
        <v>44653.603330091195</v>
      </c>
      <c r="K9" s="3">
        <f>'RES kWh ENTRY'!K148</f>
        <v>96698.502583703215</v>
      </c>
      <c r="L9" s="3">
        <f>'RES kWh ENTRY'!L148</f>
        <v>63601.337615864009</v>
      </c>
      <c r="M9" s="3">
        <f>'RES kWh ENTRY'!M148</f>
        <v>176804.55283009922</v>
      </c>
      <c r="N9" s="3">
        <f>'RES kWh ENTRY'!N148</f>
        <v>117878.71037130852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39" x14ac:dyDescent="0.35">
      <c r="A10" s="622"/>
      <c r="B10" s="94" t="s">
        <v>4</v>
      </c>
      <c r="C10" s="3">
        <f>'RES kWh ENTRY'!C149</f>
        <v>3093.776127017094</v>
      </c>
      <c r="D10" s="3">
        <f>'RES kWh ENTRY'!D149</f>
        <v>2202.6809255078983</v>
      </c>
      <c r="E10" s="3">
        <f>'RES kWh ENTRY'!E149</f>
        <v>3135.4245651424321</v>
      </c>
      <c r="F10" s="3">
        <f>'RES kWh ENTRY'!F149</f>
        <v>10561.066765741532</v>
      </c>
      <c r="G10" s="3">
        <f>'RES kWh ENTRY'!G149</f>
        <v>6083.5445177039892</v>
      </c>
      <c r="H10" s="3">
        <f>'RES kWh ENTRY'!H149</f>
        <v>8401.5208040818779</v>
      </c>
      <c r="I10" s="3">
        <f>'RES kWh ENTRY'!I149</f>
        <v>10276.506891546107</v>
      </c>
      <c r="J10" s="3">
        <f>'RES kWh ENTRY'!J149</f>
        <v>12026.641979106978</v>
      </c>
      <c r="K10" s="3">
        <f>'RES kWh ENTRY'!K149</f>
        <v>15123.296843097225</v>
      </c>
      <c r="L10" s="3">
        <f>'RES kWh ENTRY'!L149</f>
        <v>9747.7002008685486</v>
      </c>
      <c r="M10" s="3">
        <f>'RES kWh ENTRY'!M149</f>
        <v>9193.6539370019127</v>
      </c>
      <c r="N10" s="3">
        <f>'RES kWh ENTRY'!N149</f>
        <v>9171.9791230729115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39" x14ac:dyDescent="0.35">
      <c r="A11" s="622"/>
      <c r="B11" s="94" t="s">
        <v>5</v>
      </c>
      <c r="C11" s="3">
        <f>'RES kWh ENTRY'!C150</f>
        <v>898.28700000001334</v>
      </c>
      <c r="D11" s="3">
        <f>'RES kWh ENTRY'!D150</f>
        <v>3916.6039020691014</v>
      </c>
      <c r="E11" s="3">
        <f>'RES kWh ENTRY'!E150</f>
        <v>15105.192452728286</v>
      </c>
      <c r="F11" s="3">
        <f>'RES kWh ENTRY'!F150</f>
        <v>18640.128424621624</v>
      </c>
      <c r="G11" s="3">
        <f>'RES kWh ENTRY'!G150</f>
        <v>15096.150742065453</v>
      </c>
      <c r="H11" s="3">
        <f>'RES kWh ENTRY'!H150</f>
        <v>13442.34097378544</v>
      </c>
      <c r="I11" s="3">
        <f>'RES kWh ENTRY'!I150</f>
        <v>23945.814777496387</v>
      </c>
      <c r="J11" s="3">
        <f>'RES kWh ENTRY'!J150</f>
        <v>21775.45092123418</v>
      </c>
      <c r="K11" s="3">
        <f>'RES kWh ENTRY'!K150</f>
        <v>5846.1944485474096</v>
      </c>
      <c r="L11" s="3">
        <f>'RES kWh ENTRY'!L150</f>
        <v>7934.0739039001837</v>
      </c>
      <c r="M11" s="3">
        <f>'RES kWh ENTRY'!M150</f>
        <v>3859.0221124878199</v>
      </c>
      <c r="N11" s="3">
        <f>'RES kWh ENTRY'!N150</f>
        <v>10974.952547912635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39" x14ac:dyDescent="0.35">
      <c r="A12" s="622"/>
      <c r="B12" s="94" t="s">
        <v>6</v>
      </c>
      <c r="C12" s="3">
        <f>'RES kWh ENTRY'!C151</f>
        <v>0</v>
      </c>
      <c r="D12" s="3">
        <f>'RES kWh ENTRY'!D151</f>
        <v>0</v>
      </c>
      <c r="E12" s="3">
        <f>'RES kWh ENTRY'!E151</f>
        <v>0</v>
      </c>
      <c r="F12" s="3">
        <f>'RES kWh ENTRY'!F151</f>
        <v>0</v>
      </c>
      <c r="G12" s="3">
        <f>'RES kWh ENTRY'!G151</f>
        <v>0</v>
      </c>
      <c r="H12" s="3">
        <f>'RES kWh ENTRY'!H151</f>
        <v>0</v>
      </c>
      <c r="I12" s="3">
        <f>'RES kWh ENTRY'!I151</f>
        <v>0</v>
      </c>
      <c r="J12" s="3">
        <f>'RES kWh ENTRY'!J151</f>
        <v>0</v>
      </c>
      <c r="K12" s="3">
        <f>'RES kWh ENTRY'!K151</f>
        <v>0</v>
      </c>
      <c r="L12" s="3">
        <f>'RES kWh ENTRY'!L151</f>
        <v>0</v>
      </c>
      <c r="M12" s="3">
        <f>'RES kWh ENTRY'!M151</f>
        <v>0</v>
      </c>
      <c r="N12" s="3">
        <f>'RES kWh ENTRY'!N151</f>
        <v>0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39" x14ac:dyDescent="0.35">
      <c r="A13" s="622"/>
      <c r="B13" s="94" t="s">
        <v>7</v>
      </c>
      <c r="C13" s="3">
        <f>'RES kWh ENTRY'!C152</f>
        <v>0</v>
      </c>
      <c r="D13" s="3">
        <f>'RES kWh ENTRY'!D152</f>
        <v>0</v>
      </c>
      <c r="E13" s="3">
        <f>'RES kWh ENTRY'!E152</f>
        <v>0</v>
      </c>
      <c r="F13" s="3">
        <f>'RES kWh ENTRY'!F152</f>
        <v>0</v>
      </c>
      <c r="G13" s="3">
        <f>'RES kWh ENTRY'!G152</f>
        <v>0</v>
      </c>
      <c r="H13" s="3">
        <f>'RES kWh ENTRY'!H152</f>
        <v>0</v>
      </c>
      <c r="I13" s="3">
        <f>'RES kWh ENTRY'!I152</f>
        <v>0</v>
      </c>
      <c r="J13" s="3">
        <f>'RES kWh ENTRY'!J152</f>
        <v>0</v>
      </c>
      <c r="K13" s="3">
        <f>'RES kWh ENTRY'!K152</f>
        <v>0</v>
      </c>
      <c r="L13" s="3">
        <f>'RES kWh ENTRY'!L152</f>
        <v>0</v>
      </c>
      <c r="M13" s="3">
        <f>'RES kWh ENTRY'!M152</f>
        <v>0</v>
      </c>
      <c r="N13" s="3">
        <f>'RES kWh ENTRY'!N152</f>
        <v>0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39" x14ac:dyDescent="0.35">
      <c r="A14" s="622"/>
      <c r="B14" s="94" t="s">
        <v>8</v>
      </c>
      <c r="C14" s="3">
        <f>'RES kWh ENTRY'!C153</f>
        <v>2080.4741429729738</v>
      </c>
      <c r="D14" s="3">
        <f>'RES kWh ENTRY'!D153</f>
        <v>33206.945936585922</v>
      </c>
      <c r="E14" s="3">
        <f>'RES kWh ENTRY'!E153</f>
        <v>33891.61751638924</v>
      </c>
      <c r="F14" s="3">
        <f>'RES kWh ENTRY'!F153</f>
        <v>33576.630590341789</v>
      </c>
      <c r="G14" s="3">
        <f>'RES kWh ENTRY'!G153</f>
        <v>31763.021940591814</v>
      </c>
      <c r="H14" s="3">
        <f>'RES kWh ENTRY'!H153</f>
        <v>39943.408044022763</v>
      </c>
      <c r="I14" s="3">
        <f>'RES kWh ENTRY'!I153</f>
        <v>44310.070227455777</v>
      </c>
      <c r="J14" s="3">
        <f>'RES kWh ENTRY'!J153</f>
        <v>33006.028088749663</v>
      </c>
      <c r="K14" s="3">
        <f>'RES kWh ENTRY'!K153</f>
        <v>19671.161062056377</v>
      </c>
      <c r="L14" s="3">
        <f>'RES kWh ENTRY'!L153</f>
        <v>16588.424117868217</v>
      </c>
      <c r="M14" s="3">
        <f>'RES kWh ENTRY'!M153</f>
        <v>247832.3263908939</v>
      </c>
      <c r="N14" s="3">
        <f>'RES kWh ENTRY'!N153</f>
        <v>96392.314930109278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39" ht="15" thickBot="1" x14ac:dyDescent="0.4">
      <c r="A15" s="622"/>
      <c r="B15" s="158" t="s">
        <v>42</v>
      </c>
      <c r="C15" s="153">
        <f>'RES kWh ENTRY'!C154</f>
        <v>0</v>
      </c>
      <c r="D15" s="153">
        <f>'RES kWh ENTRY'!D154</f>
        <v>0</v>
      </c>
      <c r="E15" s="153">
        <f>'RES kWh ENTRY'!E154</f>
        <v>0</v>
      </c>
      <c r="F15" s="153">
        <f>'RES kWh ENTRY'!F154</f>
        <v>0</v>
      </c>
      <c r="G15" s="153">
        <f>'RES kWh ENTRY'!G154</f>
        <v>0</v>
      </c>
      <c r="H15" s="153">
        <f>'RES kWh ENTRY'!H154</f>
        <v>0</v>
      </c>
      <c r="I15" s="153">
        <f>'RES kWh ENTRY'!I154</f>
        <v>0</v>
      </c>
      <c r="J15" s="153">
        <f>'RES kWh ENTRY'!J154</f>
        <v>0</v>
      </c>
      <c r="K15" s="153">
        <f>'RES kWh ENTRY'!K154</f>
        <v>0</v>
      </c>
      <c r="L15" s="153">
        <f>'RES kWh ENTRY'!L154</f>
        <v>0</v>
      </c>
      <c r="M15" s="153">
        <f>'RES kWh ENTRY'!M154</f>
        <v>0</v>
      </c>
      <c r="N15" s="153">
        <f>'RES kWh ENTRY'!N154</f>
        <v>0</v>
      </c>
      <c r="O15" s="154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</row>
    <row r="16" spans="1:39" ht="15" thickBot="1" x14ac:dyDescent="0.4">
      <c r="A16" s="623"/>
      <c r="B16" s="159" t="s">
        <v>25</v>
      </c>
      <c r="C16" s="137">
        <f>SUM(C5:C15)</f>
        <v>570624.04560135119</v>
      </c>
      <c r="D16" s="137">
        <f t="shared" ref="D16:AM16" si="1">SUM(D5:D15)</f>
        <v>1854941.8231247326</v>
      </c>
      <c r="E16" s="137">
        <f t="shared" si="1"/>
        <v>3302539.2004325981</v>
      </c>
      <c r="F16" s="137">
        <f t="shared" si="1"/>
        <v>2936051.0464545055</v>
      </c>
      <c r="G16" s="137">
        <f t="shared" si="1"/>
        <v>2882529.3130117152</v>
      </c>
      <c r="H16" s="137">
        <f t="shared" si="1"/>
        <v>3606555.0453440151</v>
      </c>
      <c r="I16" s="137">
        <f t="shared" si="1"/>
        <v>4333563.6347675649</v>
      </c>
      <c r="J16" s="137">
        <f t="shared" si="1"/>
        <v>4369782.3163896082</v>
      </c>
      <c r="K16" s="137">
        <f t="shared" si="1"/>
        <v>3643691.0655764802</v>
      </c>
      <c r="L16" s="137">
        <f t="shared" si="1"/>
        <v>2464762.4410997899</v>
      </c>
      <c r="M16" s="137">
        <f t="shared" si="1"/>
        <v>3064361.9816104425</v>
      </c>
      <c r="N16" s="137">
        <f t="shared" si="1"/>
        <v>8661052.6779133212</v>
      </c>
      <c r="O16" s="202">
        <f t="shared" si="1"/>
        <v>0</v>
      </c>
      <c r="P16" s="202">
        <f t="shared" si="1"/>
        <v>0</v>
      </c>
      <c r="Q16" s="202">
        <f t="shared" si="1"/>
        <v>0</v>
      </c>
      <c r="R16" s="202">
        <f t="shared" si="1"/>
        <v>0</v>
      </c>
      <c r="S16" s="202">
        <f t="shared" si="1"/>
        <v>0</v>
      </c>
      <c r="T16" s="202">
        <f t="shared" si="1"/>
        <v>0</v>
      </c>
      <c r="U16" s="202">
        <f t="shared" si="1"/>
        <v>0</v>
      </c>
      <c r="V16" s="202">
        <f t="shared" si="1"/>
        <v>0</v>
      </c>
      <c r="W16" s="202">
        <f t="shared" si="1"/>
        <v>0</v>
      </c>
      <c r="X16" s="202">
        <f t="shared" si="1"/>
        <v>0</v>
      </c>
      <c r="Y16" s="202">
        <f t="shared" si="1"/>
        <v>0</v>
      </c>
      <c r="Z16" s="202">
        <f t="shared" si="1"/>
        <v>0</v>
      </c>
      <c r="AA16" s="202">
        <f t="shared" si="1"/>
        <v>0</v>
      </c>
      <c r="AB16" s="202">
        <f t="shared" si="1"/>
        <v>0</v>
      </c>
      <c r="AC16" s="202">
        <f t="shared" si="1"/>
        <v>0</v>
      </c>
      <c r="AD16" s="202">
        <f t="shared" si="1"/>
        <v>0</v>
      </c>
      <c r="AE16" s="202">
        <f t="shared" si="1"/>
        <v>0</v>
      </c>
      <c r="AF16" s="202">
        <f t="shared" si="1"/>
        <v>0</v>
      </c>
      <c r="AG16" s="202">
        <f t="shared" si="1"/>
        <v>0</v>
      </c>
      <c r="AH16" s="202">
        <f t="shared" si="1"/>
        <v>0</v>
      </c>
      <c r="AI16" s="202">
        <f t="shared" si="1"/>
        <v>0</v>
      </c>
      <c r="AJ16" s="202">
        <f t="shared" si="1"/>
        <v>0</v>
      </c>
      <c r="AK16" s="202">
        <f t="shared" si="1"/>
        <v>0</v>
      </c>
      <c r="AL16" s="202">
        <f t="shared" si="1"/>
        <v>0</v>
      </c>
      <c r="AM16" s="202">
        <f t="shared" si="1"/>
        <v>0</v>
      </c>
    </row>
    <row r="17" spans="1:41" x14ac:dyDescent="0.35">
      <c r="A17" s="251"/>
      <c r="B17" s="129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1"/>
      <c r="V17" s="341"/>
      <c r="W17" s="342"/>
      <c r="X17" s="341"/>
      <c r="Y17" s="341"/>
      <c r="Z17" s="342"/>
      <c r="AA17" s="341"/>
      <c r="AB17" s="341"/>
      <c r="AC17" s="342"/>
      <c r="AD17" s="341"/>
      <c r="AE17" s="129"/>
      <c r="AF17" s="131"/>
      <c r="AG17" s="129"/>
      <c r="AH17" s="129"/>
      <c r="AI17" s="131"/>
      <c r="AJ17" s="129"/>
      <c r="AK17" s="129"/>
      <c r="AL17" s="131"/>
      <c r="AM17" s="129"/>
    </row>
    <row r="18" spans="1:41" ht="32.4" customHeight="1" thickBot="1" x14ac:dyDescent="0.4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</row>
    <row r="19" spans="1:41" ht="16" thickBot="1" x14ac:dyDescent="0.4">
      <c r="A19" s="624" t="s">
        <v>15</v>
      </c>
      <c r="B19" s="156" t="s">
        <v>10</v>
      </c>
      <c r="C19" s="146">
        <f>C$4</f>
        <v>44562</v>
      </c>
      <c r="D19" s="146">
        <f t="shared" ref="D19:AM19" si="2">D$4</f>
        <v>44593</v>
      </c>
      <c r="E19" s="146">
        <f t="shared" si="2"/>
        <v>44621</v>
      </c>
      <c r="F19" s="146">
        <f t="shared" si="2"/>
        <v>44652</v>
      </c>
      <c r="G19" s="146">
        <f t="shared" si="2"/>
        <v>44682</v>
      </c>
      <c r="H19" s="146">
        <f t="shared" si="2"/>
        <v>44713</v>
      </c>
      <c r="I19" s="146">
        <f t="shared" si="2"/>
        <v>44743</v>
      </c>
      <c r="J19" s="146">
        <f t="shared" si="2"/>
        <v>44774</v>
      </c>
      <c r="K19" s="146">
        <f t="shared" si="2"/>
        <v>44805</v>
      </c>
      <c r="L19" s="146">
        <f t="shared" si="2"/>
        <v>44835</v>
      </c>
      <c r="M19" s="146">
        <f t="shared" si="2"/>
        <v>44866</v>
      </c>
      <c r="N19" s="146">
        <f t="shared" si="2"/>
        <v>44896</v>
      </c>
      <c r="O19" s="146">
        <f t="shared" si="2"/>
        <v>44927</v>
      </c>
      <c r="P19" s="146">
        <f t="shared" si="2"/>
        <v>44958</v>
      </c>
      <c r="Q19" s="146">
        <f t="shared" si="2"/>
        <v>44986</v>
      </c>
      <c r="R19" s="146">
        <f t="shared" si="2"/>
        <v>45017</v>
      </c>
      <c r="S19" s="146">
        <f t="shared" si="2"/>
        <v>45047</v>
      </c>
      <c r="T19" s="146">
        <f t="shared" si="2"/>
        <v>45078</v>
      </c>
      <c r="U19" s="146">
        <f t="shared" si="2"/>
        <v>45108</v>
      </c>
      <c r="V19" s="146">
        <f t="shared" si="2"/>
        <v>45139</v>
      </c>
      <c r="W19" s="146">
        <f t="shared" si="2"/>
        <v>45170</v>
      </c>
      <c r="X19" s="146">
        <f t="shared" si="2"/>
        <v>45200</v>
      </c>
      <c r="Y19" s="146">
        <f t="shared" si="2"/>
        <v>45231</v>
      </c>
      <c r="Z19" s="146">
        <f t="shared" si="2"/>
        <v>45261</v>
      </c>
      <c r="AA19" s="146">
        <f t="shared" si="2"/>
        <v>45292</v>
      </c>
      <c r="AB19" s="146">
        <f t="shared" si="2"/>
        <v>45323</v>
      </c>
      <c r="AC19" s="146">
        <f t="shared" si="2"/>
        <v>45352</v>
      </c>
      <c r="AD19" s="146">
        <f t="shared" si="2"/>
        <v>45383</v>
      </c>
      <c r="AE19" s="146">
        <f t="shared" si="2"/>
        <v>45413</v>
      </c>
      <c r="AF19" s="146">
        <f t="shared" si="2"/>
        <v>45444</v>
      </c>
      <c r="AG19" s="146">
        <f t="shared" si="2"/>
        <v>45474</v>
      </c>
      <c r="AH19" s="146">
        <f t="shared" si="2"/>
        <v>45505</v>
      </c>
      <c r="AI19" s="146">
        <f t="shared" si="2"/>
        <v>45536</v>
      </c>
      <c r="AJ19" s="146">
        <f t="shared" si="2"/>
        <v>45566</v>
      </c>
      <c r="AK19" s="146">
        <f t="shared" si="2"/>
        <v>45597</v>
      </c>
      <c r="AL19" s="146">
        <f t="shared" si="2"/>
        <v>45627</v>
      </c>
      <c r="AM19" s="146">
        <f t="shared" si="2"/>
        <v>45658</v>
      </c>
    </row>
    <row r="20" spans="1:41" ht="15" customHeight="1" x14ac:dyDescent="0.35">
      <c r="A20" s="625"/>
      <c r="B20" s="94" t="str">
        <f t="shared" ref="B20:C31" si="3">B5</f>
        <v>Building Shell</v>
      </c>
      <c r="C20" s="339">
        <f>C5</f>
        <v>0</v>
      </c>
      <c r="D20" s="3">
        <f>IF(SUM($C$16:$N$16)=0,0,C20+D5)</f>
        <v>0</v>
      </c>
      <c r="E20" s="3">
        <f t="shared" ref="E20:AM20" si="4">IF(SUM($C$16:$N$16)=0,0,D20+E5)</f>
        <v>3431.9047388770864</v>
      </c>
      <c r="F20" s="3">
        <f t="shared" si="4"/>
        <v>25289.738067764949</v>
      </c>
      <c r="G20" s="3">
        <f t="shared" si="4"/>
        <v>27751.279753469466</v>
      </c>
      <c r="H20" s="3">
        <f t="shared" si="4"/>
        <v>33644.726178051067</v>
      </c>
      <c r="I20" s="3">
        <f t="shared" si="4"/>
        <v>39538.172602632665</v>
      </c>
      <c r="J20" s="3">
        <f t="shared" si="4"/>
        <v>43490.892920869126</v>
      </c>
      <c r="K20" s="3">
        <f t="shared" si="4"/>
        <v>58484.91677200282</v>
      </c>
      <c r="L20" s="3">
        <f t="shared" si="4"/>
        <v>70047.035884259429</v>
      </c>
      <c r="M20" s="3">
        <f t="shared" si="4"/>
        <v>79893.202627077495</v>
      </c>
      <c r="N20" s="464">
        <f t="shared" si="4"/>
        <v>94141.637161945211</v>
      </c>
      <c r="O20" s="95">
        <f t="shared" si="4"/>
        <v>94141.637161945211</v>
      </c>
      <c r="P20" s="3">
        <f t="shared" si="4"/>
        <v>94141.637161945211</v>
      </c>
      <c r="Q20" s="3">
        <f t="shared" si="4"/>
        <v>94141.637161945211</v>
      </c>
      <c r="R20" s="3">
        <f t="shared" si="4"/>
        <v>94141.637161945211</v>
      </c>
      <c r="S20" s="3">
        <f t="shared" si="4"/>
        <v>94141.637161945211</v>
      </c>
      <c r="T20" s="3">
        <f t="shared" si="4"/>
        <v>94141.637161945211</v>
      </c>
      <c r="U20" s="3">
        <f t="shared" si="4"/>
        <v>94141.637161945211</v>
      </c>
      <c r="V20" s="3">
        <f t="shared" si="4"/>
        <v>94141.637161945211</v>
      </c>
      <c r="W20" s="3">
        <f t="shared" si="4"/>
        <v>94141.637161945211</v>
      </c>
      <c r="X20" s="3">
        <f t="shared" si="4"/>
        <v>94141.637161945211</v>
      </c>
      <c r="Y20" s="3">
        <f t="shared" si="4"/>
        <v>94141.637161945211</v>
      </c>
      <c r="Z20" s="3">
        <f t="shared" si="4"/>
        <v>94141.637161945211</v>
      </c>
      <c r="AA20" s="3">
        <f t="shared" si="4"/>
        <v>94141.637161945211</v>
      </c>
      <c r="AB20" s="3">
        <f t="shared" si="4"/>
        <v>94141.637161945211</v>
      </c>
      <c r="AC20" s="3">
        <f t="shared" si="4"/>
        <v>94141.637161945211</v>
      </c>
      <c r="AD20" s="3">
        <f t="shared" si="4"/>
        <v>94141.637161945211</v>
      </c>
      <c r="AE20" s="3">
        <f t="shared" si="4"/>
        <v>94141.637161945211</v>
      </c>
      <c r="AF20" s="3">
        <f t="shared" si="4"/>
        <v>94141.637161945211</v>
      </c>
      <c r="AG20" s="3">
        <f t="shared" si="4"/>
        <v>94141.637161945211</v>
      </c>
      <c r="AH20" s="3">
        <f t="shared" si="4"/>
        <v>94141.637161945211</v>
      </c>
      <c r="AI20" s="3">
        <f t="shared" si="4"/>
        <v>94141.637161945211</v>
      </c>
      <c r="AJ20" s="3">
        <f t="shared" si="4"/>
        <v>94141.637161945211</v>
      </c>
      <c r="AK20" s="3">
        <f t="shared" si="4"/>
        <v>94141.637161945211</v>
      </c>
      <c r="AL20" s="3">
        <f t="shared" si="4"/>
        <v>94141.637161945211</v>
      </c>
      <c r="AM20" s="3">
        <f t="shared" si="4"/>
        <v>94141.637161945211</v>
      </c>
      <c r="AO20" s="277"/>
    </row>
    <row r="21" spans="1:41" x14ac:dyDescent="0.35">
      <c r="A21" s="625"/>
      <c r="B21" s="157" t="str">
        <f t="shared" si="3"/>
        <v>Cooling</v>
      </c>
      <c r="C21" s="3">
        <f>C6</f>
        <v>85301.78744048049</v>
      </c>
      <c r="D21" s="3">
        <f t="shared" ref="D21:D30" si="5">IF(SUM($C$16:$N$16)=0,0,C21+D6)</f>
        <v>1103188.0106969823</v>
      </c>
      <c r="E21" s="3">
        <f t="shared" ref="E21:AM21" si="6">IF(SUM($C$16:$N$16)=0,0,D21+E6)</f>
        <v>2883026.4931379883</v>
      </c>
      <c r="F21" s="3">
        <f t="shared" si="6"/>
        <v>4469051.425804425</v>
      </c>
      <c r="G21" s="3">
        <f t="shared" si="6"/>
        <v>6299677.5167603157</v>
      </c>
      <c r="H21" s="3">
        <f t="shared" si="6"/>
        <v>8660145.660352977</v>
      </c>
      <c r="I21" s="3">
        <f t="shared" si="6"/>
        <v>11387710.333744336</v>
      </c>
      <c r="J21" s="3">
        <f t="shared" si="6"/>
        <v>14201377.063479707</v>
      </c>
      <c r="K21" s="3">
        <f t="shared" si="6"/>
        <v>16533094.469923064</v>
      </c>
      <c r="L21" s="3">
        <f t="shared" si="6"/>
        <v>18067640.241288256</v>
      </c>
      <c r="M21" s="3">
        <f t="shared" si="6"/>
        <v>19828071.235742651</v>
      </c>
      <c r="N21" s="464">
        <f t="shared" si="6"/>
        <v>24561318.197367329</v>
      </c>
      <c r="O21" s="3">
        <f t="shared" si="6"/>
        <v>24561318.197367329</v>
      </c>
      <c r="P21" s="3">
        <f t="shared" si="6"/>
        <v>24561318.197367329</v>
      </c>
      <c r="Q21" s="3">
        <f t="shared" si="6"/>
        <v>24561318.197367329</v>
      </c>
      <c r="R21" s="3">
        <f t="shared" si="6"/>
        <v>24561318.197367329</v>
      </c>
      <c r="S21" s="3">
        <f t="shared" si="6"/>
        <v>24561318.197367329</v>
      </c>
      <c r="T21" s="3">
        <f t="shared" si="6"/>
        <v>24561318.197367329</v>
      </c>
      <c r="U21" s="3">
        <f t="shared" si="6"/>
        <v>24561318.197367329</v>
      </c>
      <c r="V21" s="3">
        <f t="shared" si="6"/>
        <v>24561318.197367329</v>
      </c>
      <c r="W21" s="3">
        <f t="shared" si="6"/>
        <v>24561318.197367329</v>
      </c>
      <c r="X21" s="3">
        <f t="shared" si="6"/>
        <v>24561318.197367329</v>
      </c>
      <c r="Y21" s="3">
        <f t="shared" si="6"/>
        <v>24561318.197367329</v>
      </c>
      <c r="Z21" s="3">
        <f t="shared" si="6"/>
        <v>24561318.197367329</v>
      </c>
      <c r="AA21" s="3">
        <f t="shared" si="6"/>
        <v>24561318.197367329</v>
      </c>
      <c r="AB21" s="3">
        <f t="shared" si="6"/>
        <v>24561318.197367329</v>
      </c>
      <c r="AC21" s="3">
        <f t="shared" si="6"/>
        <v>24561318.197367329</v>
      </c>
      <c r="AD21" s="3">
        <f t="shared" si="6"/>
        <v>24561318.197367329</v>
      </c>
      <c r="AE21" s="3">
        <f t="shared" si="6"/>
        <v>24561318.197367329</v>
      </c>
      <c r="AF21" s="3">
        <f t="shared" si="6"/>
        <v>24561318.197367329</v>
      </c>
      <c r="AG21" s="3">
        <f t="shared" si="6"/>
        <v>24561318.197367329</v>
      </c>
      <c r="AH21" s="3">
        <f t="shared" si="6"/>
        <v>24561318.197367329</v>
      </c>
      <c r="AI21" s="3">
        <f t="shared" si="6"/>
        <v>24561318.197367329</v>
      </c>
      <c r="AJ21" s="3">
        <f t="shared" si="6"/>
        <v>24561318.197367329</v>
      </c>
      <c r="AK21" s="3">
        <f t="shared" si="6"/>
        <v>24561318.197367329</v>
      </c>
      <c r="AL21" s="3">
        <f t="shared" si="6"/>
        <v>24561318.197367329</v>
      </c>
      <c r="AM21" s="3">
        <f t="shared" si="6"/>
        <v>24561318.197367329</v>
      </c>
    </row>
    <row r="22" spans="1:41" x14ac:dyDescent="0.35">
      <c r="A22" s="625"/>
      <c r="B22" s="94" t="str">
        <f t="shared" si="3"/>
        <v>Freezer</v>
      </c>
      <c r="C22" s="3">
        <f t="shared" si="3"/>
        <v>0</v>
      </c>
      <c r="D22" s="3">
        <f t="shared" si="5"/>
        <v>0</v>
      </c>
      <c r="E22" s="3">
        <f t="shared" ref="E22:AM22" si="7">IF(SUM($C$16:$N$16)=0,0,D22+E7)</f>
        <v>0</v>
      </c>
      <c r="F22" s="3">
        <f t="shared" si="7"/>
        <v>0</v>
      </c>
      <c r="G22" s="3">
        <f t="shared" si="7"/>
        <v>0</v>
      </c>
      <c r="H22" s="3">
        <f t="shared" si="7"/>
        <v>0</v>
      </c>
      <c r="I22" s="3">
        <f t="shared" si="7"/>
        <v>0</v>
      </c>
      <c r="J22" s="3">
        <f t="shared" si="7"/>
        <v>0</v>
      </c>
      <c r="K22" s="3">
        <f t="shared" si="7"/>
        <v>0</v>
      </c>
      <c r="L22" s="3">
        <f t="shared" si="7"/>
        <v>0</v>
      </c>
      <c r="M22" s="3">
        <f t="shared" si="7"/>
        <v>0</v>
      </c>
      <c r="N22" s="464">
        <f t="shared" si="7"/>
        <v>0</v>
      </c>
      <c r="O22" s="3">
        <f t="shared" si="7"/>
        <v>0</v>
      </c>
      <c r="P22" s="3">
        <f t="shared" si="7"/>
        <v>0</v>
      </c>
      <c r="Q22" s="3">
        <f t="shared" si="7"/>
        <v>0</v>
      </c>
      <c r="R22" s="3">
        <f t="shared" si="7"/>
        <v>0</v>
      </c>
      <c r="S22" s="3">
        <f t="shared" si="7"/>
        <v>0</v>
      </c>
      <c r="T22" s="3">
        <f t="shared" si="7"/>
        <v>0</v>
      </c>
      <c r="U22" s="3">
        <f t="shared" si="7"/>
        <v>0</v>
      </c>
      <c r="V22" s="3">
        <f t="shared" si="7"/>
        <v>0</v>
      </c>
      <c r="W22" s="3">
        <f t="shared" si="7"/>
        <v>0</v>
      </c>
      <c r="X22" s="3">
        <f t="shared" si="7"/>
        <v>0</v>
      </c>
      <c r="Y22" s="3">
        <f t="shared" si="7"/>
        <v>0</v>
      </c>
      <c r="Z22" s="3">
        <f t="shared" si="7"/>
        <v>0</v>
      </c>
      <c r="AA22" s="3">
        <f t="shared" si="7"/>
        <v>0</v>
      </c>
      <c r="AB22" s="3">
        <f t="shared" si="7"/>
        <v>0</v>
      </c>
      <c r="AC22" s="3">
        <f t="shared" si="7"/>
        <v>0</v>
      </c>
      <c r="AD22" s="3">
        <f t="shared" si="7"/>
        <v>0</v>
      </c>
      <c r="AE22" s="3">
        <f t="shared" si="7"/>
        <v>0</v>
      </c>
      <c r="AF22" s="3">
        <f t="shared" si="7"/>
        <v>0</v>
      </c>
      <c r="AG22" s="3">
        <f t="shared" si="7"/>
        <v>0</v>
      </c>
      <c r="AH22" s="3">
        <f t="shared" si="7"/>
        <v>0</v>
      </c>
      <c r="AI22" s="3">
        <f t="shared" si="7"/>
        <v>0</v>
      </c>
      <c r="AJ22" s="3">
        <f t="shared" si="7"/>
        <v>0</v>
      </c>
      <c r="AK22" s="3">
        <f t="shared" si="7"/>
        <v>0</v>
      </c>
      <c r="AL22" s="3">
        <f t="shared" si="7"/>
        <v>0</v>
      </c>
      <c r="AM22" s="3">
        <f t="shared" si="7"/>
        <v>0</v>
      </c>
    </row>
    <row r="23" spans="1:41" x14ac:dyDescent="0.35">
      <c r="A23" s="625"/>
      <c r="B23" s="94" t="str">
        <f t="shared" si="3"/>
        <v>Heating</v>
      </c>
      <c r="C23" s="3">
        <f t="shared" si="3"/>
        <v>124131.08075508937</v>
      </c>
      <c r="D23" s="3">
        <f t="shared" si="5"/>
        <v>903068.3113708829</v>
      </c>
      <c r="E23" s="3">
        <f t="shared" ref="E23:AM23" si="8">IF(SUM($C$16:$N$16)=0,0,D23+E8)</f>
        <v>2314761.0927928025</v>
      </c>
      <c r="F23" s="3">
        <f t="shared" si="8"/>
        <v>3436532.7061782423</v>
      </c>
      <c r="G23" s="3">
        <f t="shared" si="8"/>
        <v>4389495.4098100094</v>
      </c>
      <c r="H23" s="3">
        <f t="shared" si="8"/>
        <v>5475127.0868602758</v>
      </c>
      <c r="I23" s="3">
        <f t="shared" si="8"/>
        <v>6939468.1782944677</v>
      </c>
      <c r="J23" s="3">
        <f t="shared" si="8"/>
        <v>8380169.3203112874</v>
      </c>
      <c r="K23" s="3">
        <f t="shared" si="8"/>
        <v>9539809.8006558735</v>
      </c>
      <c r="L23" s="3">
        <f t="shared" si="8"/>
        <v>10360592.815439712</v>
      </c>
      <c r="M23" s="3">
        <f t="shared" si="8"/>
        <v>11216988.08058246</v>
      </c>
      <c r="N23" s="464">
        <f t="shared" si="8"/>
        <v>14896127.405363832</v>
      </c>
      <c r="O23" s="3">
        <f t="shared" si="8"/>
        <v>14896127.405363832</v>
      </c>
      <c r="P23" s="3">
        <f t="shared" si="8"/>
        <v>14896127.405363832</v>
      </c>
      <c r="Q23" s="3">
        <f t="shared" si="8"/>
        <v>14896127.405363832</v>
      </c>
      <c r="R23" s="3">
        <f t="shared" si="8"/>
        <v>14896127.405363832</v>
      </c>
      <c r="S23" s="3">
        <f t="shared" si="8"/>
        <v>14896127.405363832</v>
      </c>
      <c r="T23" s="3">
        <f t="shared" si="8"/>
        <v>14896127.405363832</v>
      </c>
      <c r="U23" s="3">
        <f t="shared" si="8"/>
        <v>14896127.405363832</v>
      </c>
      <c r="V23" s="3">
        <f t="shared" si="8"/>
        <v>14896127.405363832</v>
      </c>
      <c r="W23" s="3">
        <f t="shared" si="8"/>
        <v>14896127.405363832</v>
      </c>
      <c r="X23" s="3">
        <f t="shared" si="8"/>
        <v>14896127.405363832</v>
      </c>
      <c r="Y23" s="3">
        <f t="shared" si="8"/>
        <v>14896127.405363832</v>
      </c>
      <c r="Z23" s="3">
        <f t="shared" si="8"/>
        <v>14896127.405363832</v>
      </c>
      <c r="AA23" s="3">
        <f t="shared" si="8"/>
        <v>14896127.405363832</v>
      </c>
      <c r="AB23" s="3">
        <f t="shared" si="8"/>
        <v>14896127.405363832</v>
      </c>
      <c r="AC23" s="3">
        <f t="shared" si="8"/>
        <v>14896127.405363832</v>
      </c>
      <c r="AD23" s="3">
        <f t="shared" si="8"/>
        <v>14896127.405363832</v>
      </c>
      <c r="AE23" s="3">
        <f t="shared" si="8"/>
        <v>14896127.405363832</v>
      </c>
      <c r="AF23" s="3">
        <f t="shared" si="8"/>
        <v>14896127.405363832</v>
      </c>
      <c r="AG23" s="3">
        <f t="shared" si="8"/>
        <v>14896127.405363832</v>
      </c>
      <c r="AH23" s="3">
        <f t="shared" si="8"/>
        <v>14896127.405363832</v>
      </c>
      <c r="AI23" s="3">
        <f t="shared" si="8"/>
        <v>14896127.405363832</v>
      </c>
      <c r="AJ23" s="3">
        <f t="shared" si="8"/>
        <v>14896127.405363832</v>
      </c>
      <c r="AK23" s="3">
        <f t="shared" si="8"/>
        <v>14896127.405363832</v>
      </c>
      <c r="AL23" s="3">
        <f t="shared" si="8"/>
        <v>14896127.405363832</v>
      </c>
      <c r="AM23" s="3">
        <f t="shared" si="8"/>
        <v>14896127.405363832</v>
      </c>
    </row>
    <row r="24" spans="1:41" x14ac:dyDescent="0.35">
      <c r="A24" s="625"/>
      <c r="B24" s="157" t="str">
        <f t="shared" si="3"/>
        <v>HVAC</v>
      </c>
      <c r="C24" s="3">
        <f t="shared" si="3"/>
        <v>355118.64013579127</v>
      </c>
      <c r="D24" s="3">
        <f t="shared" si="5"/>
        <v>373910.77862406551</v>
      </c>
      <c r="E24" s="3">
        <f t="shared" ref="E24:AM24" si="9">IF(SUM($C$16:$N$16)=0,0,D24+E9)</f>
        <v>429354.57592060103</v>
      </c>
      <c r="F24" s="3">
        <f t="shared" si="9"/>
        <v>572973.41721363668</v>
      </c>
      <c r="G24" s="3">
        <f t="shared" si="9"/>
        <v>616509.67675162805</v>
      </c>
      <c r="H24" s="3">
        <f t="shared" si="9"/>
        <v>709284.18520624307</v>
      </c>
      <c r="I24" s="3">
        <f t="shared" si="9"/>
        <v>766516.21682717814</v>
      </c>
      <c r="J24" s="3">
        <f t="shared" si="9"/>
        <v>811169.82015726937</v>
      </c>
      <c r="K24" s="3">
        <f t="shared" si="9"/>
        <v>907868.32274097262</v>
      </c>
      <c r="L24" s="3">
        <f t="shared" si="9"/>
        <v>971469.66035683663</v>
      </c>
      <c r="M24" s="3">
        <f t="shared" si="9"/>
        <v>1148274.2131869358</v>
      </c>
      <c r="N24" s="464">
        <f t="shared" si="9"/>
        <v>1266152.9235582442</v>
      </c>
      <c r="O24" s="3">
        <f t="shared" si="9"/>
        <v>1266152.9235582442</v>
      </c>
      <c r="P24" s="3">
        <f t="shared" si="9"/>
        <v>1266152.9235582442</v>
      </c>
      <c r="Q24" s="3">
        <f t="shared" si="9"/>
        <v>1266152.9235582442</v>
      </c>
      <c r="R24" s="3">
        <f t="shared" si="9"/>
        <v>1266152.9235582442</v>
      </c>
      <c r="S24" s="3">
        <f t="shared" si="9"/>
        <v>1266152.9235582442</v>
      </c>
      <c r="T24" s="3">
        <f t="shared" si="9"/>
        <v>1266152.9235582442</v>
      </c>
      <c r="U24" s="3">
        <f t="shared" si="9"/>
        <v>1266152.9235582442</v>
      </c>
      <c r="V24" s="3">
        <f t="shared" si="9"/>
        <v>1266152.9235582442</v>
      </c>
      <c r="W24" s="3">
        <f t="shared" si="9"/>
        <v>1266152.9235582442</v>
      </c>
      <c r="X24" s="3">
        <f t="shared" si="9"/>
        <v>1266152.9235582442</v>
      </c>
      <c r="Y24" s="3">
        <f t="shared" si="9"/>
        <v>1266152.9235582442</v>
      </c>
      <c r="Z24" s="3">
        <f t="shared" si="9"/>
        <v>1266152.9235582442</v>
      </c>
      <c r="AA24" s="3">
        <f t="shared" si="9"/>
        <v>1266152.9235582442</v>
      </c>
      <c r="AB24" s="3">
        <f t="shared" si="9"/>
        <v>1266152.9235582442</v>
      </c>
      <c r="AC24" s="3">
        <f t="shared" si="9"/>
        <v>1266152.9235582442</v>
      </c>
      <c r="AD24" s="3">
        <f t="shared" si="9"/>
        <v>1266152.9235582442</v>
      </c>
      <c r="AE24" s="3">
        <f t="shared" si="9"/>
        <v>1266152.9235582442</v>
      </c>
      <c r="AF24" s="3">
        <f t="shared" si="9"/>
        <v>1266152.9235582442</v>
      </c>
      <c r="AG24" s="3">
        <f t="shared" si="9"/>
        <v>1266152.9235582442</v>
      </c>
      <c r="AH24" s="3">
        <f t="shared" si="9"/>
        <v>1266152.9235582442</v>
      </c>
      <c r="AI24" s="3">
        <f t="shared" si="9"/>
        <v>1266152.9235582442</v>
      </c>
      <c r="AJ24" s="3">
        <f t="shared" si="9"/>
        <v>1266152.9235582442</v>
      </c>
      <c r="AK24" s="3">
        <f t="shared" si="9"/>
        <v>1266152.9235582442</v>
      </c>
      <c r="AL24" s="3">
        <f t="shared" si="9"/>
        <v>1266152.9235582442</v>
      </c>
      <c r="AM24" s="3">
        <f t="shared" si="9"/>
        <v>1266152.9235582442</v>
      </c>
    </row>
    <row r="25" spans="1:41" x14ac:dyDescent="0.35">
      <c r="A25" s="625"/>
      <c r="B25" s="94" t="str">
        <f t="shared" si="3"/>
        <v>Lighting</v>
      </c>
      <c r="C25" s="3">
        <f t="shared" si="3"/>
        <v>3093.776127017094</v>
      </c>
      <c r="D25" s="3">
        <f t="shared" si="5"/>
        <v>5296.4570525249928</v>
      </c>
      <c r="E25" s="3">
        <f t="shared" ref="E25:AM25" si="10">IF(SUM($C$16:$N$16)=0,0,D25+E10)</f>
        <v>8431.8816176674245</v>
      </c>
      <c r="F25" s="3">
        <f t="shared" si="10"/>
        <v>18992.948383408955</v>
      </c>
      <c r="G25" s="3">
        <f t="shared" si="10"/>
        <v>25076.492901112942</v>
      </c>
      <c r="H25" s="3">
        <f t="shared" si="10"/>
        <v>33478.013705194819</v>
      </c>
      <c r="I25" s="3">
        <f t="shared" si="10"/>
        <v>43754.520596740927</v>
      </c>
      <c r="J25" s="3">
        <f t="shared" si="10"/>
        <v>55781.162575847906</v>
      </c>
      <c r="K25" s="3">
        <f t="shared" si="10"/>
        <v>70904.459418945131</v>
      </c>
      <c r="L25" s="3">
        <f t="shared" si="10"/>
        <v>80652.159619813683</v>
      </c>
      <c r="M25" s="3">
        <f t="shared" si="10"/>
        <v>89845.813556815599</v>
      </c>
      <c r="N25" s="464">
        <f t="shared" si="10"/>
        <v>99017.792679888516</v>
      </c>
      <c r="O25" s="3">
        <f t="shared" si="10"/>
        <v>99017.792679888516</v>
      </c>
      <c r="P25" s="3">
        <f t="shared" si="10"/>
        <v>99017.792679888516</v>
      </c>
      <c r="Q25" s="3">
        <f t="shared" si="10"/>
        <v>99017.792679888516</v>
      </c>
      <c r="R25" s="3">
        <f t="shared" si="10"/>
        <v>99017.792679888516</v>
      </c>
      <c r="S25" s="3">
        <f t="shared" si="10"/>
        <v>99017.792679888516</v>
      </c>
      <c r="T25" s="3">
        <f t="shared" si="10"/>
        <v>99017.792679888516</v>
      </c>
      <c r="U25" s="3">
        <f t="shared" si="10"/>
        <v>99017.792679888516</v>
      </c>
      <c r="V25" s="3">
        <f t="shared" si="10"/>
        <v>99017.792679888516</v>
      </c>
      <c r="W25" s="3">
        <f t="shared" si="10"/>
        <v>99017.792679888516</v>
      </c>
      <c r="X25" s="3">
        <f t="shared" si="10"/>
        <v>99017.792679888516</v>
      </c>
      <c r="Y25" s="3">
        <f t="shared" si="10"/>
        <v>99017.792679888516</v>
      </c>
      <c r="Z25" s="3">
        <f t="shared" si="10"/>
        <v>99017.792679888516</v>
      </c>
      <c r="AA25" s="3">
        <f t="shared" si="10"/>
        <v>99017.792679888516</v>
      </c>
      <c r="AB25" s="3">
        <f t="shared" si="10"/>
        <v>99017.792679888516</v>
      </c>
      <c r="AC25" s="3">
        <f t="shared" si="10"/>
        <v>99017.792679888516</v>
      </c>
      <c r="AD25" s="3">
        <f t="shared" si="10"/>
        <v>99017.792679888516</v>
      </c>
      <c r="AE25" s="3">
        <f t="shared" si="10"/>
        <v>99017.792679888516</v>
      </c>
      <c r="AF25" s="3">
        <f t="shared" si="10"/>
        <v>99017.792679888516</v>
      </c>
      <c r="AG25" s="3">
        <f t="shared" si="10"/>
        <v>99017.792679888516</v>
      </c>
      <c r="AH25" s="3">
        <f t="shared" si="10"/>
        <v>99017.792679888516</v>
      </c>
      <c r="AI25" s="3">
        <f t="shared" si="10"/>
        <v>99017.792679888516</v>
      </c>
      <c r="AJ25" s="3">
        <f t="shared" si="10"/>
        <v>99017.792679888516</v>
      </c>
      <c r="AK25" s="3">
        <f t="shared" si="10"/>
        <v>99017.792679888516</v>
      </c>
      <c r="AL25" s="3">
        <f t="shared" si="10"/>
        <v>99017.792679888516</v>
      </c>
      <c r="AM25" s="3">
        <f t="shared" si="10"/>
        <v>99017.792679888516</v>
      </c>
    </row>
    <row r="26" spans="1:41" x14ac:dyDescent="0.35">
      <c r="A26" s="625"/>
      <c r="B26" s="94" t="str">
        <f t="shared" si="3"/>
        <v>Miscellaneous</v>
      </c>
      <c r="C26" s="3">
        <f t="shared" si="3"/>
        <v>898.28700000001334</v>
      </c>
      <c r="D26" s="3">
        <f t="shared" si="5"/>
        <v>4814.8909020691144</v>
      </c>
      <c r="E26" s="3">
        <f t="shared" ref="E26:AM26" si="11">IF(SUM($C$16:$N$16)=0,0,D26+E11)</f>
        <v>19920.0833547974</v>
      </c>
      <c r="F26" s="3">
        <f t="shared" si="11"/>
        <v>38560.211779419027</v>
      </c>
      <c r="G26" s="3">
        <f t="shared" si="11"/>
        <v>53656.36252148448</v>
      </c>
      <c r="H26" s="3">
        <f t="shared" si="11"/>
        <v>67098.703495269918</v>
      </c>
      <c r="I26" s="3">
        <f t="shared" si="11"/>
        <v>91044.518272766305</v>
      </c>
      <c r="J26" s="3">
        <f t="shared" si="11"/>
        <v>112819.96919400049</v>
      </c>
      <c r="K26" s="3">
        <f t="shared" si="11"/>
        <v>118666.16364254789</v>
      </c>
      <c r="L26" s="3">
        <f t="shared" si="11"/>
        <v>126600.23754644807</v>
      </c>
      <c r="M26" s="3">
        <f t="shared" si="11"/>
        <v>130459.25965893589</v>
      </c>
      <c r="N26" s="464">
        <f t="shared" si="11"/>
        <v>141434.21220684852</v>
      </c>
      <c r="O26" s="3">
        <f t="shared" si="11"/>
        <v>141434.21220684852</v>
      </c>
      <c r="P26" s="3">
        <f t="shared" si="11"/>
        <v>141434.21220684852</v>
      </c>
      <c r="Q26" s="3">
        <f t="shared" si="11"/>
        <v>141434.21220684852</v>
      </c>
      <c r="R26" s="3">
        <f t="shared" si="11"/>
        <v>141434.21220684852</v>
      </c>
      <c r="S26" s="3">
        <f t="shared" si="11"/>
        <v>141434.21220684852</v>
      </c>
      <c r="T26" s="3">
        <f t="shared" si="11"/>
        <v>141434.21220684852</v>
      </c>
      <c r="U26" s="3">
        <f t="shared" si="11"/>
        <v>141434.21220684852</v>
      </c>
      <c r="V26" s="3">
        <f t="shared" si="11"/>
        <v>141434.21220684852</v>
      </c>
      <c r="W26" s="3">
        <f t="shared" si="11"/>
        <v>141434.21220684852</v>
      </c>
      <c r="X26" s="3">
        <f t="shared" si="11"/>
        <v>141434.21220684852</v>
      </c>
      <c r="Y26" s="3">
        <f t="shared" si="11"/>
        <v>141434.21220684852</v>
      </c>
      <c r="Z26" s="3">
        <f t="shared" si="11"/>
        <v>141434.21220684852</v>
      </c>
      <c r="AA26" s="3">
        <f t="shared" si="11"/>
        <v>141434.21220684852</v>
      </c>
      <c r="AB26" s="3">
        <f t="shared" si="11"/>
        <v>141434.21220684852</v>
      </c>
      <c r="AC26" s="3">
        <f t="shared" si="11"/>
        <v>141434.21220684852</v>
      </c>
      <c r="AD26" s="3">
        <f t="shared" si="11"/>
        <v>141434.21220684852</v>
      </c>
      <c r="AE26" s="3">
        <f t="shared" si="11"/>
        <v>141434.21220684852</v>
      </c>
      <c r="AF26" s="3">
        <f t="shared" si="11"/>
        <v>141434.21220684852</v>
      </c>
      <c r="AG26" s="3">
        <f t="shared" si="11"/>
        <v>141434.21220684852</v>
      </c>
      <c r="AH26" s="3">
        <f t="shared" si="11"/>
        <v>141434.21220684852</v>
      </c>
      <c r="AI26" s="3">
        <f t="shared" si="11"/>
        <v>141434.21220684852</v>
      </c>
      <c r="AJ26" s="3">
        <f t="shared" si="11"/>
        <v>141434.21220684852</v>
      </c>
      <c r="AK26" s="3">
        <f t="shared" si="11"/>
        <v>141434.21220684852</v>
      </c>
      <c r="AL26" s="3">
        <f t="shared" si="11"/>
        <v>141434.21220684852</v>
      </c>
      <c r="AM26" s="3">
        <f t="shared" si="11"/>
        <v>141434.21220684852</v>
      </c>
    </row>
    <row r="27" spans="1:41" x14ac:dyDescent="0.35">
      <c r="A27" s="625"/>
      <c r="B27" s="94" t="str">
        <f t="shared" si="3"/>
        <v>Pool Spa</v>
      </c>
      <c r="C27" s="3">
        <f t="shared" si="3"/>
        <v>0</v>
      </c>
      <c r="D27" s="3">
        <f t="shared" si="5"/>
        <v>0</v>
      </c>
      <c r="E27" s="3">
        <f t="shared" ref="E27:AM27" si="12">IF(SUM($C$16:$N$16)=0,0,D27+E12)</f>
        <v>0</v>
      </c>
      <c r="F27" s="3">
        <f t="shared" si="12"/>
        <v>0</v>
      </c>
      <c r="G27" s="3">
        <f t="shared" si="12"/>
        <v>0</v>
      </c>
      <c r="H27" s="3">
        <f t="shared" si="12"/>
        <v>0</v>
      </c>
      <c r="I27" s="3">
        <f t="shared" si="12"/>
        <v>0</v>
      </c>
      <c r="J27" s="3">
        <f t="shared" si="12"/>
        <v>0</v>
      </c>
      <c r="K27" s="3">
        <f t="shared" si="12"/>
        <v>0</v>
      </c>
      <c r="L27" s="3">
        <f t="shared" si="12"/>
        <v>0</v>
      </c>
      <c r="M27" s="3">
        <f t="shared" si="12"/>
        <v>0</v>
      </c>
      <c r="N27" s="464">
        <f t="shared" si="12"/>
        <v>0</v>
      </c>
      <c r="O27" s="3">
        <f t="shared" si="12"/>
        <v>0</v>
      </c>
      <c r="P27" s="3">
        <f t="shared" si="12"/>
        <v>0</v>
      </c>
      <c r="Q27" s="3">
        <f t="shared" si="12"/>
        <v>0</v>
      </c>
      <c r="R27" s="3">
        <f t="shared" si="12"/>
        <v>0</v>
      </c>
      <c r="S27" s="3">
        <f t="shared" si="12"/>
        <v>0</v>
      </c>
      <c r="T27" s="3">
        <f t="shared" si="12"/>
        <v>0</v>
      </c>
      <c r="U27" s="3">
        <f t="shared" si="12"/>
        <v>0</v>
      </c>
      <c r="V27" s="3">
        <f t="shared" si="12"/>
        <v>0</v>
      </c>
      <c r="W27" s="3">
        <f t="shared" si="12"/>
        <v>0</v>
      </c>
      <c r="X27" s="3">
        <f t="shared" si="12"/>
        <v>0</v>
      </c>
      <c r="Y27" s="3">
        <f t="shared" si="12"/>
        <v>0</v>
      </c>
      <c r="Z27" s="3">
        <f t="shared" si="12"/>
        <v>0</v>
      </c>
      <c r="AA27" s="3">
        <f t="shared" si="12"/>
        <v>0</v>
      </c>
      <c r="AB27" s="3">
        <f t="shared" si="12"/>
        <v>0</v>
      </c>
      <c r="AC27" s="3">
        <f t="shared" si="12"/>
        <v>0</v>
      </c>
      <c r="AD27" s="3">
        <f t="shared" si="12"/>
        <v>0</v>
      </c>
      <c r="AE27" s="3">
        <f t="shared" si="12"/>
        <v>0</v>
      </c>
      <c r="AF27" s="3">
        <f t="shared" si="12"/>
        <v>0</v>
      </c>
      <c r="AG27" s="3">
        <f t="shared" si="12"/>
        <v>0</v>
      </c>
      <c r="AH27" s="3">
        <f t="shared" si="12"/>
        <v>0</v>
      </c>
      <c r="AI27" s="3">
        <f t="shared" si="12"/>
        <v>0</v>
      </c>
      <c r="AJ27" s="3">
        <f t="shared" si="12"/>
        <v>0</v>
      </c>
      <c r="AK27" s="3">
        <f t="shared" si="12"/>
        <v>0</v>
      </c>
      <c r="AL27" s="3">
        <f t="shared" si="12"/>
        <v>0</v>
      </c>
      <c r="AM27" s="3">
        <f t="shared" si="12"/>
        <v>0</v>
      </c>
    </row>
    <row r="28" spans="1:41" x14ac:dyDescent="0.35">
      <c r="A28" s="625"/>
      <c r="B28" s="94" t="str">
        <f t="shared" si="3"/>
        <v>Refrigeration</v>
      </c>
      <c r="C28" s="3">
        <f t="shared" si="3"/>
        <v>0</v>
      </c>
      <c r="D28" s="3">
        <f t="shared" si="5"/>
        <v>0</v>
      </c>
      <c r="E28" s="3">
        <f t="shared" ref="E28:AM28" si="13">IF(SUM($C$16:$N$16)=0,0,D28+E13)</f>
        <v>0</v>
      </c>
      <c r="F28" s="3">
        <f t="shared" si="13"/>
        <v>0</v>
      </c>
      <c r="G28" s="3">
        <f t="shared" si="13"/>
        <v>0</v>
      </c>
      <c r="H28" s="3">
        <f t="shared" si="13"/>
        <v>0</v>
      </c>
      <c r="I28" s="3">
        <f t="shared" si="13"/>
        <v>0</v>
      </c>
      <c r="J28" s="3">
        <f t="shared" si="13"/>
        <v>0</v>
      </c>
      <c r="K28" s="3">
        <f t="shared" si="13"/>
        <v>0</v>
      </c>
      <c r="L28" s="3">
        <f t="shared" si="13"/>
        <v>0</v>
      </c>
      <c r="M28" s="3">
        <f t="shared" si="13"/>
        <v>0</v>
      </c>
      <c r="N28" s="464">
        <f t="shared" si="13"/>
        <v>0</v>
      </c>
      <c r="O28" s="3">
        <f t="shared" si="13"/>
        <v>0</v>
      </c>
      <c r="P28" s="3">
        <f t="shared" si="13"/>
        <v>0</v>
      </c>
      <c r="Q28" s="3">
        <f t="shared" si="13"/>
        <v>0</v>
      </c>
      <c r="R28" s="3">
        <f t="shared" si="13"/>
        <v>0</v>
      </c>
      <c r="S28" s="3">
        <f t="shared" si="13"/>
        <v>0</v>
      </c>
      <c r="T28" s="3">
        <f t="shared" si="13"/>
        <v>0</v>
      </c>
      <c r="U28" s="3">
        <f t="shared" si="13"/>
        <v>0</v>
      </c>
      <c r="V28" s="3">
        <f t="shared" si="13"/>
        <v>0</v>
      </c>
      <c r="W28" s="3">
        <f t="shared" si="13"/>
        <v>0</v>
      </c>
      <c r="X28" s="3">
        <f t="shared" si="13"/>
        <v>0</v>
      </c>
      <c r="Y28" s="3">
        <f t="shared" si="13"/>
        <v>0</v>
      </c>
      <c r="Z28" s="3">
        <f t="shared" si="13"/>
        <v>0</v>
      </c>
      <c r="AA28" s="3">
        <f t="shared" si="13"/>
        <v>0</v>
      </c>
      <c r="AB28" s="3">
        <f t="shared" si="13"/>
        <v>0</v>
      </c>
      <c r="AC28" s="3">
        <f t="shared" si="13"/>
        <v>0</v>
      </c>
      <c r="AD28" s="3">
        <f t="shared" si="13"/>
        <v>0</v>
      </c>
      <c r="AE28" s="3">
        <f t="shared" si="13"/>
        <v>0</v>
      </c>
      <c r="AF28" s="3">
        <f t="shared" si="13"/>
        <v>0</v>
      </c>
      <c r="AG28" s="3">
        <f t="shared" si="13"/>
        <v>0</v>
      </c>
      <c r="AH28" s="3">
        <f t="shared" si="13"/>
        <v>0</v>
      </c>
      <c r="AI28" s="3">
        <f t="shared" si="13"/>
        <v>0</v>
      </c>
      <c r="AJ28" s="3">
        <f t="shared" si="13"/>
        <v>0</v>
      </c>
      <c r="AK28" s="3">
        <f t="shared" si="13"/>
        <v>0</v>
      </c>
      <c r="AL28" s="3">
        <f t="shared" si="13"/>
        <v>0</v>
      </c>
      <c r="AM28" s="3">
        <f t="shared" si="13"/>
        <v>0</v>
      </c>
    </row>
    <row r="29" spans="1:41" ht="15" customHeight="1" x14ac:dyDescent="0.35">
      <c r="A29" s="625"/>
      <c r="B29" s="94" t="str">
        <f t="shared" si="3"/>
        <v>Water Heating</v>
      </c>
      <c r="C29" s="3">
        <f t="shared" si="3"/>
        <v>2080.4741429729738</v>
      </c>
      <c r="D29" s="3">
        <f t="shared" si="5"/>
        <v>35287.420079558899</v>
      </c>
      <c r="E29" s="3">
        <f t="shared" ref="E29:AM29" si="14">IF(SUM($C$16:$N$16)=0,0,D29+E14)</f>
        <v>69179.037595948146</v>
      </c>
      <c r="F29" s="3">
        <f t="shared" si="14"/>
        <v>102755.66818628993</v>
      </c>
      <c r="G29" s="3">
        <f t="shared" si="14"/>
        <v>134518.69012688173</v>
      </c>
      <c r="H29" s="3">
        <f t="shared" si="14"/>
        <v>174462.0981709045</v>
      </c>
      <c r="I29" s="3">
        <f t="shared" si="14"/>
        <v>218772.16839836029</v>
      </c>
      <c r="J29" s="3">
        <f t="shared" si="14"/>
        <v>251778.19648710993</v>
      </c>
      <c r="K29" s="3">
        <f t="shared" si="14"/>
        <v>271449.35754916631</v>
      </c>
      <c r="L29" s="3">
        <f t="shared" si="14"/>
        <v>288037.78166703455</v>
      </c>
      <c r="M29" s="3">
        <f t="shared" si="14"/>
        <v>535870.1080579285</v>
      </c>
      <c r="N29" s="464">
        <f t="shared" si="14"/>
        <v>632262.42298803781</v>
      </c>
      <c r="O29" s="3">
        <f t="shared" si="14"/>
        <v>632262.42298803781</v>
      </c>
      <c r="P29" s="3">
        <f t="shared" si="14"/>
        <v>632262.42298803781</v>
      </c>
      <c r="Q29" s="3">
        <f t="shared" si="14"/>
        <v>632262.42298803781</v>
      </c>
      <c r="R29" s="3">
        <f t="shared" si="14"/>
        <v>632262.42298803781</v>
      </c>
      <c r="S29" s="3">
        <f t="shared" si="14"/>
        <v>632262.42298803781</v>
      </c>
      <c r="T29" s="3">
        <f t="shared" si="14"/>
        <v>632262.42298803781</v>
      </c>
      <c r="U29" s="3">
        <f t="shared" si="14"/>
        <v>632262.42298803781</v>
      </c>
      <c r="V29" s="3">
        <f t="shared" si="14"/>
        <v>632262.42298803781</v>
      </c>
      <c r="W29" s="3">
        <f t="shared" si="14"/>
        <v>632262.42298803781</v>
      </c>
      <c r="X29" s="3">
        <f t="shared" si="14"/>
        <v>632262.42298803781</v>
      </c>
      <c r="Y29" s="3">
        <f t="shared" si="14"/>
        <v>632262.42298803781</v>
      </c>
      <c r="Z29" s="3">
        <f t="shared" si="14"/>
        <v>632262.42298803781</v>
      </c>
      <c r="AA29" s="3">
        <f t="shared" si="14"/>
        <v>632262.42298803781</v>
      </c>
      <c r="AB29" s="3">
        <f t="shared" si="14"/>
        <v>632262.42298803781</v>
      </c>
      <c r="AC29" s="3">
        <f t="shared" si="14"/>
        <v>632262.42298803781</v>
      </c>
      <c r="AD29" s="3">
        <f t="shared" si="14"/>
        <v>632262.42298803781</v>
      </c>
      <c r="AE29" s="3">
        <f t="shared" si="14"/>
        <v>632262.42298803781</v>
      </c>
      <c r="AF29" s="3">
        <f t="shared" si="14"/>
        <v>632262.42298803781</v>
      </c>
      <c r="AG29" s="3">
        <f t="shared" si="14"/>
        <v>632262.42298803781</v>
      </c>
      <c r="AH29" s="3">
        <f t="shared" si="14"/>
        <v>632262.42298803781</v>
      </c>
      <c r="AI29" s="3">
        <f t="shared" si="14"/>
        <v>632262.42298803781</v>
      </c>
      <c r="AJ29" s="3">
        <f t="shared" si="14"/>
        <v>632262.42298803781</v>
      </c>
      <c r="AK29" s="3">
        <f t="shared" si="14"/>
        <v>632262.42298803781</v>
      </c>
      <c r="AL29" s="3">
        <f t="shared" si="14"/>
        <v>632262.42298803781</v>
      </c>
      <c r="AM29" s="3">
        <f t="shared" si="14"/>
        <v>632262.42298803781</v>
      </c>
    </row>
    <row r="30" spans="1:41" ht="15" customHeight="1" thickBot="1" x14ac:dyDescent="0.4">
      <c r="A30" s="625"/>
      <c r="B30" s="158" t="str">
        <f t="shared" si="3"/>
        <v>Motors(uses bus. load shape)</v>
      </c>
      <c r="C30" s="153">
        <f t="shared" si="3"/>
        <v>0</v>
      </c>
      <c r="D30" s="154">
        <f t="shared" si="5"/>
        <v>0</v>
      </c>
      <c r="E30" s="154">
        <f t="shared" ref="E30:AM30" si="15">IF(SUM($C$16:$N$16)=0,0,D30+E15)</f>
        <v>0</v>
      </c>
      <c r="F30" s="154">
        <f t="shared" si="15"/>
        <v>0</v>
      </c>
      <c r="G30" s="154">
        <f t="shared" si="15"/>
        <v>0</v>
      </c>
      <c r="H30" s="154">
        <f t="shared" si="15"/>
        <v>0</v>
      </c>
      <c r="I30" s="154">
        <f t="shared" si="15"/>
        <v>0</v>
      </c>
      <c r="J30" s="154">
        <f t="shared" si="15"/>
        <v>0</v>
      </c>
      <c r="K30" s="154">
        <f t="shared" si="15"/>
        <v>0</v>
      </c>
      <c r="L30" s="154">
        <f t="shared" si="15"/>
        <v>0</v>
      </c>
      <c r="M30" s="154">
        <f t="shared" si="15"/>
        <v>0</v>
      </c>
      <c r="N30" s="154">
        <f t="shared" si="15"/>
        <v>0</v>
      </c>
      <c r="O30" s="153">
        <f t="shared" si="15"/>
        <v>0</v>
      </c>
      <c r="P30" s="153">
        <f t="shared" si="15"/>
        <v>0</v>
      </c>
      <c r="Q30" s="153">
        <f t="shared" si="15"/>
        <v>0</v>
      </c>
      <c r="R30" s="153">
        <f t="shared" si="15"/>
        <v>0</v>
      </c>
      <c r="S30" s="153">
        <f t="shared" si="15"/>
        <v>0</v>
      </c>
      <c r="T30" s="153">
        <f t="shared" si="15"/>
        <v>0</v>
      </c>
      <c r="U30" s="153">
        <f t="shared" si="15"/>
        <v>0</v>
      </c>
      <c r="V30" s="153">
        <f t="shared" si="15"/>
        <v>0</v>
      </c>
      <c r="W30" s="153">
        <f t="shared" si="15"/>
        <v>0</v>
      </c>
      <c r="X30" s="153">
        <f t="shared" si="15"/>
        <v>0</v>
      </c>
      <c r="Y30" s="153">
        <f t="shared" si="15"/>
        <v>0</v>
      </c>
      <c r="Z30" s="153">
        <f t="shared" si="15"/>
        <v>0</v>
      </c>
      <c r="AA30" s="153">
        <f t="shared" si="15"/>
        <v>0</v>
      </c>
      <c r="AB30" s="153">
        <f t="shared" si="15"/>
        <v>0</v>
      </c>
      <c r="AC30" s="153">
        <f t="shared" si="15"/>
        <v>0</v>
      </c>
      <c r="AD30" s="153">
        <f t="shared" si="15"/>
        <v>0</v>
      </c>
      <c r="AE30" s="153">
        <f t="shared" si="15"/>
        <v>0</v>
      </c>
      <c r="AF30" s="153">
        <f t="shared" si="15"/>
        <v>0</v>
      </c>
      <c r="AG30" s="153">
        <f t="shared" si="15"/>
        <v>0</v>
      </c>
      <c r="AH30" s="153">
        <f t="shared" si="15"/>
        <v>0</v>
      </c>
      <c r="AI30" s="153">
        <f t="shared" si="15"/>
        <v>0</v>
      </c>
      <c r="AJ30" s="153">
        <f t="shared" si="15"/>
        <v>0</v>
      </c>
      <c r="AK30" s="153">
        <f t="shared" si="15"/>
        <v>0</v>
      </c>
      <c r="AL30" s="153">
        <f t="shared" si="15"/>
        <v>0</v>
      </c>
      <c r="AM30" s="153">
        <f t="shared" si="15"/>
        <v>0</v>
      </c>
    </row>
    <row r="31" spans="1:41" ht="15" customHeight="1" thickBot="1" x14ac:dyDescent="0.4">
      <c r="A31" s="626"/>
      <c r="B31" s="159" t="str">
        <f t="shared" si="3"/>
        <v>Monthly kWh</v>
      </c>
      <c r="C31" s="278">
        <f>SUM(C20:C30)</f>
        <v>570624.04560135119</v>
      </c>
      <c r="D31" s="137">
        <f>SUM(D20:D30)</f>
        <v>2425565.868726084</v>
      </c>
      <c r="E31" s="137">
        <f t="shared" ref="E31:AM31" si="16">SUM(E20:E30)</f>
        <v>5728105.0691586817</v>
      </c>
      <c r="F31" s="137">
        <f t="shared" si="16"/>
        <v>8664156.1156131886</v>
      </c>
      <c r="G31" s="137">
        <f t="shared" si="16"/>
        <v>11546685.428624902</v>
      </c>
      <c r="H31" s="137">
        <f t="shared" si="16"/>
        <v>15153240.473968918</v>
      </c>
      <c r="I31" s="137">
        <f t="shared" si="16"/>
        <v>19486804.108736482</v>
      </c>
      <c r="J31" s="137">
        <f t="shared" si="16"/>
        <v>23856586.425126091</v>
      </c>
      <c r="K31" s="137">
        <f t="shared" si="16"/>
        <v>27500277.490702569</v>
      </c>
      <c r="L31" s="137">
        <f t="shared" si="16"/>
        <v>29965039.931802362</v>
      </c>
      <c r="M31" s="137">
        <f t="shared" si="16"/>
        <v>33029401.913412806</v>
      </c>
      <c r="N31" s="137">
        <f t="shared" si="16"/>
        <v>41690454.591326125</v>
      </c>
      <c r="O31" s="137">
        <f t="shared" si="16"/>
        <v>41690454.591326125</v>
      </c>
      <c r="P31" s="137">
        <f t="shared" si="16"/>
        <v>41690454.591326125</v>
      </c>
      <c r="Q31" s="137">
        <f t="shared" si="16"/>
        <v>41690454.591326125</v>
      </c>
      <c r="R31" s="137">
        <f t="shared" si="16"/>
        <v>41690454.591326125</v>
      </c>
      <c r="S31" s="137">
        <f t="shared" si="16"/>
        <v>41690454.591326125</v>
      </c>
      <c r="T31" s="137">
        <f t="shared" si="16"/>
        <v>41690454.591326125</v>
      </c>
      <c r="U31" s="137">
        <f t="shared" si="16"/>
        <v>41690454.591326125</v>
      </c>
      <c r="V31" s="137">
        <f t="shared" si="16"/>
        <v>41690454.591326125</v>
      </c>
      <c r="W31" s="137">
        <f t="shared" si="16"/>
        <v>41690454.591326125</v>
      </c>
      <c r="X31" s="137">
        <f t="shared" si="16"/>
        <v>41690454.591326125</v>
      </c>
      <c r="Y31" s="137">
        <f t="shared" si="16"/>
        <v>41690454.591326125</v>
      </c>
      <c r="Z31" s="137">
        <f t="shared" si="16"/>
        <v>41690454.591326125</v>
      </c>
      <c r="AA31" s="137">
        <f t="shared" si="16"/>
        <v>41690454.591326125</v>
      </c>
      <c r="AB31" s="137">
        <f t="shared" si="16"/>
        <v>41690454.591326125</v>
      </c>
      <c r="AC31" s="137">
        <f t="shared" si="16"/>
        <v>41690454.591326125</v>
      </c>
      <c r="AD31" s="137">
        <f t="shared" si="16"/>
        <v>41690454.591326125</v>
      </c>
      <c r="AE31" s="137">
        <f t="shared" si="16"/>
        <v>41690454.591326125</v>
      </c>
      <c r="AF31" s="137">
        <f t="shared" si="16"/>
        <v>41690454.591326125</v>
      </c>
      <c r="AG31" s="137">
        <f t="shared" si="16"/>
        <v>41690454.591326125</v>
      </c>
      <c r="AH31" s="137">
        <f t="shared" si="16"/>
        <v>41690454.591326125</v>
      </c>
      <c r="AI31" s="137">
        <f t="shared" si="16"/>
        <v>41690454.591326125</v>
      </c>
      <c r="AJ31" s="137">
        <f t="shared" si="16"/>
        <v>41690454.591326125</v>
      </c>
      <c r="AK31" s="137">
        <f t="shared" si="16"/>
        <v>41690454.591326125</v>
      </c>
      <c r="AL31" s="137">
        <f t="shared" si="16"/>
        <v>41690454.591326125</v>
      </c>
      <c r="AM31" s="137">
        <f t="shared" si="16"/>
        <v>41690454.591326125</v>
      </c>
    </row>
    <row r="32" spans="1:41" x14ac:dyDescent="0.35">
      <c r="A32" s="252"/>
      <c r="B32" s="129"/>
      <c r="C32" s="340"/>
      <c r="D32" s="341"/>
      <c r="E32" s="342"/>
      <c r="F32" s="341"/>
      <c r="G32" s="341"/>
      <c r="H32" s="342"/>
      <c r="I32" s="341"/>
      <c r="J32" s="341"/>
      <c r="K32" s="341"/>
      <c r="L32" s="341"/>
      <c r="M32" s="341"/>
      <c r="N32" s="307" t="s">
        <v>194</v>
      </c>
      <c r="O32" s="306">
        <f>SUM(C5:N15)</f>
        <v>41690454.591326162</v>
      </c>
      <c r="P32" s="341"/>
      <c r="Q32" s="342"/>
      <c r="R32" s="341"/>
      <c r="S32" s="341"/>
      <c r="T32" s="342"/>
      <c r="U32" s="341"/>
      <c r="V32" s="341"/>
      <c r="W32" s="342"/>
      <c r="X32" s="341"/>
      <c r="Y32" s="341"/>
      <c r="Z32" s="342"/>
      <c r="AA32" s="341"/>
      <c r="AB32" s="341"/>
      <c r="AC32" s="342"/>
      <c r="AD32" s="341"/>
      <c r="AE32" s="129"/>
      <c r="AF32" s="131"/>
      <c r="AG32" s="129"/>
      <c r="AH32" s="129"/>
      <c r="AI32" s="131"/>
      <c r="AJ32" s="129"/>
      <c r="AK32" s="129"/>
      <c r="AL32" s="131"/>
      <c r="AM32" s="129"/>
    </row>
    <row r="33" spans="1:39" ht="15" thickBot="1" x14ac:dyDescent="0.4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463" t="s">
        <v>257</v>
      </c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</row>
    <row r="34" spans="1:39" ht="16" thickBot="1" x14ac:dyDescent="0.4">
      <c r="A34" s="627" t="s">
        <v>16</v>
      </c>
      <c r="B34" s="156" t="s">
        <v>10</v>
      </c>
      <c r="C34" s="146">
        <f>C$4</f>
        <v>44562</v>
      </c>
      <c r="D34" s="146">
        <f t="shared" ref="D34:AM34" si="17">D$4</f>
        <v>44593</v>
      </c>
      <c r="E34" s="146">
        <f t="shared" si="17"/>
        <v>44621</v>
      </c>
      <c r="F34" s="146">
        <f t="shared" si="17"/>
        <v>44652</v>
      </c>
      <c r="G34" s="146">
        <f t="shared" si="17"/>
        <v>44682</v>
      </c>
      <c r="H34" s="146">
        <f t="shared" si="17"/>
        <v>44713</v>
      </c>
      <c r="I34" s="146">
        <f t="shared" si="17"/>
        <v>44743</v>
      </c>
      <c r="J34" s="146">
        <f t="shared" si="17"/>
        <v>44774</v>
      </c>
      <c r="K34" s="146">
        <f t="shared" si="17"/>
        <v>44805</v>
      </c>
      <c r="L34" s="146">
        <f t="shared" si="17"/>
        <v>44835</v>
      </c>
      <c r="M34" s="146">
        <f t="shared" si="17"/>
        <v>44866</v>
      </c>
      <c r="N34" s="146">
        <f t="shared" si="17"/>
        <v>44896</v>
      </c>
      <c r="O34" s="146">
        <f t="shared" si="17"/>
        <v>44927</v>
      </c>
      <c r="P34" s="146">
        <f t="shared" si="17"/>
        <v>44958</v>
      </c>
      <c r="Q34" s="146">
        <f t="shared" si="17"/>
        <v>44986</v>
      </c>
      <c r="R34" s="146">
        <f t="shared" si="17"/>
        <v>45017</v>
      </c>
      <c r="S34" s="146">
        <f t="shared" si="17"/>
        <v>45047</v>
      </c>
      <c r="T34" s="146">
        <f t="shared" si="17"/>
        <v>45078</v>
      </c>
      <c r="U34" s="146">
        <f t="shared" si="17"/>
        <v>45108</v>
      </c>
      <c r="V34" s="146">
        <f t="shared" si="17"/>
        <v>45139</v>
      </c>
      <c r="W34" s="146">
        <f t="shared" si="17"/>
        <v>45170</v>
      </c>
      <c r="X34" s="146">
        <f t="shared" si="17"/>
        <v>45200</v>
      </c>
      <c r="Y34" s="146">
        <f t="shared" si="17"/>
        <v>45231</v>
      </c>
      <c r="Z34" s="146">
        <f t="shared" si="17"/>
        <v>45261</v>
      </c>
      <c r="AA34" s="146">
        <f t="shared" si="17"/>
        <v>45292</v>
      </c>
      <c r="AB34" s="146">
        <f t="shared" si="17"/>
        <v>45323</v>
      </c>
      <c r="AC34" s="146">
        <f t="shared" si="17"/>
        <v>45352</v>
      </c>
      <c r="AD34" s="146">
        <f t="shared" si="17"/>
        <v>45383</v>
      </c>
      <c r="AE34" s="146">
        <f t="shared" si="17"/>
        <v>45413</v>
      </c>
      <c r="AF34" s="146">
        <f t="shared" si="17"/>
        <v>45444</v>
      </c>
      <c r="AG34" s="146">
        <f t="shared" si="17"/>
        <v>45474</v>
      </c>
      <c r="AH34" s="146">
        <f t="shared" si="17"/>
        <v>45505</v>
      </c>
      <c r="AI34" s="146">
        <f t="shared" si="17"/>
        <v>45536</v>
      </c>
      <c r="AJ34" s="146">
        <f t="shared" si="17"/>
        <v>45566</v>
      </c>
      <c r="AK34" s="146">
        <f t="shared" si="17"/>
        <v>45597</v>
      </c>
      <c r="AL34" s="146">
        <f t="shared" si="17"/>
        <v>45627</v>
      </c>
      <c r="AM34" s="146">
        <f t="shared" si="17"/>
        <v>45658</v>
      </c>
    </row>
    <row r="35" spans="1:39" ht="15" customHeight="1" x14ac:dyDescent="0.35">
      <c r="A35" s="628"/>
      <c r="B35" s="94" t="str">
        <f t="shared" ref="B35:B46" si="18">B20</f>
        <v>Building Shell</v>
      </c>
      <c r="C35" s="343">
        <v>0</v>
      </c>
      <c r="D35" s="333">
        <f t="shared" ref="D35" si="19">C35</f>
        <v>0</v>
      </c>
      <c r="E35" s="333">
        <f t="shared" ref="E35" si="20">D35</f>
        <v>0</v>
      </c>
      <c r="F35" s="333">
        <f t="shared" ref="F35" si="21">E35</f>
        <v>0</v>
      </c>
      <c r="G35" s="333">
        <f t="shared" ref="G35" si="22">F35</f>
        <v>0</v>
      </c>
      <c r="H35" s="333">
        <f t="shared" ref="H35" si="23">G35</f>
        <v>0</v>
      </c>
      <c r="I35" s="333">
        <f t="shared" ref="I35" si="24">H35</f>
        <v>0</v>
      </c>
      <c r="J35" s="333">
        <f t="shared" ref="J35" si="25">I35</f>
        <v>0</v>
      </c>
      <c r="K35" s="333">
        <f t="shared" ref="K35" si="26">J35</f>
        <v>0</v>
      </c>
      <c r="L35" s="333">
        <f t="shared" ref="L35" si="27">K35</f>
        <v>0</v>
      </c>
      <c r="M35" s="333">
        <f t="shared" ref="M35" si="28">L35</f>
        <v>0</v>
      </c>
      <c r="N35" s="333">
        <f t="shared" ref="N35" si="29">M35</f>
        <v>0</v>
      </c>
      <c r="O35" s="333">
        <f t="shared" ref="O35" si="30">N35</f>
        <v>0</v>
      </c>
      <c r="P35" s="333">
        <f t="shared" ref="P35" si="31">O35</f>
        <v>0</v>
      </c>
      <c r="Q35" s="333">
        <f t="shared" ref="Q35" si="32">P35</f>
        <v>0</v>
      </c>
      <c r="R35" s="333">
        <f t="shared" ref="R35:AM35" si="33">Q35</f>
        <v>0</v>
      </c>
      <c r="S35" s="333">
        <f t="shared" si="33"/>
        <v>0</v>
      </c>
      <c r="T35" s="333">
        <f t="shared" si="33"/>
        <v>0</v>
      </c>
      <c r="U35" s="465">
        <v>1226552.0099357225</v>
      </c>
      <c r="V35" s="333">
        <f t="shared" si="33"/>
        <v>1226552.0099357225</v>
      </c>
      <c r="W35" s="333">
        <f t="shared" si="33"/>
        <v>1226552.0099357225</v>
      </c>
      <c r="X35" s="333">
        <f t="shared" si="33"/>
        <v>1226552.0099357225</v>
      </c>
      <c r="Y35" s="333">
        <f t="shared" si="33"/>
        <v>1226552.0099357225</v>
      </c>
      <c r="Z35" s="333">
        <f t="shared" si="33"/>
        <v>1226552.0099357225</v>
      </c>
      <c r="AA35" s="333">
        <f t="shared" si="33"/>
        <v>1226552.0099357225</v>
      </c>
      <c r="AB35" s="333">
        <f t="shared" si="33"/>
        <v>1226552.0099357225</v>
      </c>
      <c r="AC35" s="333">
        <f t="shared" si="33"/>
        <v>1226552.0099357225</v>
      </c>
      <c r="AD35" s="333">
        <f t="shared" si="33"/>
        <v>1226552.0099357225</v>
      </c>
      <c r="AE35" s="333">
        <f t="shared" si="33"/>
        <v>1226552.0099357225</v>
      </c>
      <c r="AF35" s="333">
        <f t="shared" si="33"/>
        <v>1226552.0099357225</v>
      </c>
      <c r="AG35" s="333">
        <f t="shared" si="33"/>
        <v>1226552.0099357225</v>
      </c>
      <c r="AH35" s="333">
        <f t="shared" si="33"/>
        <v>1226552.0099357225</v>
      </c>
      <c r="AI35" s="333">
        <f t="shared" si="33"/>
        <v>1226552.0099357225</v>
      </c>
      <c r="AJ35" s="333">
        <f t="shared" si="33"/>
        <v>1226552.0099357225</v>
      </c>
      <c r="AK35" s="333">
        <f t="shared" si="33"/>
        <v>1226552.0099357225</v>
      </c>
      <c r="AL35" s="333">
        <f t="shared" si="33"/>
        <v>1226552.0099357225</v>
      </c>
      <c r="AM35" s="333">
        <f t="shared" si="33"/>
        <v>1226552.0099357225</v>
      </c>
    </row>
    <row r="36" spans="1:39" x14ac:dyDescent="0.35">
      <c r="A36" s="628"/>
      <c r="B36" s="157" t="str">
        <f t="shared" si="18"/>
        <v>Cooling</v>
      </c>
      <c r="C36" s="3">
        <v>0</v>
      </c>
      <c r="D36" s="3">
        <v>0</v>
      </c>
      <c r="E36" s="3">
        <v>0</v>
      </c>
      <c r="F36" s="333">
        <v>0</v>
      </c>
      <c r="G36" s="3">
        <f t="shared" ref="G36:N36" si="34">F36</f>
        <v>0</v>
      </c>
      <c r="H36" s="3">
        <f t="shared" si="34"/>
        <v>0</v>
      </c>
      <c r="I36" s="3">
        <f t="shared" si="34"/>
        <v>0</v>
      </c>
      <c r="J36" s="3">
        <f t="shared" si="34"/>
        <v>0</v>
      </c>
      <c r="K36" s="3">
        <f t="shared" si="34"/>
        <v>0</v>
      </c>
      <c r="L36" s="3">
        <f t="shared" si="34"/>
        <v>0</v>
      </c>
      <c r="M36" s="3">
        <f t="shared" si="34"/>
        <v>0</v>
      </c>
      <c r="N36" s="3">
        <f t="shared" si="34"/>
        <v>0</v>
      </c>
      <c r="O36" s="3">
        <f t="shared" ref="O36:AM36" si="35">N36</f>
        <v>0</v>
      </c>
      <c r="P36" s="3">
        <f t="shared" si="35"/>
        <v>0</v>
      </c>
      <c r="Q36" s="3">
        <f t="shared" si="35"/>
        <v>0</v>
      </c>
      <c r="R36" s="3">
        <f t="shared" si="35"/>
        <v>0</v>
      </c>
      <c r="S36" s="3">
        <f t="shared" si="35"/>
        <v>0</v>
      </c>
      <c r="T36" s="3">
        <f t="shared" si="35"/>
        <v>0</v>
      </c>
      <c r="U36" s="466">
        <v>27215488.96840607</v>
      </c>
      <c r="V36" s="3">
        <f t="shared" si="35"/>
        <v>27215488.96840607</v>
      </c>
      <c r="W36" s="3">
        <f t="shared" si="35"/>
        <v>27215488.96840607</v>
      </c>
      <c r="X36" s="3">
        <f t="shared" si="35"/>
        <v>27215488.96840607</v>
      </c>
      <c r="Y36" s="3">
        <f t="shared" si="35"/>
        <v>27215488.96840607</v>
      </c>
      <c r="Z36" s="3">
        <f t="shared" si="35"/>
        <v>27215488.96840607</v>
      </c>
      <c r="AA36" s="3">
        <f t="shared" si="35"/>
        <v>27215488.96840607</v>
      </c>
      <c r="AB36" s="3">
        <f t="shared" si="35"/>
        <v>27215488.96840607</v>
      </c>
      <c r="AC36" s="3">
        <f t="shared" si="35"/>
        <v>27215488.96840607</v>
      </c>
      <c r="AD36" s="3">
        <f t="shared" si="35"/>
        <v>27215488.96840607</v>
      </c>
      <c r="AE36" s="3">
        <f t="shared" si="35"/>
        <v>27215488.96840607</v>
      </c>
      <c r="AF36" s="3">
        <f t="shared" si="35"/>
        <v>27215488.96840607</v>
      </c>
      <c r="AG36" s="3">
        <f t="shared" si="35"/>
        <v>27215488.96840607</v>
      </c>
      <c r="AH36" s="3">
        <f t="shared" si="35"/>
        <v>27215488.96840607</v>
      </c>
      <c r="AI36" s="3">
        <f t="shared" si="35"/>
        <v>27215488.96840607</v>
      </c>
      <c r="AJ36" s="3">
        <f t="shared" si="35"/>
        <v>27215488.96840607</v>
      </c>
      <c r="AK36" s="3">
        <f t="shared" si="35"/>
        <v>27215488.96840607</v>
      </c>
      <c r="AL36" s="3">
        <f t="shared" si="35"/>
        <v>27215488.96840607</v>
      </c>
      <c r="AM36" s="3">
        <f t="shared" si="35"/>
        <v>27215488.96840607</v>
      </c>
    </row>
    <row r="37" spans="1:39" x14ac:dyDescent="0.35">
      <c r="A37" s="628"/>
      <c r="B37" s="94" t="str">
        <f t="shared" si="18"/>
        <v>Freezer</v>
      </c>
      <c r="C37" s="3">
        <v>0</v>
      </c>
      <c r="D37" s="3">
        <v>0</v>
      </c>
      <c r="E37" s="3">
        <v>0</v>
      </c>
      <c r="F37" s="333">
        <v>0</v>
      </c>
      <c r="G37" s="3">
        <f t="shared" ref="G37:AM37" si="36">F37</f>
        <v>0</v>
      </c>
      <c r="H37" s="3">
        <f t="shared" si="36"/>
        <v>0</v>
      </c>
      <c r="I37" s="3">
        <f t="shared" si="36"/>
        <v>0</v>
      </c>
      <c r="J37" s="3">
        <f t="shared" si="36"/>
        <v>0</v>
      </c>
      <c r="K37" s="3">
        <f t="shared" si="36"/>
        <v>0</v>
      </c>
      <c r="L37" s="3">
        <f t="shared" si="36"/>
        <v>0</v>
      </c>
      <c r="M37" s="3">
        <f t="shared" si="36"/>
        <v>0</v>
      </c>
      <c r="N37" s="3">
        <f t="shared" si="36"/>
        <v>0</v>
      </c>
      <c r="O37" s="3">
        <f t="shared" si="36"/>
        <v>0</v>
      </c>
      <c r="P37" s="3">
        <f t="shared" si="36"/>
        <v>0</v>
      </c>
      <c r="Q37" s="3">
        <f t="shared" si="36"/>
        <v>0</v>
      </c>
      <c r="R37" s="3">
        <f t="shared" si="36"/>
        <v>0</v>
      </c>
      <c r="S37" s="3">
        <f t="shared" si="36"/>
        <v>0</v>
      </c>
      <c r="T37" s="3">
        <f t="shared" si="36"/>
        <v>0</v>
      </c>
      <c r="U37" s="466">
        <v>0</v>
      </c>
      <c r="V37" s="3">
        <f t="shared" si="36"/>
        <v>0</v>
      </c>
      <c r="W37" s="3">
        <f t="shared" si="36"/>
        <v>0</v>
      </c>
      <c r="X37" s="3">
        <f t="shared" si="36"/>
        <v>0</v>
      </c>
      <c r="Y37" s="3">
        <f t="shared" si="36"/>
        <v>0</v>
      </c>
      <c r="Z37" s="3">
        <f t="shared" si="36"/>
        <v>0</v>
      </c>
      <c r="AA37" s="3">
        <f t="shared" si="36"/>
        <v>0</v>
      </c>
      <c r="AB37" s="3">
        <f t="shared" si="36"/>
        <v>0</v>
      </c>
      <c r="AC37" s="3">
        <f t="shared" si="36"/>
        <v>0</v>
      </c>
      <c r="AD37" s="3">
        <f t="shared" si="36"/>
        <v>0</v>
      </c>
      <c r="AE37" s="3">
        <f t="shared" si="36"/>
        <v>0</v>
      </c>
      <c r="AF37" s="3">
        <f t="shared" si="36"/>
        <v>0</v>
      </c>
      <c r="AG37" s="3">
        <f t="shared" si="36"/>
        <v>0</v>
      </c>
      <c r="AH37" s="3">
        <f t="shared" si="36"/>
        <v>0</v>
      </c>
      <c r="AI37" s="3">
        <f t="shared" si="36"/>
        <v>0</v>
      </c>
      <c r="AJ37" s="3">
        <f t="shared" si="36"/>
        <v>0</v>
      </c>
      <c r="AK37" s="3">
        <f t="shared" si="36"/>
        <v>0</v>
      </c>
      <c r="AL37" s="3">
        <f t="shared" si="36"/>
        <v>0</v>
      </c>
      <c r="AM37" s="3">
        <f t="shared" si="36"/>
        <v>0</v>
      </c>
    </row>
    <row r="38" spans="1:39" x14ac:dyDescent="0.35">
      <c r="A38" s="628"/>
      <c r="B38" s="94" t="str">
        <f t="shared" si="18"/>
        <v>Heating</v>
      </c>
      <c r="C38" s="3">
        <v>0</v>
      </c>
      <c r="D38" s="3">
        <v>0</v>
      </c>
      <c r="E38" s="3">
        <v>0</v>
      </c>
      <c r="F38" s="333">
        <v>0</v>
      </c>
      <c r="G38" s="3">
        <f t="shared" ref="G38:AM38" si="37">F38</f>
        <v>0</v>
      </c>
      <c r="H38" s="3">
        <f t="shared" si="37"/>
        <v>0</v>
      </c>
      <c r="I38" s="3">
        <f t="shared" si="37"/>
        <v>0</v>
      </c>
      <c r="J38" s="3">
        <f t="shared" si="37"/>
        <v>0</v>
      </c>
      <c r="K38" s="3">
        <f t="shared" si="37"/>
        <v>0</v>
      </c>
      <c r="L38" s="3">
        <f t="shared" si="37"/>
        <v>0</v>
      </c>
      <c r="M38" s="3">
        <f t="shared" si="37"/>
        <v>0</v>
      </c>
      <c r="N38" s="3">
        <f t="shared" si="37"/>
        <v>0</v>
      </c>
      <c r="O38" s="3">
        <f t="shared" si="37"/>
        <v>0</v>
      </c>
      <c r="P38" s="3">
        <f t="shared" si="37"/>
        <v>0</v>
      </c>
      <c r="Q38" s="3">
        <f t="shared" si="37"/>
        <v>0</v>
      </c>
      <c r="R38" s="3">
        <f t="shared" si="37"/>
        <v>0</v>
      </c>
      <c r="S38" s="3">
        <f t="shared" si="37"/>
        <v>0</v>
      </c>
      <c r="T38" s="3">
        <f t="shared" si="37"/>
        <v>0</v>
      </c>
      <c r="U38" s="466">
        <v>14294279.870558996</v>
      </c>
      <c r="V38" s="3">
        <f t="shared" si="37"/>
        <v>14294279.870558996</v>
      </c>
      <c r="W38" s="3">
        <f t="shared" si="37"/>
        <v>14294279.870558996</v>
      </c>
      <c r="X38" s="3">
        <f t="shared" si="37"/>
        <v>14294279.870558996</v>
      </c>
      <c r="Y38" s="3">
        <f t="shared" si="37"/>
        <v>14294279.870558996</v>
      </c>
      <c r="Z38" s="3">
        <f t="shared" si="37"/>
        <v>14294279.870558996</v>
      </c>
      <c r="AA38" s="3">
        <f t="shared" si="37"/>
        <v>14294279.870558996</v>
      </c>
      <c r="AB38" s="3">
        <f t="shared" si="37"/>
        <v>14294279.870558996</v>
      </c>
      <c r="AC38" s="3">
        <f t="shared" si="37"/>
        <v>14294279.870558996</v>
      </c>
      <c r="AD38" s="3">
        <f t="shared" si="37"/>
        <v>14294279.870558996</v>
      </c>
      <c r="AE38" s="3">
        <f t="shared" si="37"/>
        <v>14294279.870558996</v>
      </c>
      <c r="AF38" s="3">
        <f t="shared" si="37"/>
        <v>14294279.870558996</v>
      </c>
      <c r="AG38" s="3">
        <f t="shared" si="37"/>
        <v>14294279.870558996</v>
      </c>
      <c r="AH38" s="3">
        <f t="shared" si="37"/>
        <v>14294279.870558996</v>
      </c>
      <c r="AI38" s="3">
        <f t="shared" si="37"/>
        <v>14294279.870558996</v>
      </c>
      <c r="AJ38" s="3">
        <f t="shared" si="37"/>
        <v>14294279.870558996</v>
      </c>
      <c r="AK38" s="3">
        <f t="shared" si="37"/>
        <v>14294279.870558996</v>
      </c>
      <c r="AL38" s="3">
        <f t="shared" si="37"/>
        <v>14294279.870558996</v>
      </c>
      <c r="AM38" s="3">
        <f t="shared" si="37"/>
        <v>14294279.870558996</v>
      </c>
    </row>
    <row r="39" spans="1:39" x14ac:dyDescent="0.35">
      <c r="A39" s="628"/>
      <c r="B39" s="157" t="str">
        <f t="shared" si="18"/>
        <v>HVAC</v>
      </c>
      <c r="C39" s="3">
        <v>0</v>
      </c>
      <c r="D39" s="3">
        <v>0</v>
      </c>
      <c r="E39" s="3">
        <v>0</v>
      </c>
      <c r="F39" s="333">
        <v>0</v>
      </c>
      <c r="G39" s="3">
        <f t="shared" ref="G39:AM39" si="38">F39</f>
        <v>0</v>
      </c>
      <c r="H39" s="3">
        <f t="shared" si="38"/>
        <v>0</v>
      </c>
      <c r="I39" s="3">
        <f t="shared" si="38"/>
        <v>0</v>
      </c>
      <c r="J39" s="3">
        <f t="shared" si="38"/>
        <v>0</v>
      </c>
      <c r="K39" s="3">
        <f t="shared" si="38"/>
        <v>0</v>
      </c>
      <c r="L39" s="3">
        <f t="shared" si="38"/>
        <v>0</v>
      </c>
      <c r="M39" s="3">
        <f t="shared" si="38"/>
        <v>0</v>
      </c>
      <c r="N39" s="3">
        <f t="shared" si="38"/>
        <v>0</v>
      </c>
      <c r="O39" s="3">
        <f t="shared" si="38"/>
        <v>0</v>
      </c>
      <c r="P39" s="3">
        <f t="shared" si="38"/>
        <v>0</v>
      </c>
      <c r="Q39" s="3">
        <f t="shared" si="38"/>
        <v>0</v>
      </c>
      <c r="R39" s="3">
        <f t="shared" si="38"/>
        <v>0</v>
      </c>
      <c r="S39" s="3">
        <f t="shared" si="38"/>
        <v>0</v>
      </c>
      <c r="T39" s="3">
        <f t="shared" si="38"/>
        <v>0</v>
      </c>
      <c r="U39" s="466">
        <v>880542.95146362309</v>
      </c>
      <c r="V39" s="3">
        <f t="shared" si="38"/>
        <v>880542.95146362309</v>
      </c>
      <c r="W39" s="3">
        <f t="shared" si="38"/>
        <v>880542.95146362309</v>
      </c>
      <c r="X39" s="3">
        <f t="shared" si="38"/>
        <v>880542.95146362309</v>
      </c>
      <c r="Y39" s="3">
        <f t="shared" si="38"/>
        <v>880542.95146362309</v>
      </c>
      <c r="Z39" s="3">
        <f t="shared" si="38"/>
        <v>880542.95146362309</v>
      </c>
      <c r="AA39" s="3">
        <f t="shared" si="38"/>
        <v>880542.95146362309</v>
      </c>
      <c r="AB39" s="3">
        <f t="shared" si="38"/>
        <v>880542.95146362309</v>
      </c>
      <c r="AC39" s="3">
        <f t="shared" si="38"/>
        <v>880542.95146362309</v>
      </c>
      <c r="AD39" s="3">
        <f t="shared" si="38"/>
        <v>880542.95146362309</v>
      </c>
      <c r="AE39" s="3">
        <f t="shared" si="38"/>
        <v>880542.95146362309</v>
      </c>
      <c r="AF39" s="3">
        <f t="shared" si="38"/>
        <v>880542.95146362309</v>
      </c>
      <c r="AG39" s="3">
        <f t="shared" si="38"/>
        <v>880542.95146362309</v>
      </c>
      <c r="AH39" s="3">
        <f t="shared" si="38"/>
        <v>880542.95146362309</v>
      </c>
      <c r="AI39" s="3">
        <f t="shared" si="38"/>
        <v>880542.95146362309</v>
      </c>
      <c r="AJ39" s="3">
        <f t="shared" si="38"/>
        <v>880542.95146362309</v>
      </c>
      <c r="AK39" s="3">
        <f t="shared" si="38"/>
        <v>880542.95146362309</v>
      </c>
      <c r="AL39" s="3">
        <f t="shared" si="38"/>
        <v>880542.95146362309</v>
      </c>
      <c r="AM39" s="3">
        <f t="shared" si="38"/>
        <v>880542.95146362309</v>
      </c>
    </row>
    <row r="40" spans="1:39" x14ac:dyDescent="0.35">
      <c r="A40" s="628"/>
      <c r="B40" s="94" t="str">
        <f t="shared" si="18"/>
        <v>Lighting</v>
      </c>
      <c r="C40" s="3">
        <v>0</v>
      </c>
      <c r="D40" s="3">
        <v>0</v>
      </c>
      <c r="E40" s="3">
        <v>0</v>
      </c>
      <c r="F40" s="333">
        <v>0</v>
      </c>
      <c r="G40" s="3">
        <f t="shared" ref="G40:AM40" si="39">F40</f>
        <v>0</v>
      </c>
      <c r="H40" s="3">
        <f t="shared" si="39"/>
        <v>0</v>
      </c>
      <c r="I40" s="3">
        <f t="shared" si="39"/>
        <v>0</v>
      </c>
      <c r="J40" s="3">
        <f t="shared" si="39"/>
        <v>0</v>
      </c>
      <c r="K40" s="3">
        <f t="shared" si="39"/>
        <v>0</v>
      </c>
      <c r="L40" s="3">
        <f t="shared" si="39"/>
        <v>0</v>
      </c>
      <c r="M40" s="3">
        <f t="shared" si="39"/>
        <v>0</v>
      </c>
      <c r="N40" s="3">
        <f t="shared" si="39"/>
        <v>0</v>
      </c>
      <c r="O40" s="3">
        <f t="shared" si="39"/>
        <v>0</v>
      </c>
      <c r="P40" s="3">
        <f t="shared" si="39"/>
        <v>0</v>
      </c>
      <c r="Q40" s="3">
        <f t="shared" si="39"/>
        <v>0</v>
      </c>
      <c r="R40" s="3">
        <f t="shared" si="39"/>
        <v>0</v>
      </c>
      <c r="S40" s="3">
        <f t="shared" si="39"/>
        <v>0</v>
      </c>
      <c r="T40" s="3">
        <f t="shared" si="39"/>
        <v>0</v>
      </c>
      <c r="U40" s="466">
        <v>3269.779926757818</v>
      </c>
      <c r="V40" s="3">
        <f t="shared" si="39"/>
        <v>3269.779926757818</v>
      </c>
      <c r="W40" s="3">
        <f t="shared" si="39"/>
        <v>3269.779926757818</v>
      </c>
      <c r="X40" s="3">
        <f t="shared" si="39"/>
        <v>3269.779926757818</v>
      </c>
      <c r="Y40" s="3">
        <f t="shared" si="39"/>
        <v>3269.779926757818</v>
      </c>
      <c r="Z40" s="3">
        <f t="shared" si="39"/>
        <v>3269.779926757818</v>
      </c>
      <c r="AA40" s="3">
        <f t="shared" si="39"/>
        <v>3269.779926757818</v>
      </c>
      <c r="AB40" s="3">
        <f t="shared" si="39"/>
        <v>3269.779926757818</v>
      </c>
      <c r="AC40" s="3">
        <f t="shared" si="39"/>
        <v>3269.779926757818</v>
      </c>
      <c r="AD40" s="3">
        <f t="shared" si="39"/>
        <v>3269.779926757818</v>
      </c>
      <c r="AE40" s="3">
        <f t="shared" si="39"/>
        <v>3269.779926757818</v>
      </c>
      <c r="AF40" s="3">
        <f t="shared" si="39"/>
        <v>3269.779926757818</v>
      </c>
      <c r="AG40" s="3">
        <f t="shared" si="39"/>
        <v>3269.779926757818</v>
      </c>
      <c r="AH40" s="3">
        <f t="shared" si="39"/>
        <v>3269.779926757818</v>
      </c>
      <c r="AI40" s="3">
        <f t="shared" si="39"/>
        <v>3269.779926757818</v>
      </c>
      <c r="AJ40" s="3">
        <f t="shared" si="39"/>
        <v>3269.779926757818</v>
      </c>
      <c r="AK40" s="3">
        <f t="shared" si="39"/>
        <v>3269.779926757818</v>
      </c>
      <c r="AL40" s="3">
        <f t="shared" si="39"/>
        <v>3269.779926757818</v>
      </c>
      <c r="AM40" s="3">
        <f t="shared" si="39"/>
        <v>3269.779926757818</v>
      </c>
    </row>
    <row r="41" spans="1:39" x14ac:dyDescent="0.35">
      <c r="A41" s="628"/>
      <c r="B41" s="94" t="str">
        <f t="shared" si="18"/>
        <v>Miscellaneous</v>
      </c>
      <c r="C41" s="3">
        <v>0</v>
      </c>
      <c r="D41" s="3">
        <v>0</v>
      </c>
      <c r="E41" s="3">
        <v>0</v>
      </c>
      <c r="F41" s="333">
        <v>0</v>
      </c>
      <c r="G41" s="3">
        <f t="shared" ref="G41:AM41" si="40">F41</f>
        <v>0</v>
      </c>
      <c r="H41" s="3">
        <f t="shared" si="40"/>
        <v>0</v>
      </c>
      <c r="I41" s="3">
        <f t="shared" si="40"/>
        <v>0</v>
      </c>
      <c r="J41" s="3">
        <f t="shared" si="40"/>
        <v>0</v>
      </c>
      <c r="K41" s="3">
        <f t="shared" si="40"/>
        <v>0</v>
      </c>
      <c r="L41" s="3">
        <f t="shared" si="40"/>
        <v>0</v>
      </c>
      <c r="M41" s="3">
        <f t="shared" si="40"/>
        <v>0</v>
      </c>
      <c r="N41" s="3">
        <f t="shared" si="40"/>
        <v>0</v>
      </c>
      <c r="O41" s="3">
        <f t="shared" si="40"/>
        <v>0</v>
      </c>
      <c r="P41" s="3">
        <f t="shared" si="40"/>
        <v>0</v>
      </c>
      <c r="Q41" s="3">
        <f t="shared" si="40"/>
        <v>0</v>
      </c>
      <c r="R41" s="3">
        <f t="shared" si="40"/>
        <v>0</v>
      </c>
      <c r="S41" s="3">
        <f t="shared" si="40"/>
        <v>0</v>
      </c>
      <c r="T41" s="3">
        <f t="shared" si="40"/>
        <v>0</v>
      </c>
      <c r="U41" s="466">
        <v>113492.65965713505</v>
      </c>
      <c r="V41" s="3">
        <f t="shared" si="40"/>
        <v>113492.65965713505</v>
      </c>
      <c r="W41" s="3">
        <f t="shared" si="40"/>
        <v>113492.65965713505</v>
      </c>
      <c r="X41" s="3">
        <f t="shared" si="40"/>
        <v>113492.65965713505</v>
      </c>
      <c r="Y41" s="3">
        <f t="shared" si="40"/>
        <v>113492.65965713505</v>
      </c>
      <c r="Z41" s="3">
        <f t="shared" si="40"/>
        <v>113492.65965713505</v>
      </c>
      <c r="AA41" s="3">
        <f t="shared" si="40"/>
        <v>113492.65965713505</v>
      </c>
      <c r="AB41" s="3">
        <f t="shared" si="40"/>
        <v>113492.65965713505</v>
      </c>
      <c r="AC41" s="3">
        <f t="shared" si="40"/>
        <v>113492.65965713505</v>
      </c>
      <c r="AD41" s="3">
        <f t="shared" si="40"/>
        <v>113492.65965713505</v>
      </c>
      <c r="AE41" s="3">
        <f t="shared" si="40"/>
        <v>113492.65965713505</v>
      </c>
      <c r="AF41" s="3">
        <f t="shared" si="40"/>
        <v>113492.65965713505</v>
      </c>
      <c r="AG41" s="3">
        <f t="shared" si="40"/>
        <v>113492.65965713505</v>
      </c>
      <c r="AH41" s="3">
        <f t="shared" si="40"/>
        <v>113492.65965713505</v>
      </c>
      <c r="AI41" s="3">
        <f t="shared" si="40"/>
        <v>113492.65965713505</v>
      </c>
      <c r="AJ41" s="3">
        <f t="shared" si="40"/>
        <v>113492.65965713505</v>
      </c>
      <c r="AK41" s="3">
        <f t="shared" si="40"/>
        <v>113492.65965713505</v>
      </c>
      <c r="AL41" s="3">
        <f t="shared" si="40"/>
        <v>113492.65965713505</v>
      </c>
      <c r="AM41" s="3">
        <f t="shared" si="40"/>
        <v>113492.65965713505</v>
      </c>
    </row>
    <row r="42" spans="1:39" x14ac:dyDescent="0.35">
      <c r="A42" s="628"/>
      <c r="B42" s="94" t="str">
        <f t="shared" si="18"/>
        <v>Pool Spa</v>
      </c>
      <c r="C42" s="3">
        <v>0</v>
      </c>
      <c r="D42" s="3">
        <v>0</v>
      </c>
      <c r="E42" s="3">
        <v>0</v>
      </c>
      <c r="F42" s="333">
        <v>0</v>
      </c>
      <c r="G42" s="3">
        <f t="shared" ref="G42:AM42" si="41">F42</f>
        <v>0</v>
      </c>
      <c r="H42" s="3">
        <f t="shared" si="41"/>
        <v>0</v>
      </c>
      <c r="I42" s="3">
        <f t="shared" si="41"/>
        <v>0</v>
      </c>
      <c r="J42" s="3">
        <f t="shared" si="41"/>
        <v>0</v>
      </c>
      <c r="K42" s="3">
        <f t="shared" si="41"/>
        <v>0</v>
      </c>
      <c r="L42" s="3">
        <f t="shared" si="41"/>
        <v>0</v>
      </c>
      <c r="M42" s="3">
        <f t="shared" si="41"/>
        <v>0</v>
      </c>
      <c r="N42" s="3">
        <f t="shared" si="41"/>
        <v>0</v>
      </c>
      <c r="O42" s="3">
        <f t="shared" si="41"/>
        <v>0</v>
      </c>
      <c r="P42" s="3">
        <f t="shared" si="41"/>
        <v>0</v>
      </c>
      <c r="Q42" s="3">
        <f t="shared" si="41"/>
        <v>0</v>
      </c>
      <c r="R42" s="3">
        <f t="shared" si="41"/>
        <v>0</v>
      </c>
      <c r="S42" s="3">
        <f t="shared" si="41"/>
        <v>0</v>
      </c>
      <c r="T42" s="3">
        <f t="shared" si="41"/>
        <v>0</v>
      </c>
      <c r="U42" s="466">
        <v>0</v>
      </c>
      <c r="V42" s="3">
        <f t="shared" si="41"/>
        <v>0</v>
      </c>
      <c r="W42" s="3">
        <f t="shared" si="41"/>
        <v>0</v>
      </c>
      <c r="X42" s="3">
        <f t="shared" si="41"/>
        <v>0</v>
      </c>
      <c r="Y42" s="3">
        <f t="shared" si="41"/>
        <v>0</v>
      </c>
      <c r="Z42" s="3">
        <f t="shared" si="41"/>
        <v>0</v>
      </c>
      <c r="AA42" s="3">
        <f t="shared" si="41"/>
        <v>0</v>
      </c>
      <c r="AB42" s="3">
        <f t="shared" si="41"/>
        <v>0</v>
      </c>
      <c r="AC42" s="3">
        <f t="shared" si="41"/>
        <v>0</v>
      </c>
      <c r="AD42" s="3">
        <f t="shared" si="41"/>
        <v>0</v>
      </c>
      <c r="AE42" s="3">
        <f t="shared" si="41"/>
        <v>0</v>
      </c>
      <c r="AF42" s="3">
        <f t="shared" si="41"/>
        <v>0</v>
      </c>
      <c r="AG42" s="3">
        <f t="shared" si="41"/>
        <v>0</v>
      </c>
      <c r="AH42" s="3">
        <f t="shared" si="41"/>
        <v>0</v>
      </c>
      <c r="AI42" s="3">
        <f t="shared" si="41"/>
        <v>0</v>
      </c>
      <c r="AJ42" s="3">
        <f t="shared" si="41"/>
        <v>0</v>
      </c>
      <c r="AK42" s="3">
        <f t="shared" si="41"/>
        <v>0</v>
      </c>
      <c r="AL42" s="3">
        <f t="shared" si="41"/>
        <v>0</v>
      </c>
      <c r="AM42" s="3">
        <f t="shared" si="41"/>
        <v>0</v>
      </c>
    </row>
    <row r="43" spans="1:39" x14ac:dyDescent="0.35">
      <c r="A43" s="628"/>
      <c r="B43" s="94" t="str">
        <f t="shared" si="18"/>
        <v>Refrigeration</v>
      </c>
      <c r="C43" s="3">
        <v>0</v>
      </c>
      <c r="D43" s="3">
        <v>0</v>
      </c>
      <c r="E43" s="3">
        <v>0</v>
      </c>
      <c r="F43" s="333">
        <v>0</v>
      </c>
      <c r="G43" s="3">
        <f t="shared" ref="G43:AM43" si="42">F43</f>
        <v>0</v>
      </c>
      <c r="H43" s="3">
        <f t="shared" si="42"/>
        <v>0</v>
      </c>
      <c r="I43" s="3">
        <f t="shared" si="42"/>
        <v>0</v>
      </c>
      <c r="J43" s="3">
        <f t="shared" si="42"/>
        <v>0</v>
      </c>
      <c r="K43" s="3">
        <f t="shared" si="42"/>
        <v>0</v>
      </c>
      <c r="L43" s="3">
        <f t="shared" si="42"/>
        <v>0</v>
      </c>
      <c r="M43" s="3">
        <f t="shared" si="42"/>
        <v>0</v>
      </c>
      <c r="N43" s="3">
        <f t="shared" si="42"/>
        <v>0</v>
      </c>
      <c r="O43" s="3">
        <f t="shared" si="42"/>
        <v>0</v>
      </c>
      <c r="P43" s="3">
        <f t="shared" si="42"/>
        <v>0</v>
      </c>
      <c r="Q43" s="3">
        <f t="shared" si="42"/>
        <v>0</v>
      </c>
      <c r="R43" s="3">
        <f t="shared" si="42"/>
        <v>0</v>
      </c>
      <c r="S43" s="3">
        <f t="shared" si="42"/>
        <v>0</v>
      </c>
      <c r="T43" s="3">
        <f t="shared" si="42"/>
        <v>0</v>
      </c>
      <c r="U43" s="466">
        <v>0</v>
      </c>
      <c r="V43" s="3">
        <f t="shared" si="42"/>
        <v>0</v>
      </c>
      <c r="W43" s="3">
        <f t="shared" si="42"/>
        <v>0</v>
      </c>
      <c r="X43" s="3">
        <f t="shared" si="42"/>
        <v>0</v>
      </c>
      <c r="Y43" s="3">
        <f t="shared" si="42"/>
        <v>0</v>
      </c>
      <c r="Z43" s="3">
        <f t="shared" si="42"/>
        <v>0</v>
      </c>
      <c r="AA43" s="3">
        <f t="shared" si="42"/>
        <v>0</v>
      </c>
      <c r="AB43" s="3">
        <f t="shared" si="42"/>
        <v>0</v>
      </c>
      <c r="AC43" s="3">
        <f t="shared" si="42"/>
        <v>0</v>
      </c>
      <c r="AD43" s="3">
        <f t="shared" si="42"/>
        <v>0</v>
      </c>
      <c r="AE43" s="3">
        <f t="shared" si="42"/>
        <v>0</v>
      </c>
      <c r="AF43" s="3">
        <f t="shared" si="42"/>
        <v>0</v>
      </c>
      <c r="AG43" s="3">
        <f t="shared" si="42"/>
        <v>0</v>
      </c>
      <c r="AH43" s="3">
        <f t="shared" si="42"/>
        <v>0</v>
      </c>
      <c r="AI43" s="3">
        <f t="shared" si="42"/>
        <v>0</v>
      </c>
      <c r="AJ43" s="3">
        <f t="shared" si="42"/>
        <v>0</v>
      </c>
      <c r="AK43" s="3">
        <f t="shared" si="42"/>
        <v>0</v>
      </c>
      <c r="AL43" s="3">
        <f t="shared" si="42"/>
        <v>0</v>
      </c>
      <c r="AM43" s="3">
        <f t="shared" si="42"/>
        <v>0</v>
      </c>
    </row>
    <row r="44" spans="1:39" ht="15" customHeight="1" x14ac:dyDescent="0.35">
      <c r="A44" s="628"/>
      <c r="B44" s="94" t="str">
        <f t="shared" si="18"/>
        <v>Water Heating</v>
      </c>
      <c r="C44" s="3">
        <v>0</v>
      </c>
      <c r="D44" s="3">
        <v>0</v>
      </c>
      <c r="E44" s="3">
        <v>0</v>
      </c>
      <c r="F44" s="333">
        <v>0</v>
      </c>
      <c r="G44" s="3">
        <f t="shared" ref="G44:AM44" si="43">F44</f>
        <v>0</v>
      </c>
      <c r="H44" s="3">
        <f t="shared" si="43"/>
        <v>0</v>
      </c>
      <c r="I44" s="3">
        <f t="shared" si="43"/>
        <v>0</v>
      </c>
      <c r="J44" s="3">
        <f t="shared" si="43"/>
        <v>0</v>
      </c>
      <c r="K44" s="3">
        <f t="shared" si="43"/>
        <v>0</v>
      </c>
      <c r="L44" s="3">
        <f t="shared" si="43"/>
        <v>0</v>
      </c>
      <c r="M44" s="3">
        <f t="shared" si="43"/>
        <v>0</v>
      </c>
      <c r="N44" s="3">
        <f t="shared" si="43"/>
        <v>0</v>
      </c>
      <c r="O44" s="3">
        <f t="shared" si="43"/>
        <v>0</v>
      </c>
      <c r="P44" s="3">
        <f t="shared" si="43"/>
        <v>0</v>
      </c>
      <c r="Q44" s="3">
        <f t="shared" si="43"/>
        <v>0</v>
      </c>
      <c r="R44" s="3">
        <f t="shared" si="43"/>
        <v>0</v>
      </c>
      <c r="S44" s="3">
        <f t="shared" si="43"/>
        <v>0</v>
      </c>
      <c r="T44" s="3">
        <f t="shared" si="43"/>
        <v>0</v>
      </c>
      <c r="U44" s="466">
        <v>541721.31709960953</v>
      </c>
      <c r="V44" s="3">
        <f t="shared" si="43"/>
        <v>541721.31709960953</v>
      </c>
      <c r="W44" s="3">
        <f t="shared" si="43"/>
        <v>541721.31709960953</v>
      </c>
      <c r="X44" s="3">
        <f t="shared" si="43"/>
        <v>541721.31709960953</v>
      </c>
      <c r="Y44" s="3">
        <f t="shared" si="43"/>
        <v>541721.31709960953</v>
      </c>
      <c r="Z44" s="3">
        <f t="shared" si="43"/>
        <v>541721.31709960953</v>
      </c>
      <c r="AA44" s="3">
        <f t="shared" si="43"/>
        <v>541721.31709960953</v>
      </c>
      <c r="AB44" s="3">
        <f t="shared" si="43"/>
        <v>541721.31709960953</v>
      </c>
      <c r="AC44" s="3">
        <f t="shared" si="43"/>
        <v>541721.31709960953</v>
      </c>
      <c r="AD44" s="3">
        <f t="shared" si="43"/>
        <v>541721.31709960953</v>
      </c>
      <c r="AE44" s="3">
        <f t="shared" si="43"/>
        <v>541721.31709960953</v>
      </c>
      <c r="AF44" s="3">
        <f t="shared" si="43"/>
        <v>541721.31709960953</v>
      </c>
      <c r="AG44" s="3">
        <f t="shared" si="43"/>
        <v>541721.31709960953</v>
      </c>
      <c r="AH44" s="3">
        <f t="shared" si="43"/>
        <v>541721.31709960953</v>
      </c>
      <c r="AI44" s="3">
        <f t="shared" si="43"/>
        <v>541721.31709960953</v>
      </c>
      <c r="AJ44" s="3">
        <f t="shared" si="43"/>
        <v>541721.31709960953</v>
      </c>
      <c r="AK44" s="3">
        <f t="shared" si="43"/>
        <v>541721.31709960953</v>
      </c>
      <c r="AL44" s="3">
        <f t="shared" si="43"/>
        <v>541721.31709960953</v>
      </c>
      <c r="AM44" s="3">
        <f t="shared" si="43"/>
        <v>541721.31709960953</v>
      </c>
    </row>
    <row r="45" spans="1:39" ht="15" customHeight="1" thickBot="1" x14ac:dyDescent="0.4">
      <c r="A45" s="628"/>
      <c r="B45" s="158" t="str">
        <f t="shared" si="18"/>
        <v>Motors(uses bus. load shape)</v>
      </c>
      <c r="C45" s="154"/>
      <c r="D45" s="154"/>
      <c r="E45" s="154"/>
      <c r="F45" s="366">
        <v>0</v>
      </c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</row>
    <row r="46" spans="1:39" ht="15" customHeight="1" thickBot="1" x14ac:dyDescent="0.4">
      <c r="A46" s="629"/>
      <c r="B46" s="159" t="str">
        <f t="shared" si="18"/>
        <v>Monthly kWh</v>
      </c>
      <c r="C46" s="137">
        <f>SUM(C35:C45)</f>
        <v>0</v>
      </c>
      <c r="D46" s="137">
        <f t="shared" ref="D46:AM46" si="44">SUM(D35:D45)</f>
        <v>0</v>
      </c>
      <c r="E46" s="137">
        <f t="shared" si="44"/>
        <v>0</v>
      </c>
      <c r="F46" s="137">
        <f t="shared" si="44"/>
        <v>0</v>
      </c>
      <c r="G46" s="137">
        <f t="shared" si="44"/>
        <v>0</v>
      </c>
      <c r="H46" s="137">
        <f t="shared" si="44"/>
        <v>0</v>
      </c>
      <c r="I46" s="137">
        <f t="shared" si="44"/>
        <v>0</v>
      </c>
      <c r="J46" s="137">
        <f t="shared" si="44"/>
        <v>0</v>
      </c>
      <c r="K46" s="137">
        <f t="shared" si="44"/>
        <v>0</v>
      </c>
      <c r="L46" s="137">
        <f t="shared" si="44"/>
        <v>0</v>
      </c>
      <c r="M46" s="137">
        <f t="shared" si="44"/>
        <v>0</v>
      </c>
      <c r="N46" s="137">
        <f t="shared" si="44"/>
        <v>0</v>
      </c>
      <c r="O46" s="137">
        <f t="shared" si="44"/>
        <v>0</v>
      </c>
      <c r="P46" s="137">
        <f t="shared" si="44"/>
        <v>0</v>
      </c>
      <c r="Q46" s="137">
        <f t="shared" si="44"/>
        <v>0</v>
      </c>
      <c r="R46" s="137">
        <f t="shared" si="44"/>
        <v>0</v>
      </c>
      <c r="S46" s="137">
        <f t="shared" si="44"/>
        <v>0</v>
      </c>
      <c r="T46" s="137">
        <f t="shared" si="44"/>
        <v>0</v>
      </c>
      <c r="U46" s="137">
        <f t="shared" si="44"/>
        <v>44275347.557047911</v>
      </c>
      <c r="V46" s="137">
        <f t="shared" si="44"/>
        <v>44275347.557047911</v>
      </c>
      <c r="W46" s="137">
        <f t="shared" si="44"/>
        <v>44275347.557047911</v>
      </c>
      <c r="X46" s="137">
        <f t="shared" si="44"/>
        <v>44275347.557047911</v>
      </c>
      <c r="Y46" s="137">
        <f t="shared" si="44"/>
        <v>44275347.557047911</v>
      </c>
      <c r="Z46" s="137">
        <f t="shared" si="44"/>
        <v>44275347.557047911</v>
      </c>
      <c r="AA46" s="137">
        <f t="shared" si="44"/>
        <v>44275347.557047911</v>
      </c>
      <c r="AB46" s="137">
        <f t="shared" si="44"/>
        <v>44275347.557047911</v>
      </c>
      <c r="AC46" s="137">
        <f t="shared" si="44"/>
        <v>44275347.557047911</v>
      </c>
      <c r="AD46" s="137">
        <f t="shared" si="44"/>
        <v>44275347.557047911</v>
      </c>
      <c r="AE46" s="137">
        <f t="shared" si="44"/>
        <v>44275347.557047911</v>
      </c>
      <c r="AF46" s="137">
        <f t="shared" si="44"/>
        <v>44275347.557047911</v>
      </c>
      <c r="AG46" s="137">
        <f t="shared" si="44"/>
        <v>44275347.557047911</v>
      </c>
      <c r="AH46" s="137">
        <f t="shared" si="44"/>
        <v>44275347.557047911</v>
      </c>
      <c r="AI46" s="137">
        <f t="shared" si="44"/>
        <v>44275347.557047911</v>
      </c>
      <c r="AJ46" s="137">
        <f t="shared" si="44"/>
        <v>44275347.557047911</v>
      </c>
      <c r="AK46" s="137">
        <f t="shared" si="44"/>
        <v>44275347.557047911</v>
      </c>
      <c r="AL46" s="137">
        <f t="shared" si="44"/>
        <v>44275347.557047911</v>
      </c>
      <c r="AM46" s="137">
        <f t="shared" si="44"/>
        <v>44275347.557047911</v>
      </c>
    </row>
    <row r="47" spans="1:39" x14ac:dyDescent="0.35">
      <c r="A47" s="252"/>
      <c r="B47" s="129"/>
      <c r="C47" s="131"/>
      <c r="D47" s="129"/>
      <c r="E47" s="131"/>
      <c r="F47" s="129"/>
      <c r="G47" s="129"/>
      <c r="H47" s="131"/>
      <c r="I47" s="129"/>
      <c r="J47" s="129"/>
      <c r="K47" s="131"/>
      <c r="L47" s="129"/>
      <c r="M47" s="129"/>
      <c r="N47" s="131"/>
      <c r="O47" s="129"/>
      <c r="P47" s="129"/>
      <c r="Q47" s="131"/>
      <c r="R47" s="129"/>
      <c r="S47" s="129"/>
      <c r="T47" s="131"/>
      <c r="U47" s="129"/>
      <c r="V47" s="129"/>
      <c r="W47" s="131"/>
      <c r="X47" s="129"/>
      <c r="Y47" s="129"/>
      <c r="Z47" s="131"/>
      <c r="AA47" s="129"/>
      <c r="AB47" s="129"/>
      <c r="AC47" s="131"/>
      <c r="AD47" s="129"/>
      <c r="AE47" s="129"/>
      <c r="AF47" s="131"/>
      <c r="AG47" s="129"/>
      <c r="AH47" s="129"/>
      <c r="AI47" s="131"/>
      <c r="AJ47" s="129"/>
      <c r="AK47" s="129"/>
      <c r="AL47" s="131"/>
      <c r="AM47" s="129"/>
    </row>
    <row r="48" spans="1:39" ht="15" thickBot="1" x14ac:dyDescent="0.4">
      <c r="A48" s="204" t="s">
        <v>182</v>
      </c>
      <c r="B48" s="204"/>
      <c r="C48" s="204"/>
      <c r="D48" s="204"/>
      <c r="E48" s="204"/>
      <c r="F48" s="204"/>
      <c r="G48" s="204"/>
      <c r="H48" s="204"/>
      <c r="I48" s="204"/>
      <c r="J48" s="204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40" ht="16" thickBot="1" x14ac:dyDescent="0.4">
      <c r="A49" s="630" t="s">
        <v>17</v>
      </c>
      <c r="B49" s="160" t="s">
        <v>165</v>
      </c>
      <c r="C49" s="146">
        <f>C$4</f>
        <v>44562</v>
      </c>
      <c r="D49" s="146">
        <f t="shared" ref="D49:AM49" si="45">D$4</f>
        <v>44593</v>
      </c>
      <c r="E49" s="146">
        <f t="shared" si="45"/>
        <v>44621</v>
      </c>
      <c r="F49" s="146">
        <f t="shared" si="45"/>
        <v>44652</v>
      </c>
      <c r="G49" s="146">
        <f t="shared" si="45"/>
        <v>44682</v>
      </c>
      <c r="H49" s="146">
        <f t="shared" si="45"/>
        <v>44713</v>
      </c>
      <c r="I49" s="146">
        <f t="shared" si="45"/>
        <v>44743</v>
      </c>
      <c r="J49" s="146">
        <f t="shared" si="45"/>
        <v>44774</v>
      </c>
      <c r="K49" s="146">
        <f t="shared" si="45"/>
        <v>44805</v>
      </c>
      <c r="L49" s="146">
        <f t="shared" si="45"/>
        <v>44835</v>
      </c>
      <c r="M49" s="146">
        <f t="shared" si="45"/>
        <v>44866</v>
      </c>
      <c r="N49" s="146">
        <f t="shared" si="45"/>
        <v>44896</v>
      </c>
      <c r="O49" s="146">
        <f t="shared" si="45"/>
        <v>44927</v>
      </c>
      <c r="P49" s="146">
        <f t="shared" si="45"/>
        <v>44958</v>
      </c>
      <c r="Q49" s="146">
        <f t="shared" si="45"/>
        <v>44986</v>
      </c>
      <c r="R49" s="146">
        <f t="shared" si="45"/>
        <v>45017</v>
      </c>
      <c r="S49" s="146">
        <f t="shared" si="45"/>
        <v>45047</v>
      </c>
      <c r="T49" s="146">
        <f t="shared" si="45"/>
        <v>45078</v>
      </c>
      <c r="U49" s="146">
        <f t="shared" si="45"/>
        <v>45108</v>
      </c>
      <c r="V49" s="146">
        <f t="shared" si="45"/>
        <v>45139</v>
      </c>
      <c r="W49" s="146">
        <f t="shared" si="45"/>
        <v>45170</v>
      </c>
      <c r="X49" s="146">
        <f t="shared" si="45"/>
        <v>45200</v>
      </c>
      <c r="Y49" s="146">
        <f t="shared" si="45"/>
        <v>45231</v>
      </c>
      <c r="Z49" s="146">
        <f t="shared" si="45"/>
        <v>45261</v>
      </c>
      <c r="AA49" s="146">
        <f t="shared" si="45"/>
        <v>45292</v>
      </c>
      <c r="AB49" s="146">
        <f t="shared" si="45"/>
        <v>45323</v>
      </c>
      <c r="AC49" s="146">
        <f t="shared" si="45"/>
        <v>45352</v>
      </c>
      <c r="AD49" s="146">
        <f t="shared" si="45"/>
        <v>45383</v>
      </c>
      <c r="AE49" s="146">
        <f t="shared" si="45"/>
        <v>45413</v>
      </c>
      <c r="AF49" s="146">
        <f t="shared" si="45"/>
        <v>45444</v>
      </c>
      <c r="AG49" s="146">
        <f t="shared" si="45"/>
        <v>45474</v>
      </c>
      <c r="AH49" s="146">
        <f t="shared" si="45"/>
        <v>45505</v>
      </c>
      <c r="AI49" s="146">
        <f t="shared" si="45"/>
        <v>45536</v>
      </c>
      <c r="AJ49" s="146">
        <f t="shared" si="45"/>
        <v>45566</v>
      </c>
      <c r="AK49" s="146">
        <f t="shared" si="45"/>
        <v>45597</v>
      </c>
      <c r="AL49" s="146">
        <f t="shared" si="45"/>
        <v>45627</v>
      </c>
      <c r="AM49" s="146">
        <f t="shared" si="45"/>
        <v>45658</v>
      </c>
    </row>
    <row r="50" spans="1:40" ht="15" customHeight="1" x14ac:dyDescent="0.35">
      <c r="A50" s="631"/>
      <c r="B50" s="31" t="str">
        <f t="shared" ref="B50:B60" si="46">B35</f>
        <v>Building Shell</v>
      </c>
      <c r="C50" s="103">
        <f>((C5*0.5)-C35)*C66*C$78*C$2</f>
        <v>0</v>
      </c>
      <c r="D50" s="26">
        <f>((D5*0.5)+C20-D35)*D66*D$78*D$2</f>
        <v>0</v>
      </c>
      <c r="E50" s="26">
        <f t="shared" ref="E50:AM50" si="47">((E5*0.5)+D20-E35)*E66*E$78*E$2</f>
        <v>5.2153918812398361</v>
      </c>
      <c r="F50" s="26">
        <f t="shared" si="47"/>
        <v>24.093706890532523</v>
      </c>
      <c r="G50" s="26">
        <f t="shared" si="47"/>
        <v>50.453973333297569</v>
      </c>
      <c r="H50" s="26">
        <f t="shared" si="47"/>
        <v>304.54857408199445</v>
      </c>
      <c r="I50" s="26">
        <f t="shared" si="47"/>
        <v>489.15175850115435</v>
      </c>
      <c r="J50" s="26">
        <f t="shared" si="47"/>
        <v>527.65866397659431</v>
      </c>
      <c r="K50" s="26">
        <f t="shared" si="47"/>
        <v>324.7901583056755</v>
      </c>
      <c r="L50" s="26">
        <f t="shared" si="47"/>
        <v>109.63578292826878</v>
      </c>
      <c r="M50" s="26">
        <f t="shared" si="47"/>
        <v>206.07206528546692</v>
      </c>
      <c r="N50" s="26">
        <f t="shared" si="47"/>
        <v>404.75130818882701</v>
      </c>
      <c r="O50" s="26">
        <f t="shared" si="47"/>
        <v>441.20286895187542</v>
      </c>
      <c r="P50" s="26">
        <f t="shared" si="47"/>
        <v>372.79216995032812</v>
      </c>
      <c r="Q50" s="26">
        <f t="shared" si="47"/>
        <v>286.13004584835016</v>
      </c>
      <c r="R50" s="26">
        <f t="shared" si="47"/>
        <v>157.94507488619229</v>
      </c>
      <c r="S50" s="26">
        <f t="shared" si="47"/>
        <v>179.099868216338</v>
      </c>
      <c r="T50" s="26">
        <f t="shared" si="47"/>
        <v>933.9598211451555</v>
      </c>
      <c r="U50" s="26">
        <f t="shared" si="47"/>
        <v>-15971.987990992686</v>
      </c>
      <c r="V50" s="26">
        <f t="shared" si="47"/>
        <v>-15185.783720153488</v>
      </c>
      <c r="W50" s="26">
        <f t="shared" si="47"/>
        <v>-7610.5567080464298</v>
      </c>
      <c r="X50" s="26">
        <f t="shared" si="47"/>
        <v>-1933.8628078399718</v>
      </c>
      <c r="Y50" s="26">
        <f t="shared" si="47"/>
        <v>-3313.8881661856049</v>
      </c>
      <c r="Z50" s="26">
        <f t="shared" si="47"/>
        <v>-5591.6643030800706</v>
      </c>
      <c r="AA50" s="26">
        <f t="shared" si="47"/>
        <v>-5558.869095449536</v>
      </c>
      <c r="AB50" s="26">
        <f t="shared" si="47"/>
        <v>-4633.8917531037196</v>
      </c>
      <c r="AC50" s="26">
        <f t="shared" si="47"/>
        <v>-3588.3759157889926</v>
      </c>
      <c r="AD50" s="26">
        <f t="shared" si="47"/>
        <v>-2049.0961684343961</v>
      </c>
      <c r="AE50" s="26">
        <f t="shared" si="47"/>
        <v>-2307.1520286016935</v>
      </c>
      <c r="AF50" s="26">
        <f t="shared" si="47"/>
        <v>-11853.844046146718</v>
      </c>
      <c r="AG50" s="26">
        <f t="shared" si="47"/>
        <v>-15971.987990992686</v>
      </c>
      <c r="AH50" s="26">
        <f t="shared" si="47"/>
        <v>-15185.783720153488</v>
      </c>
      <c r="AI50" s="26">
        <f t="shared" si="47"/>
        <v>-7610.5567080464298</v>
      </c>
      <c r="AJ50" s="26">
        <f t="shared" si="47"/>
        <v>-1933.8628078399718</v>
      </c>
      <c r="AK50" s="26">
        <f t="shared" si="47"/>
        <v>-3313.8881661856049</v>
      </c>
      <c r="AL50" s="26">
        <f t="shared" si="47"/>
        <v>-5591.6643030800706</v>
      </c>
      <c r="AM50" s="26">
        <f t="shared" si="47"/>
        <v>-5558.869095449536</v>
      </c>
    </row>
    <row r="51" spans="1:40" ht="15.5" x14ac:dyDescent="0.35">
      <c r="A51" s="631"/>
      <c r="B51" s="31" t="str">
        <f t="shared" si="46"/>
        <v>Cooling</v>
      </c>
      <c r="C51" s="26">
        <f>((C6*0.5)-C36)*C67*C$78*C$2</f>
        <v>1.8737070747473041</v>
      </c>
      <c r="D51" s="26">
        <f t="shared" ref="D51:AM51" si="48">((D6*0.5)+C21-D36)*D67*D$78*D$2</f>
        <v>24.602906512672149</v>
      </c>
      <c r="E51" s="26">
        <f t="shared" si="48"/>
        <v>270.70618978407998</v>
      </c>
      <c r="F51" s="26">
        <f t="shared" si="48"/>
        <v>2500.3062235844036</v>
      </c>
      <c r="G51" s="26">
        <f t="shared" si="48"/>
        <v>16386.879145885847</v>
      </c>
      <c r="H51" s="26">
        <f t="shared" si="48"/>
        <v>150466.67539883932</v>
      </c>
      <c r="I51" s="26">
        <f t="shared" si="48"/>
        <v>272378.79591796419</v>
      </c>
      <c r="J51" s="26">
        <f t="shared" si="48"/>
        <v>330555.81595629582</v>
      </c>
      <c r="K51" s="26">
        <f t="shared" si="48"/>
        <v>185640.39486705826</v>
      </c>
      <c r="L51" s="26">
        <f t="shared" si="48"/>
        <v>14730.233732466953</v>
      </c>
      <c r="M51" s="26">
        <f t="shared" si="48"/>
        <v>1262.0104054831759</v>
      </c>
      <c r="N51" s="26">
        <f t="shared" si="48"/>
        <v>1179.7077822906872</v>
      </c>
      <c r="O51" s="26">
        <f t="shared" si="48"/>
        <v>1241.0978996907074</v>
      </c>
      <c r="P51" s="26">
        <f t="shared" si="48"/>
        <v>1149.4418759439325</v>
      </c>
      <c r="Q51" s="26">
        <f t="shared" si="48"/>
        <v>3335.9473550091534</v>
      </c>
      <c r="R51" s="26">
        <f t="shared" si="48"/>
        <v>16705.703455642444</v>
      </c>
      <c r="S51" s="26">
        <f t="shared" si="48"/>
        <v>74750.391640565809</v>
      </c>
      <c r="T51" s="26">
        <f t="shared" si="48"/>
        <v>494078.01801090589</v>
      </c>
      <c r="U51" s="26">
        <f t="shared" si="48"/>
        <v>-76094.864631501739</v>
      </c>
      <c r="V51" s="26">
        <f t="shared" si="48"/>
        <v>-72348.464020955929</v>
      </c>
      <c r="W51" s="26">
        <f t="shared" si="48"/>
        <v>-33828.480030905645</v>
      </c>
      <c r="X51" s="26">
        <f t="shared" si="48"/>
        <v>-2262.2145168239758</v>
      </c>
      <c r="Y51" s="26">
        <f t="shared" si="48"/>
        <v>-188.20658556624727</v>
      </c>
      <c r="Z51" s="26">
        <f t="shared" si="48"/>
        <v>-149.76465265018689</v>
      </c>
      <c r="AA51" s="26">
        <f t="shared" si="48"/>
        <v>-140.47830498366042</v>
      </c>
      <c r="AB51" s="26">
        <f t="shared" si="48"/>
        <v>-128.35749005270395</v>
      </c>
      <c r="AC51" s="26">
        <f t="shared" si="48"/>
        <v>-375.84498138260392</v>
      </c>
      <c r="AD51" s="26">
        <f t="shared" si="48"/>
        <v>-1947.0455852355806</v>
      </c>
      <c r="AE51" s="26">
        <f t="shared" si="48"/>
        <v>-8650.665468597761</v>
      </c>
      <c r="AF51" s="26">
        <f t="shared" si="48"/>
        <v>-56335.434270027974</v>
      </c>
      <c r="AG51" s="26">
        <f t="shared" si="48"/>
        <v>-76094.864631501739</v>
      </c>
      <c r="AH51" s="26">
        <f t="shared" si="48"/>
        <v>-72348.464020955929</v>
      </c>
      <c r="AI51" s="26">
        <f t="shared" si="48"/>
        <v>-33828.480030905645</v>
      </c>
      <c r="AJ51" s="26">
        <f t="shared" si="48"/>
        <v>-2262.2145168239758</v>
      </c>
      <c r="AK51" s="26">
        <f t="shared" si="48"/>
        <v>-188.20658556624727</v>
      </c>
      <c r="AL51" s="26">
        <f t="shared" si="48"/>
        <v>-149.76465265018689</v>
      </c>
      <c r="AM51" s="26">
        <f t="shared" si="48"/>
        <v>-140.47830498366042</v>
      </c>
    </row>
    <row r="52" spans="1:40" ht="15.5" x14ac:dyDescent="0.35">
      <c r="A52" s="631"/>
      <c r="B52" s="31" t="str">
        <f t="shared" si="46"/>
        <v>Freezer</v>
      </c>
      <c r="C52" s="26">
        <f t="shared" ref="C52:C59" si="49">((C7*0.5)-C37)*C68*C$78*C$2</f>
        <v>0</v>
      </c>
      <c r="D52" s="26">
        <f t="shared" ref="D52:AM52" si="50">((D7*0.5)+C22-D37)*D68*D$78*D$2</f>
        <v>0</v>
      </c>
      <c r="E52" s="26">
        <f t="shared" si="50"/>
        <v>0</v>
      </c>
      <c r="F52" s="26">
        <f t="shared" si="50"/>
        <v>0</v>
      </c>
      <c r="G52" s="26">
        <f t="shared" si="50"/>
        <v>0</v>
      </c>
      <c r="H52" s="26">
        <f t="shared" si="50"/>
        <v>0</v>
      </c>
      <c r="I52" s="26">
        <f t="shared" si="50"/>
        <v>0</v>
      </c>
      <c r="J52" s="26">
        <f t="shared" si="50"/>
        <v>0</v>
      </c>
      <c r="K52" s="26">
        <f t="shared" si="50"/>
        <v>0</v>
      </c>
      <c r="L52" s="26">
        <f t="shared" si="50"/>
        <v>0</v>
      </c>
      <c r="M52" s="26">
        <f t="shared" si="50"/>
        <v>0</v>
      </c>
      <c r="N52" s="26">
        <f t="shared" si="50"/>
        <v>0</v>
      </c>
      <c r="O52" s="26">
        <f t="shared" si="50"/>
        <v>0</v>
      </c>
      <c r="P52" s="26">
        <f t="shared" si="50"/>
        <v>0</v>
      </c>
      <c r="Q52" s="26">
        <f t="shared" si="50"/>
        <v>0</v>
      </c>
      <c r="R52" s="26">
        <f t="shared" si="50"/>
        <v>0</v>
      </c>
      <c r="S52" s="26">
        <f t="shared" si="50"/>
        <v>0</v>
      </c>
      <c r="T52" s="26">
        <f t="shared" si="50"/>
        <v>0</v>
      </c>
      <c r="U52" s="26">
        <f t="shared" si="50"/>
        <v>0</v>
      </c>
      <c r="V52" s="26">
        <f t="shared" si="50"/>
        <v>0</v>
      </c>
      <c r="W52" s="26">
        <f t="shared" si="50"/>
        <v>0</v>
      </c>
      <c r="X52" s="26">
        <f t="shared" si="50"/>
        <v>0</v>
      </c>
      <c r="Y52" s="26">
        <f t="shared" si="50"/>
        <v>0</v>
      </c>
      <c r="Z52" s="26">
        <f t="shared" si="50"/>
        <v>0</v>
      </c>
      <c r="AA52" s="26">
        <f t="shared" si="50"/>
        <v>0</v>
      </c>
      <c r="AB52" s="26">
        <f t="shared" si="50"/>
        <v>0</v>
      </c>
      <c r="AC52" s="26">
        <f t="shared" si="50"/>
        <v>0</v>
      </c>
      <c r="AD52" s="26">
        <f t="shared" si="50"/>
        <v>0</v>
      </c>
      <c r="AE52" s="26">
        <f t="shared" si="50"/>
        <v>0</v>
      </c>
      <c r="AF52" s="26">
        <f t="shared" si="50"/>
        <v>0</v>
      </c>
      <c r="AG52" s="26">
        <f t="shared" si="50"/>
        <v>0</v>
      </c>
      <c r="AH52" s="26">
        <f t="shared" si="50"/>
        <v>0</v>
      </c>
      <c r="AI52" s="26">
        <f t="shared" si="50"/>
        <v>0</v>
      </c>
      <c r="AJ52" s="26">
        <f t="shared" si="50"/>
        <v>0</v>
      </c>
      <c r="AK52" s="26">
        <f t="shared" si="50"/>
        <v>0</v>
      </c>
      <c r="AL52" s="26">
        <f t="shared" si="50"/>
        <v>0</v>
      </c>
      <c r="AM52" s="26">
        <f t="shared" si="50"/>
        <v>0</v>
      </c>
    </row>
    <row r="53" spans="1:40" ht="15.5" x14ac:dyDescent="0.35">
      <c r="A53" s="631"/>
      <c r="B53" s="31" t="str">
        <f t="shared" si="46"/>
        <v>Heating</v>
      </c>
      <c r="C53" s="26">
        <f t="shared" si="49"/>
        <v>495.11952285148544</v>
      </c>
      <c r="D53" s="26">
        <f t="shared" ref="D53:AM53" si="51">((D8*0.5)+C23-D38)*D69*D$78*D$2</f>
        <v>3520.8411940919509</v>
      </c>
      <c r="E53" s="26">
        <f t="shared" si="51"/>
        <v>9413.5275311261976</v>
      </c>
      <c r="F53" s="26">
        <f t="shared" si="51"/>
        <v>7602.3988988543751</v>
      </c>
      <c r="G53" s="26">
        <f t="shared" si="51"/>
        <v>3121.3410065905255</v>
      </c>
      <c r="H53" s="26">
        <f t="shared" si="51"/>
        <v>240.01949750198952</v>
      </c>
      <c r="I53" s="26">
        <f t="shared" si="51"/>
        <v>3.5536912403404557</v>
      </c>
      <c r="J53" s="26">
        <f t="shared" si="51"/>
        <v>6.5778940538793123</v>
      </c>
      <c r="K53" s="26">
        <f t="shared" si="51"/>
        <v>7531.1272413841589</v>
      </c>
      <c r="L53" s="26">
        <f t="shared" si="51"/>
        <v>25207.790930858155</v>
      </c>
      <c r="M53" s="26">
        <f t="shared" si="51"/>
        <v>57675.068582430642</v>
      </c>
      <c r="N53" s="26">
        <f t="shared" si="51"/>
        <v>118865.01781321059</v>
      </c>
      <c r="O53" s="26">
        <f t="shared" si="51"/>
        <v>136682.74646555842</v>
      </c>
      <c r="P53" s="26">
        <f t="shared" si="51"/>
        <v>115427.54175285654</v>
      </c>
      <c r="Q53" s="26">
        <f t="shared" si="51"/>
        <v>87155.089860334221</v>
      </c>
      <c r="R53" s="26">
        <f t="shared" si="51"/>
        <v>39381.157194227562</v>
      </c>
      <c r="S53" s="26">
        <f t="shared" si="51"/>
        <v>11882.373183599959</v>
      </c>
      <c r="T53" s="26">
        <f t="shared" si="51"/>
        <v>724.88552213080072</v>
      </c>
      <c r="U53" s="26">
        <f t="shared" si="51"/>
        <v>0.36354212148226162</v>
      </c>
      <c r="V53" s="26">
        <f t="shared" si="51"/>
        <v>0.54529977606955471</v>
      </c>
      <c r="W53" s="26">
        <f t="shared" si="51"/>
        <v>533.72292916225797</v>
      </c>
      <c r="X53" s="26">
        <f t="shared" si="51"/>
        <v>1526.3003949650042</v>
      </c>
      <c r="Y53" s="26">
        <f t="shared" si="51"/>
        <v>3425.349851214723</v>
      </c>
      <c r="Z53" s="26">
        <f t="shared" si="51"/>
        <v>5816.571148307703</v>
      </c>
      <c r="AA53" s="26">
        <f t="shared" si="51"/>
        <v>5784.326935220156</v>
      </c>
      <c r="AB53" s="26">
        <f t="shared" si="51"/>
        <v>4819.2512074219931</v>
      </c>
      <c r="AC53" s="26">
        <f t="shared" si="51"/>
        <v>3671.2861788204928</v>
      </c>
      <c r="AD53" s="26">
        <f t="shared" si="51"/>
        <v>1716.0729364990846</v>
      </c>
      <c r="AE53" s="26">
        <f t="shared" si="51"/>
        <v>514.13260940914176</v>
      </c>
      <c r="AF53" s="26">
        <f t="shared" si="51"/>
        <v>30.902346462743587</v>
      </c>
      <c r="AG53" s="26">
        <f t="shared" si="51"/>
        <v>0.36354212148226162</v>
      </c>
      <c r="AH53" s="26">
        <f t="shared" si="51"/>
        <v>0.54529977606955471</v>
      </c>
      <c r="AI53" s="26">
        <f t="shared" si="51"/>
        <v>533.72292916225797</v>
      </c>
      <c r="AJ53" s="26">
        <f t="shared" si="51"/>
        <v>1526.3003949650042</v>
      </c>
      <c r="AK53" s="26">
        <f t="shared" si="51"/>
        <v>3425.349851214723</v>
      </c>
      <c r="AL53" s="26">
        <f t="shared" si="51"/>
        <v>5816.571148307703</v>
      </c>
      <c r="AM53" s="26">
        <f t="shared" si="51"/>
        <v>5784.326935220156</v>
      </c>
    </row>
    <row r="54" spans="1:40" ht="15.5" x14ac:dyDescent="0.35">
      <c r="A54" s="631"/>
      <c r="B54" s="31" t="str">
        <f t="shared" si="46"/>
        <v>HVAC</v>
      </c>
      <c r="C54" s="26">
        <f t="shared" si="49"/>
        <v>723.46786608801222</v>
      </c>
      <c r="D54" s="26">
        <f t="shared" ref="D54:AM54" si="52">((D9*0.5)+C24-D39)*D70*D$78*D$2</f>
        <v>1276.9847294896592</v>
      </c>
      <c r="E54" s="26">
        <f t="shared" si="52"/>
        <v>1220.7050974102033</v>
      </c>
      <c r="F54" s="26">
        <f t="shared" si="52"/>
        <v>840.82226902310902</v>
      </c>
      <c r="G54" s="26">
        <f t="shared" si="52"/>
        <v>1131.4667547594784</v>
      </c>
      <c r="H54" s="26">
        <f t="shared" si="52"/>
        <v>6576.4641210746349</v>
      </c>
      <c r="I54" s="26">
        <f t="shared" si="52"/>
        <v>9864.1946941010992</v>
      </c>
      <c r="J54" s="26">
        <f t="shared" si="52"/>
        <v>10026.364878382305</v>
      </c>
      <c r="K54" s="26">
        <f t="shared" si="52"/>
        <v>5475.0893593977626</v>
      </c>
      <c r="L54" s="26">
        <f t="shared" si="52"/>
        <v>1603.0464558084591</v>
      </c>
      <c r="M54" s="26">
        <f t="shared" si="52"/>
        <v>2913.294004560044</v>
      </c>
      <c r="N54" s="26">
        <f t="shared" si="52"/>
        <v>5615.2121225203973</v>
      </c>
      <c r="O54" s="26">
        <f t="shared" si="52"/>
        <v>5933.9344337588864</v>
      </c>
      <c r="P54" s="26">
        <f t="shared" si="52"/>
        <v>5013.8483894247665</v>
      </c>
      <c r="Q54" s="26">
        <f t="shared" si="52"/>
        <v>3848.2907774965793</v>
      </c>
      <c r="R54" s="26">
        <f t="shared" si="52"/>
        <v>2124.2738532872786</v>
      </c>
      <c r="S54" s="26">
        <f t="shared" si="52"/>
        <v>2408.7941168998359</v>
      </c>
      <c r="T54" s="26">
        <f t="shared" si="52"/>
        <v>12561.242758022581</v>
      </c>
      <c r="U54" s="26">
        <f t="shared" si="52"/>
        <v>5438.8038043278284</v>
      </c>
      <c r="V54" s="26">
        <f t="shared" si="52"/>
        <v>5171.0844207651526</v>
      </c>
      <c r="W54" s="26">
        <f t="shared" si="52"/>
        <v>2591.5574692466939</v>
      </c>
      <c r="X54" s="26">
        <f t="shared" si="52"/>
        <v>658.52168197594722</v>
      </c>
      <c r="Y54" s="26">
        <f t="shared" si="52"/>
        <v>1128.4498570579658</v>
      </c>
      <c r="Z54" s="26">
        <f t="shared" si="52"/>
        <v>1904.0813893215211</v>
      </c>
      <c r="AA54" s="26">
        <f t="shared" si="52"/>
        <v>1892.9139191152285</v>
      </c>
      <c r="AB54" s="26">
        <f t="shared" si="52"/>
        <v>1577.9393341540738</v>
      </c>
      <c r="AC54" s="26">
        <f t="shared" si="52"/>
        <v>1221.9188114314718</v>
      </c>
      <c r="AD54" s="26">
        <f t="shared" si="52"/>
        <v>697.76110792216491</v>
      </c>
      <c r="AE54" s="26">
        <f t="shared" si="52"/>
        <v>785.63465220472324</v>
      </c>
      <c r="AF54" s="26">
        <f t="shared" si="52"/>
        <v>4036.487638886872</v>
      </c>
      <c r="AG54" s="26">
        <f t="shared" si="52"/>
        <v>5438.8038043278284</v>
      </c>
      <c r="AH54" s="26">
        <f t="shared" si="52"/>
        <v>5171.0844207651526</v>
      </c>
      <c r="AI54" s="26">
        <f t="shared" si="52"/>
        <v>2591.5574692466939</v>
      </c>
      <c r="AJ54" s="26">
        <f t="shared" si="52"/>
        <v>658.52168197594722</v>
      </c>
      <c r="AK54" s="26">
        <f t="shared" si="52"/>
        <v>1128.4498570579658</v>
      </c>
      <c r="AL54" s="26">
        <f t="shared" si="52"/>
        <v>1904.0813893215211</v>
      </c>
      <c r="AM54" s="26">
        <f t="shared" si="52"/>
        <v>1892.9139191152285</v>
      </c>
    </row>
    <row r="55" spans="1:40" ht="15.5" x14ac:dyDescent="0.35">
      <c r="A55" s="631"/>
      <c r="B55" s="31" t="str">
        <f t="shared" si="46"/>
        <v>Lighting</v>
      </c>
      <c r="C55" s="26">
        <f t="shared" si="49"/>
        <v>5.7299978953472301</v>
      </c>
      <c r="D55" s="26">
        <f t="shared" ref="D55:AM55" si="53">((D10*0.5)+C25-D40)*D71*D$78*D$2</f>
        <v>13.964517942165331</v>
      </c>
      <c r="E55" s="26">
        <f t="shared" si="53"/>
        <v>27.664874149197562</v>
      </c>
      <c r="F55" s="26">
        <f t="shared" si="53"/>
        <v>52.466057790940965</v>
      </c>
      <c r="G55" s="26">
        <f t="shared" si="53"/>
        <v>81.396815344750806</v>
      </c>
      <c r="H55" s="26">
        <f t="shared" si="53"/>
        <v>191.38041449683095</v>
      </c>
      <c r="I55" s="26">
        <f t="shared" si="53"/>
        <v>250.05504200561091</v>
      </c>
      <c r="J55" s="26">
        <f t="shared" si="53"/>
        <v>335.09197209091661</v>
      </c>
      <c r="K55" s="26">
        <f t="shared" si="53"/>
        <v>445.99756258090969</v>
      </c>
      <c r="L55" s="26">
        <f t="shared" si="53"/>
        <v>295.28569766033451</v>
      </c>
      <c r="M55" s="26">
        <f t="shared" si="53"/>
        <v>353.41742777055623</v>
      </c>
      <c r="N55" s="26">
        <f t="shared" si="53"/>
        <v>403.81167980297272</v>
      </c>
      <c r="O55" s="26">
        <f t="shared" si="53"/>
        <v>421.88066645671387</v>
      </c>
      <c r="P55" s="26">
        <f t="shared" si="53"/>
        <v>372.57142566044757</v>
      </c>
      <c r="Q55" s="26">
        <f t="shared" si="53"/>
        <v>399.07447489887079</v>
      </c>
      <c r="R55" s="26">
        <f t="shared" si="53"/>
        <v>378.85910197952325</v>
      </c>
      <c r="S55" s="26">
        <f t="shared" si="53"/>
        <v>365.77423047296259</v>
      </c>
      <c r="T55" s="26">
        <f t="shared" si="53"/>
        <v>647.26243303694571</v>
      </c>
      <c r="U55" s="26">
        <f t="shared" si="53"/>
        <v>654.16337268427117</v>
      </c>
      <c r="V55" s="26">
        <f t="shared" si="53"/>
        <v>680.18247606567013</v>
      </c>
      <c r="W55" s="26">
        <f t="shared" si="53"/>
        <v>711.28199463549299</v>
      </c>
      <c r="X55" s="26">
        <f t="shared" si="53"/>
        <v>373.48905386009875</v>
      </c>
      <c r="Y55" s="26">
        <f t="shared" si="53"/>
        <v>422.60204382316903</v>
      </c>
      <c r="Z55" s="26">
        <f t="shared" si="53"/>
        <v>434.65587652501608</v>
      </c>
      <c r="AA55" s="26">
        <f t="shared" si="53"/>
        <v>427.29929735255087</v>
      </c>
      <c r="AB55" s="26">
        <f t="shared" si="53"/>
        <v>372.29146703223034</v>
      </c>
      <c r="AC55" s="26">
        <f t="shared" si="53"/>
        <v>402.33040608733393</v>
      </c>
      <c r="AD55" s="26">
        <f t="shared" si="53"/>
        <v>395.11945550595209</v>
      </c>
      <c r="AE55" s="26">
        <f t="shared" si="53"/>
        <v>378.78126324819743</v>
      </c>
      <c r="AF55" s="26">
        <f t="shared" si="53"/>
        <v>660.39815803790555</v>
      </c>
      <c r="AG55" s="26">
        <f t="shared" si="53"/>
        <v>654.16337268427117</v>
      </c>
      <c r="AH55" s="26">
        <f t="shared" si="53"/>
        <v>680.18247606567013</v>
      </c>
      <c r="AI55" s="26">
        <f t="shared" si="53"/>
        <v>711.28199463549299</v>
      </c>
      <c r="AJ55" s="26">
        <f t="shared" si="53"/>
        <v>373.48905386009875</v>
      </c>
      <c r="AK55" s="26">
        <f t="shared" si="53"/>
        <v>422.60204382316903</v>
      </c>
      <c r="AL55" s="26">
        <f t="shared" si="53"/>
        <v>434.65587652501608</v>
      </c>
      <c r="AM55" s="26">
        <f t="shared" si="53"/>
        <v>427.29929735255087</v>
      </c>
    </row>
    <row r="56" spans="1:40" ht="15.5" x14ac:dyDescent="0.35">
      <c r="A56" s="631"/>
      <c r="B56" s="31" t="str">
        <f t="shared" si="46"/>
        <v>Miscellaneous</v>
      </c>
      <c r="C56" s="26">
        <f t="shared" si="49"/>
        <v>1.3958839534048098</v>
      </c>
      <c r="D56" s="26">
        <f t="shared" ref="D56:AM56" si="54">((D11*0.5)+C26-D41)*D72*D$78*D$2</f>
        <v>8.318138824682805</v>
      </c>
      <c r="E56" s="26">
        <f t="shared" si="54"/>
        <v>45.543145957121851</v>
      </c>
      <c r="F56" s="26">
        <f t="shared" si="54"/>
        <v>108.57218611462017</v>
      </c>
      <c r="G56" s="26">
        <f t="shared" si="54"/>
        <v>182.02587700118855</v>
      </c>
      <c r="H56" s="26">
        <f t="shared" si="54"/>
        <v>473.10850271122229</v>
      </c>
      <c r="I56" s="26">
        <f t="shared" si="54"/>
        <v>640.42338015231962</v>
      </c>
      <c r="J56" s="26">
        <f t="shared" si="54"/>
        <v>825.15990170044029</v>
      </c>
      <c r="K56" s="26">
        <f t="shared" si="54"/>
        <v>907.0984079171817</v>
      </c>
      <c r="L56" s="26">
        <f t="shared" si="54"/>
        <v>479.7307325284545</v>
      </c>
      <c r="M56" s="26">
        <f t="shared" si="54"/>
        <v>486.85411904635515</v>
      </c>
      <c r="N56" s="26">
        <f t="shared" si="54"/>
        <v>502.11970074804401</v>
      </c>
      <c r="O56" s="26">
        <f t="shared" si="54"/>
        <v>505.5911694721201</v>
      </c>
      <c r="P56" s="26">
        <f t="shared" si="54"/>
        <v>465.52957581998567</v>
      </c>
      <c r="Q56" s="26">
        <f t="shared" si="54"/>
        <v>520.83005245731374</v>
      </c>
      <c r="R56" s="26">
        <f t="shared" si="54"/>
        <v>525.16224740158862</v>
      </c>
      <c r="S56" s="26">
        <f t="shared" si="54"/>
        <v>558.35269765972134</v>
      </c>
      <c r="T56" s="26">
        <f t="shared" si="54"/>
        <v>1108.2554227586495</v>
      </c>
      <c r="U56" s="26">
        <f t="shared" si="54"/>
        <v>238.77467075614453</v>
      </c>
      <c r="V56" s="26">
        <f t="shared" si="54"/>
        <v>238.64784522895343</v>
      </c>
      <c r="W56" s="26">
        <f t="shared" si="54"/>
        <v>231.03982533327618</v>
      </c>
      <c r="X56" s="26">
        <f t="shared" si="54"/>
        <v>109.41846590554617</v>
      </c>
      <c r="Y56" s="26">
        <f t="shared" si="54"/>
        <v>112.68051200349537</v>
      </c>
      <c r="Z56" s="26">
        <f t="shared" si="54"/>
        <v>109.55802712672677</v>
      </c>
      <c r="AA56" s="26">
        <f t="shared" si="54"/>
        <v>104.6216499882413</v>
      </c>
      <c r="AB56" s="26">
        <f t="shared" si="54"/>
        <v>95.038669090664243</v>
      </c>
      <c r="AC56" s="26">
        <f t="shared" si="54"/>
        <v>107.27646891031627</v>
      </c>
      <c r="AD56" s="26">
        <f t="shared" si="54"/>
        <v>111.89835885515478</v>
      </c>
      <c r="AE56" s="26">
        <f t="shared" si="54"/>
        <v>118.13090503581522</v>
      </c>
      <c r="AF56" s="26">
        <f t="shared" si="54"/>
        <v>231.01748234858044</v>
      </c>
      <c r="AG56" s="26">
        <f t="shared" si="54"/>
        <v>238.77467075614453</v>
      </c>
      <c r="AH56" s="26">
        <f t="shared" si="54"/>
        <v>238.64784522895343</v>
      </c>
      <c r="AI56" s="26">
        <f t="shared" si="54"/>
        <v>231.03982533327618</v>
      </c>
      <c r="AJ56" s="26">
        <f t="shared" si="54"/>
        <v>109.41846590554617</v>
      </c>
      <c r="AK56" s="26">
        <f t="shared" si="54"/>
        <v>112.68051200349537</v>
      </c>
      <c r="AL56" s="26">
        <f t="shared" si="54"/>
        <v>109.55802712672677</v>
      </c>
      <c r="AM56" s="26">
        <f t="shared" si="54"/>
        <v>104.6216499882413</v>
      </c>
    </row>
    <row r="57" spans="1:40" ht="15.5" x14ac:dyDescent="0.35">
      <c r="A57" s="631"/>
      <c r="B57" s="31" t="str">
        <f t="shared" si="46"/>
        <v>Pool Spa</v>
      </c>
      <c r="C57" s="26">
        <f t="shared" si="49"/>
        <v>0</v>
      </c>
      <c r="D57" s="26">
        <f t="shared" ref="D57:AM57" si="55">((D12*0.5)+C27-D42)*D73*D$78*D$2</f>
        <v>0</v>
      </c>
      <c r="E57" s="26">
        <f t="shared" si="55"/>
        <v>0</v>
      </c>
      <c r="F57" s="26">
        <f t="shared" si="55"/>
        <v>0</v>
      </c>
      <c r="G57" s="26">
        <f t="shared" si="55"/>
        <v>0</v>
      </c>
      <c r="H57" s="26">
        <f t="shared" si="55"/>
        <v>0</v>
      </c>
      <c r="I57" s="26">
        <f t="shared" si="55"/>
        <v>0</v>
      </c>
      <c r="J57" s="26">
        <f t="shared" si="55"/>
        <v>0</v>
      </c>
      <c r="K57" s="26">
        <f t="shared" si="55"/>
        <v>0</v>
      </c>
      <c r="L57" s="26">
        <f t="shared" si="55"/>
        <v>0</v>
      </c>
      <c r="M57" s="26">
        <f t="shared" si="55"/>
        <v>0</v>
      </c>
      <c r="N57" s="26">
        <f t="shared" si="55"/>
        <v>0</v>
      </c>
      <c r="O57" s="26">
        <f t="shared" si="55"/>
        <v>0</v>
      </c>
      <c r="P57" s="26">
        <f t="shared" si="55"/>
        <v>0</v>
      </c>
      <c r="Q57" s="26">
        <f t="shared" si="55"/>
        <v>0</v>
      </c>
      <c r="R57" s="26">
        <f t="shared" si="55"/>
        <v>0</v>
      </c>
      <c r="S57" s="26">
        <f t="shared" si="55"/>
        <v>0</v>
      </c>
      <c r="T57" s="26">
        <f t="shared" si="55"/>
        <v>0</v>
      </c>
      <c r="U57" s="26">
        <f t="shared" si="55"/>
        <v>0</v>
      </c>
      <c r="V57" s="26">
        <f t="shared" si="55"/>
        <v>0</v>
      </c>
      <c r="W57" s="26">
        <f t="shared" si="55"/>
        <v>0</v>
      </c>
      <c r="X57" s="26">
        <f t="shared" si="55"/>
        <v>0</v>
      </c>
      <c r="Y57" s="26">
        <f t="shared" si="55"/>
        <v>0</v>
      </c>
      <c r="Z57" s="26">
        <f t="shared" si="55"/>
        <v>0</v>
      </c>
      <c r="AA57" s="26">
        <f t="shared" si="55"/>
        <v>0</v>
      </c>
      <c r="AB57" s="26">
        <f t="shared" si="55"/>
        <v>0</v>
      </c>
      <c r="AC57" s="26">
        <f t="shared" si="55"/>
        <v>0</v>
      </c>
      <c r="AD57" s="26">
        <f t="shared" si="55"/>
        <v>0</v>
      </c>
      <c r="AE57" s="26">
        <f t="shared" si="55"/>
        <v>0</v>
      </c>
      <c r="AF57" s="26">
        <f t="shared" si="55"/>
        <v>0</v>
      </c>
      <c r="AG57" s="26">
        <f t="shared" si="55"/>
        <v>0</v>
      </c>
      <c r="AH57" s="26">
        <f t="shared" si="55"/>
        <v>0</v>
      </c>
      <c r="AI57" s="26">
        <f t="shared" si="55"/>
        <v>0</v>
      </c>
      <c r="AJ57" s="26">
        <f t="shared" si="55"/>
        <v>0</v>
      </c>
      <c r="AK57" s="26">
        <f t="shared" si="55"/>
        <v>0</v>
      </c>
      <c r="AL57" s="26">
        <f t="shared" si="55"/>
        <v>0</v>
      </c>
      <c r="AM57" s="26">
        <f t="shared" si="55"/>
        <v>0</v>
      </c>
    </row>
    <row r="58" spans="1:40" ht="15.5" x14ac:dyDescent="0.35">
      <c r="A58" s="631"/>
      <c r="B58" s="31" t="str">
        <f t="shared" si="46"/>
        <v>Refrigeration</v>
      </c>
      <c r="C58" s="26">
        <f t="shared" si="49"/>
        <v>0</v>
      </c>
      <c r="D58" s="26">
        <f t="shared" ref="D58:AM58" si="56">((D13*0.5)+C28-D43)*D74*D$78*D$2</f>
        <v>0</v>
      </c>
      <c r="E58" s="26">
        <f t="shared" si="56"/>
        <v>0</v>
      </c>
      <c r="F58" s="26">
        <f t="shared" si="56"/>
        <v>0</v>
      </c>
      <c r="G58" s="26">
        <f t="shared" si="56"/>
        <v>0</v>
      </c>
      <c r="H58" s="26">
        <f t="shared" si="56"/>
        <v>0</v>
      </c>
      <c r="I58" s="26">
        <f t="shared" si="56"/>
        <v>0</v>
      </c>
      <c r="J58" s="26">
        <f t="shared" si="56"/>
        <v>0</v>
      </c>
      <c r="K58" s="26">
        <f t="shared" si="56"/>
        <v>0</v>
      </c>
      <c r="L58" s="26">
        <f t="shared" si="56"/>
        <v>0</v>
      </c>
      <c r="M58" s="26">
        <f t="shared" si="56"/>
        <v>0</v>
      </c>
      <c r="N58" s="26">
        <f t="shared" si="56"/>
        <v>0</v>
      </c>
      <c r="O58" s="26">
        <f t="shared" si="56"/>
        <v>0</v>
      </c>
      <c r="P58" s="26">
        <f t="shared" si="56"/>
        <v>0</v>
      </c>
      <c r="Q58" s="26">
        <f t="shared" si="56"/>
        <v>0</v>
      </c>
      <c r="R58" s="26">
        <f t="shared" si="56"/>
        <v>0</v>
      </c>
      <c r="S58" s="26">
        <f t="shared" si="56"/>
        <v>0</v>
      </c>
      <c r="T58" s="26">
        <f t="shared" si="56"/>
        <v>0</v>
      </c>
      <c r="U58" s="26">
        <f t="shared" si="56"/>
        <v>0</v>
      </c>
      <c r="V58" s="26">
        <f t="shared" si="56"/>
        <v>0</v>
      </c>
      <c r="W58" s="26">
        <f t="shared" si="56"/>
        <v>0</v>
      </c>
      <c r="X58" s="26">
        <f t="shared" si="56"/>
        <v>0</v>
      </c>
      <c r="Y58" s="26">
        <f t="shared" si="56"/>
        <v>0</v>
      </c>
      <c r="Z58" s="26">
        <f t="shared" si="56"/>
        <v>0</v>
      </c>
      <c r="AA58" s="26">
        <f t="shared" si="56"/>
        <v>0</v>
      </c>
      <c r="AB58" s="26">
        <f t="shared" si="56"/>
        <v>0</v>
      </c>
      <c r="AC58" s="26">
        <f t="shared" si="56"/>
        <v>0</v>
      </c>
      <c r="AD58" s="26">
        <f t="shared" si="56"/>
        <v>0</v>
      </c>
      <c r="AE58" s="26">
        <f t="shared" si="56"/>
        <v>0</v>
      </c>
      <c r="AF58" s="26">
        <f t="shared" si="56"/>
        <v>0</v>
      </c>
      <c r="AG58" s="26">
        <f t="shared" si="56"/>
        <v>0</v>
      </c>
      <c r="AH58" s="26">
        <f t="shared" si="56"/>
        <v>0</v>
      </c>
      <c r="AI58" s="26">
        <f t="shared" si="56"/>
        <v>0</v>
      </c>
      <c r="AJ58" s="26">
        <f t="shared" si="56"/>
        <v>0</v>
      </c>
      <c r="AK58" s="26">
        <f t="shared" si="56"/>
        <v>0</v>
      </c>
      <c r="AL58" s="26">
        <f t="shared" si="56"/>
        <v>0</v>
      </c>
      <c r="AM58" s="26">
        <f t="shared" si="56"/>
        <v>0</v>
      </c>
    </row>
    <row r="59" spans="1:40" ht="15.75" customHeight="1" x14ac:dyDescent="0.35">
      <c r="A59" s="631"/>
      <c r="B59" s="31" t="str">
        <f t="shared" si="46"/>
        <v>Water Heating</v>
      </c>
      <c r="C59" s="26">
        <f t="shared" si="49"/>
        <v>3.9425596311154387</v>
      </c>
      <c r="D59" s="26">
        <f t="shared" ref="D59:AM59" si="57">((D14*0.5)+C29-D44)*D75*D$78*D$2</f>
        <v>63.79695338378589</v>
      </c>
      <c r="E59" s="26">
        <f t="shared" si="57"/>
        <v>216.55535426159807</v>
      </c>
      <c r="F59" s="26">
        <f t="shared" si="57"/>
        <v>329.52431082300427</v>
      </c>
      <c r="G59" s="26">
        <f t="shared" si="57"/>
        <v>461.47134748614354</v>
      </c>
      <c r="H59" s="26">
        <f t="shared" si="57"/>
        <v>1136.0162285559381</v>
      </c>
      <c r="I59" s="26">
        <f t="shared" si="57"/>
        <v>1270.3192315857209</v>
      </c>
      <c r="J59" s="26">
        <f t="shared" si="57"/>
        <v>1429.7483412760673</v>
      </c>
      <c r="K59" s="26">
        <f t="shared" si="57"/>
        <v>1731.7171511404806</v>
      </c>
      <c r="L59" s="26">
        <f t="shared" si="57"/>
        <v>1026.9600968103821</v>
      </c>
      <c r="M59" s="26">
        <f t="shared" si="57"/>
        <v>1610.4019753571295</v>
      </c>
      <c r="N59" s="26">
        <f t="shared" si="57"/>
        <v>2529.7361312342309</v>
      </c>
      <c r="O59" s="26">
        <f t="shared" si="57"/>
        <v>2756.2850127493425</v>
      </c>
      <c r="P59" s="26">
        <f t="shared" si="57"/>
        <v>2440.2991648512516</v>
      </c>
      <c r="Q59" s="26">
        <f t="shared" si="57"/>
        <v>2621.3162778385818</v>
      </c>
      <c r="R59" s="26">
        <f t="shared" si="57"/>
        <v>2423.5460577493182</v>
      </c>
      <c r="S59" s="26">
        <f t="shared" si="57"/>
        <v>2459.3554430019249</v>
      </c>
      <c r="T59" s="26">
        <f t="shared" si="57"/>
        <v>4649.2235143647349</v>
      </c>
      <c r="U59" s="26">
        <f t="shared" si="57"/>
        <v>617.20358123770563</v>
      </c>
      <c r="V59" s="26">
        <f t="shared" si="57"/>
        <v>580.51003234377299</v>
      </c>
      <c r="W59" s="26">
        <f t="shared" si="57"/>
        <v>632.3230820253749</v>
      </c>
      <c r="X59" s="26">
        <f t="shared" si="57"/>
        <v>332.72839209118843</v>
      </c>
      <c r="Y59" s="26">
        <f t="shared" si="57"/>
        <v>376.8204906574187</v>
      </c>
      <c r="Z59" s="26">
        <f t="shared" si="57"/>
        <v>416.30735924900245</v>
      </c>
      <c r="AA59" s="26">
        <f t="shared" si="57"/>
        <v>413.42675066840525</v>
      </c>
      <c r="AB59" s="26">
        <f t="shared" si="57"/>
        <v>361.11747501645976</v>
      </c>
      <c r="AC59" s="26">
        <f t="shared" si="57"/>
        <v>391.36341439457806</v>
      </c>
      <c r="AD59" s="26">
        <f t="shared" si="57"/>
        <v>374.31209624170799</v>
      </c>
      <c r="AE59" s="26">
        <f t="shared" si="57"/>
        <v>377.16256317659759</v>
      </c>
      <c r="AF59" s="26">
        <f t="shared" si="57"/>
        <v>702.48616052723662</v>
      </c>
      <c r="AG59" s="26">
        <f t="shared" si="57"/>
        <v>617.20358123770563</v>
      </c>
      <c r="AH59" s="26">
        <f t="shared" si="57"/>
        <v>580.51003234377299</v>
      </c>
      <c r="AI59" s="26">
        <f t="shared" si="57"/>
        <v>632.3230820253749</v>
      </c>
      <c r="AJ59" s="26">
        <f t="shared" si="57"/>
        <v>332.72839209118843</v>
      </c>
      <c r="AK59" s="26">
        <f t="shared" si="57"/>
        <v>376.8204906574187</v>
      </c>
      <c r="AL59" s="26">
        <f t="shared" si="57"/>
        <v>416.30735924900245</v>
      </c>
      <c r="AM59" s="26">
        <f t="shared" si="57"/>
        <v>413.42675066840525</v>
      </c>
    </row>
    <row r="60" spans="1:40" ht="15.75" customHeight="1" thickBot="1" x14ac:dyDescent="0.4">
      <c r="A60" s="631"/>
      <c r="B60" s="162" t="str">
        <f t="shared" si="46"/>
        <v>Motors(uses bus. load shape)</v>
      </c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</row>
    <row r="61" spans="1:40" ht="15.75" customHeight="1" x14ac:dyDescent="0.35">
      <c r="A61" s="631"/>
      <c r="B61" s="161" t="s">
        <v>18</v>
      </c>
      <c r="C61" s="128">
        <f>SUM(C50:C60)</f>
        <v>1231.5295374941124</v>
      </c>
      <c r="D61" s="128">
        <f t="shared" ref="D61:AM61" si="58">SUM(D50:D60)</f>
        <v>4908.5084402449165</v>
      </c>
      <c r="E61" s="128">
        <f t="shared" si="58"/>
        <v>11199.917584569639</v>
      </c>
      <c r="F61" s="128">
        <f t="shared" si="58"/>
        <v>11458.183653080985</v>
      </c>
      <c r="G61" s="128">
        <f t="shared" si="58"/>
        <v>21415.034920401231</v>
      </c>
      <c r="H61" s="128">
        <f t="shared" si="58"/>
        <v>159388.21273726196</v>
      </c>
      <c r="I61" s="128">
        <f t="shared" si="58"/>
        <v>284896.4937155504</v>
      </c>
      <c r="J61" s="128">
        <f t="shared" si="58"/>
        <v>343706.41760777606</v>
      </c>
      <c r="K61" s="128">
        <f t="shared" si="58"/>
        <v>202056.21474778443</v>
      </c>
      <c r="L61" s="128">
        <f t="shared" si="58"/>
        <v>43452.683429061006</v>
      </c>
      <c r="M61" s="128">
        <f t="shared" si="58"/>
        <v>64507.118579933362</v>
      </c>
      <c r="N61" s="128">
        <f t="shared" si="58"/>
        <v>129500.35653799574</v>
      </c>
      <c r="O61" s="128">
        <f t="shared" si="58"/>
        <v>147982.73851663806</v>
      </c>
      <c r="P61" s="128">
        <f t="shared" si="58"/>
        <v>125242.02435450724</v>
      </c>
      <c r="Q61" s="128">
        <f t="shared" si="58"/>
        <v>98166.678843883084</v>
      </c>
      <c r="R61" s="128">
        <f t="shared" si="58"/>
        <v>61696.646985173902</v>
      </c>
      <c r="S61" s="128">
        <f t="shared" si="58"/>
        <v>92604.141180416555</v>
      </c>
      <c r="T61" s="128">
        <f t="shared" si="58"/>
        <v>514702.84748236474</v>
      </c>
      <c r="U61" s="128">
        <f t="shared" si="58"/>
        <v>-85117.543651366999</v>
      </c>
      <c r="V61" s="128">
        <f t="shared" si="58"/>
        <v>-80863.277666929775</v>
      </c>
      <c r="W61" s="128">
        <f t="shared" si="58"/>
        <v>-36739.111438548985</v>
      </c>
      <c r="X61" s="128">
        <f t="shared" si="58"/>
        <v>-1195.6193358661628</v>
      </c>
      <c r="Y61" s="128">
        <f t="shared" si="58"/>
        <v>1963.8080030049198</v>
      </c>
      <c r="Z61" s="128">
        <f t="shared" si="58"/>
        <v>2939.7448447997122</v>
      </c>
      <c r="AA61" s="128">
        <f t="shared" si="58"/>
        <v>2923.2411519113857</v>
      </c>
      <c r="AB61" s="128">
        <f t="shared" si="58"/>
        <v>2463.388909558998</v>
      </c>
      <c r="AC61" s="128">
        <f t="shared" si="58"/>
        <v>1829.9543824725965</v>
      </c>
      <c r="AD61" s="128">
        <f t="shared" si="58"/>
        <v>-700.97779864591178</v>
      </c>
      <c r="AE61" s="128">
        <f t="shared" si="58"/>
        <v>-8783.9755041249773</v>
      </c>
      <c r="AF61" s="128">
        <f t="shared" si="58"/>
        <v>-62527.986529911359</v>
      </c>
      <c r="AG61" s="128">
        <f t="shared" si="58"/>
        <v>-85117.543651366999</v>
      </c>
      <c r="AH61" s="128">
        <f t="shared" si="58"/>
        <v>-80863.277666929775</v>
      </c>
      <c r="AI61" s="128">
        <f t="shared" si="58"/>
        <v>-36739.111438548985</v>
      </c>
      <c r="AJ61" s="128">
        <f t="shared" si="58"/>
        <v>-1195.6193358661628</v>
      </c>
      <c r="AK61" s="128">
        <f t="shared" si="58"/>
        <v>1963.8080030049198</v>
      </c>
      <c r="AL61" s="128">
        <f t="shared" si="58"/>
        <v>2939.7448447997122</v>
      </c>
      <c r="AM61" s="128">
        <f t="shared" si="58"/>
        <v>2923.2411519113857</v>
      </c>
    </row>
    <row r="62" spans="1:40" ht="16.5" customHeight="1" thickBot="1" x14ac:dyDescent="0.4">
      <c r="A62" s="632"/>
      <c r="B62" s="139" t="s">
        <v>19</v>
      </c>
      <c r="C62" s="27">
        <f>C61</f>
        <v>1231.5295374941124</v>
      </c>
      <c r="D62" s="27">
        <f>C62+D61</f>
        <v>6140.037977739029</v>
      </c>
      <c r="E62" s="27">
        <f t="shared" ref="E62:AM62" si="59">D62+E61</f>
        <v>17339.955562308667</v>
      </c>
      <c r="F62" s="27">
        <f t="shared" si="59"/>
        <v>28798.139215389652</v>
      </c>
      <c r="G62" s="27">
        <f t="shared" si="59"/>
        <v>50213.174135790883</v>
      </c>
      <c r="H62" s="27">
        <f t="shared" si="59"/>
        <v>209601.38687305283</v>
      </c>
      <c r="I62" s="27">
        <f t="shared" si="59"/>
        <v>494497.88058860321</v>
      </c>
      <c r="J62" s="27">
        <f t="shared" si="59"/>
        <v>838204.29819637933</v>
      </c>
      <c r="K62" s="27">
        <f t="shared" si="59"/>
        <v>1040260.5129441638</v>
      </c>
      <c r="L62" s="27">
        <f t="shared" si="59"/>
        <v>1083713.1963732247</v>
      </c>
      <c r="M62" s="27">
        <f t="shared" si="59"/>
        <v>1148220.3149531581</v>
      </c>
      <c r="N62" s="27">
        <f t="shared" si="59"/>
        <v>1277720.671491154</v>
      </c>
      <c r="O62" s="27">
        <f t="shared" si="59"/>
        <v>1425703.4100077921</v>
      </c>
      <c r="P62" s="27">
        <f t="shared" si="59"/>
        <v>1550945.4343622993</v>
      </c>
      <c r="Q62" s="27">
        <f t="shared" si="59"/>
        <v>1649112.1132061824</v>
      </c>
      <c r="R62" s="27">
        <f t="shared" si="59"/>
        <v>1710808.7601913563</v>
      </c>
      <c r="S62" s="27">
        <f t="shared" si="59"/>
        <v>1803412.9013717729</v>
      </c>
      <c r="T62" s="27">
        <f t="shared" si="59"/>
        <v>2318115.7488541375</v>
      </c>
      <c r="U62" s="27">
        <f t="shared" si="59"/>
        <v>2232998.2052027704</v>
      </c>
      <c r="V62" s="27">
        <f t="shared" si="59"/>
        <v>2152134.9275358408</v>
      </c>
      <c r="W62" s="27">
        <f t="shared" si="59"/>
        <v>2115395.8160972917</v>
      </c>
      <c r="X62" s="27">
        <f t="shared" si="59"/>
        <v>2114200.1967614256</v>
      </c>
      <c r="Y62" s="27">
        <f t="shared" si="59"/>
        <v>2116164.0047644307</v>
      </c>
      <c r="Z62" s="27">
        <f t="shared" si="59"/>
        <v>2119103.7496092306</v>
      </c>
      <c r="AA62" s="27">
        <f t="shared" si="59"/>
        <v>2122026.9907611418</v>
      </c>
      <c r="AB62" s="27">
        <f t="shared" si="59"/>
        <v>2124490.3796707005</v>
      </c>
      <c r="AC62" s="27">
        <f t="shared" si="59"/>
        <v>2126320.3340531732</v>
      </c>
      <c r="AD62" s="27">
        <f t="shared" si="59"/>
        <v>2125619.3562545273</v>
      </c>
      <c r="AE62" s="27">
        <f t="shared" si="59"/>
        <v>2116835.3807504023</v>
      </c>
      <c r="AF62" s="27">
        <f t="shared" si="59"/>
        <v>2054307.3942204909</v>
      </c>
      <c r="AG62" s="27">
        <f t="shared" si="59"/>
        <v>1969189.8505691239</v>
      </c>
      <c r="AH62" s="27">
        <f t="shared" si="59"/>
        <v>1888326.572902194</v>
      </c>
      <c r="AI62" s="27">
        <f t="shared" si="59"/>
        <v>1851587.4614636451</v>
      </c>
      <c r="AJ62" s="27">
        <f t="shared" si="59"/>
        <v>1850391.842127779</v>
      </c>
      <c r="AK62" s="27">
        <f t="shared" si="59"/>
        <v>1852355.6501307839</v>
      </c>
      <c r="AL62" s="27">
        <f t="shared" si="59"/>
        <v>1855295.3949755835</v>
      </c>
      <c r="AM62" s="27">
        <f t="shared" si="59"/>
        <v>1858218.636127495</v>
      </c>
    </row>
    <row r="63" spans="1:40" x14ac:dyDescent="0.35">
      <c r="A63" s="252"/>
      <c r="B63" s="12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</row>
    <row r="64" spans="1:40" ht="15" thickBot="1" x14ac:dyDescent="0.4">
      <c r="A64" s="130"/>
      <c r="B64" s="130"/>
      <c r="C64" s="130"/>
      <c r="D64" s="130"/>
      <c r="E64" s="130"/>
      <c r="F64" s="130"/>
      <c r="G64" s="130"/>
      <c r="H64" s="130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93"/>
    </row>
    <row r="65" spans="1:41" ht="16" thickBot="1" x14ac:dyDescent="0.4">
      <c r="A65" s="633" t="s">
        <v>12</v>
      </c>
      <c r="B65" s="160" t="s">
        <v>164</v>
      </c>
      <c r="C65" s="146">
        <f>C$4</f>
        <v>44562</v>
      </c>
      <c r="D65" s="146">
        <f t="shared" ref="D65:AM65" si="60">D$4</f>
        <v>44593</v>
      </c>
      <c r="E65" s="146">
        <f t="shared" si="60"/>
        <v>44621</v>
      </c>
      <c r="F65" s="146">
        <f t="shared" si="60"/>
        <v>44652</v>
      </c>
      <c r="G65" s="146">
        <f t="shared" si="60"/>
        <v>44682</v>
      </c>
      <c r="H65" s="146">
        <f t="shared" si="60"/>
        <v>44713</v>
      </c>
      <c r="I65" s="146">
        <f t="shared" si="60"/>
        <v>44743</v>
      </c>
      <c r="J65" s="146">
        <f t="shared" si="60"/>
        <v>44774</v>
      </c>
      <c r="K65" s="146">
        <f t="shared" si="60"/>
        <v>44805</v>
      </c>
      <c r="L65" s="146">
        <f t="shared" si="60"/>
        <v>44835</v>
      </c>
      <c r="M65" s="146">
        <f t="shared" si="60"/>
        <v>44866</v>
      </c>
      <c r="N65" s="146">
        <f t="shared" si="60"/>
        <v>44896</v>
      </c>
      <c r="O65" s="146">
        <f t="shared" si="60"/>
        <v>44927</v>
      </c>
      <c r="P65" s="146">
        <f t="shared" si="60"/>
        <v>44958</v>
      </c>
      <c r="Q65" s="146">
        <f t="shared" si="60"/>
        <v>44986</v>
      </c>
      <c r="R65" s="146">
        <f t="shared" si="60"/>
        <v>45017</v>
      </c>
      <c r="S65" s="146">
        <f t="shared" si="60"/>
        <v>45047</v>
      </c>
      <c r="T65" s="146">
        <f t="shared" si="60"/>
        <v>45078</v>
      </c>
      <c r="U65" s="146">
        <f t="shared" si="60"/>
        <v>45108</v>
      </c>
      <c r="V65" s="146">
        <f t="shared" si="60"/>
        <v>45139</v>
      </c>
      <c r="W65" s="146">
        <f t="shared" si="60"/>
        <v>45170</v>
      </c>
      <c r="X65" s="146">
        <f t="shared" si="60"/>
        <v>45200</v>
      </c>
      <c r="Y65" s="146">
        <f t="shared" si="60"/>
        <v>45231</v>
      </c>
      <c r="Z65" s="146">
        <f t="shared" si="60"/>
        <v>45261</v>
      </c>
      <c r="AA65" s="146">
        <f t="shared" si="60"/>
        <v>45292</v>
      </c>
      <c r="AB65" s="146">
        <f t="shared" si="60"/>
        <v>45323</v>
      </c>
      <c r="AC65" s="146">
        <f t="shared" si="60"/>
        <v>45352</v>
      </c>
      <c r="AD65" s="146">
        <f t="shared" si="60"/>
        <v>45383</v>
      </c>
      <c r="AE65" s="146">
        <f t="shared" si="60"/>
        <v>45413</v>
      </c>
      <c r="AF65" s="146">
        <f t="shared" si="60"/>
        <v>45444</v>
      </c>
      <c r="AG65" s="146">
        <f t="shared" si="60"/>
        <v>45474</v>
      </c>
      <c r="AH65" s="146">
        <f t="shared" si="60"/>
        <v>45505</v>
      </c>
      <c r="AI65" s="146">
        <f t="shared" si="60"/>
        <v>45536</v>
      </c>
      <c r="AJ65" s="146">
        <f t="shared" si="60"/>
        <v>45566</v>
      </c>
      <c r="AK65" s="146">
        <f t="shared" si="60"/>
        <v>45597</v>
      </c>
      <c r="AL65" s="146">
        <f t="shared" si="60"/>
        <v>45627</v>
      </c>
      <c r="AM65" s="146">
        <f t="shared" si="60"/>
        <v>45658</v>
      </c>
      <c r="AO65" s="195" t="s">
        <v>183</v>
      </c>
    </row>
    <row r="66" spans="1:41" ht="15" customHeight="1" x14ac:dyDescent="0.35">
      <c r="A66" s="634"/>
      <c r="B66" s="135" t="s">
        <v>0</v>
      </c>
      <c r="C66" s="136">
        <v>0.11129699999999999</v>
      </c>
      <c r="D66" s="136">
        <v>9.3076999999999993E-2</v>
      </c>
      <c r="E66" s="136">
        <v>7.0041999999999993E-2</v>
      </c>
      <c r="F66" s="136">
        <v>3.7116000000000003E-2</v>
      </c>
      <c r="G66" s="136">
        <v>4.0888000000000001E-2</v>
      </c>
      <c r="H66" s="136">
        <v>0.103973</v>
      </c>
      <c r="I66" s="136">
        <v>0.1401</v>
      </c>
      <c r="J66" s="136">
        <v>0.13320699999999999</v>
      </c>
      <c r="K66" s="136">
        <v>6.6758999999999999E-2</v>
      </c>
      <c r="L66" s="136">
        <v>3.7011000000000002E-2</v>
      </c>
      <c r="M66" s="136">
        <v>5.9593E-2</v>
      </c>
      <c r="N66" s="136">
        <v>0.106937</v>
      </c>
      <c r="O66" s="136">
        <f>C66</f>
        <v>0.11129699999999999</v>
      </c>
      <c r="P66" s="136">
        <f t="shared" ref="P66:P75" si="61">D66</f>
        <v>9.3076999999999993E-2</v>
      </c>
      <c r="Q66" s="136">
        <f t="shared" ref="Q66:Q75" si="62">E66</f>
        <v>7.0041999999999993E-2</v>
      </c>
      <c r="R66" s="136">
        <f t="shared" ref="R66:R75" si="63">F66</f>
        <v>3.7116000000000003E-2</v>
      </c>
      <c r="S66" s="136">
        <f t="shared" ref="S66:S75" si="64">G66</f>
        <v>4.0888000000000001E-2</v>
      </c>
      <c r="T66" s="136">
        <f t="shared" ref="T66:T75" si="65">H66</f>
        <v>0.103973</v>
      </c>
      <c r="U66" s="136">
        <f t="shared" ref="U66:U75" si="66">I66</f>
        <v>0.1401</v>
      </c>
      <c r="V66" s="136">
        <f t="shared" ref="V66:V75" si="67">J66</f>
        <v>0.13320699999999999</v>
      </c>
      <c r="W66" s="136">
        <f t="shared" ref="W66:W75" si="68">K66</f>
        <v>6.6758999999999999E-2</v>
      </c>
      <c r="X66" s="136">
        <f t="shared" ref="X66:X75" si="69">L66</f>
        <v>3.7011000000000002E-2</v>
      </c>
      <c r="Y66" s="136">
        <f t="shared" ref="Y66:Y75" si="70">M66</f>
        <v>5.9593E-2</v>
      </c>
      <c r="Z66" s="136">
        <f t="shared" ref="Z66:Z75" si="71">N66</f>
        <v>0.106937</v>
      </c>
      <c r="AA66" s="136">
        <f t="shared" ref="AA66:AA75" si="72">O66</f>
        <v>0.11129699999999999</v>
      </c>
      <c r="AB66" s="136">
        <f t="shared" ref="AB66:AB75" si="73">P66</f>
        <v>9.3076999999999993E-2</v>
      </c>
      <c r="AC66" s="136">
        <f t="shared" ref="AC66:AC75" si="74">Q66</f>
        <v>7.0041999999999993E-2</v>
      </c>
      <c r="AD66" s="136">
        <f t="shared" ref="AD66:AD75" si="75">R66</f>
        <v>3.7116000000000003E-2</v>
      </c>
      <c r="AE66" s="136">
        <f t="shared" ref="AE66:AE75" si="76">S66</f>
        <v>4.0888000000000001E-2</v>
      </c>
      <c r="AF66" s="136">
        <f t="shared" ref="AF66:AF75" si="77">T66</f>
        <v>0.103973</v>
      </c>
      <c r="AG66" s="136">
        <f t="shared" ref="AG66:AG75" si="78">U66</f>
        <v>0.1401</v>
      </c>
      <c r="AH66" s="136">
        <f t="shared" ref="AH66:AH75" si="79">V66</f>
        <v>0.13320699999999999</v>
      </c>
      <c r="AI66" s="136">
        <f t="shared" ref="AI66:AI75" si="80">W66</f>
        <v>6.6758999999999999E-2</v>
      </c>
      <c r="AJ66" s="136">
        <f t="shared" ref="AJ66:AJ75" si="81">X66</f>
        <v>3.7011000000000002E-2</v>
      </c>
      <c r="AK66" s="136">
        <f t="shared" ref="AK66:AK75" si="82">Y66</f>
        <v>5.9593E-2</v>
      </c>
      <c r="AL66" s="136">
        <f t="shared" ref="AL66:AL75" si="83">Z66</f>
        <v>0.106937</v>
      </c>
      <c r="AM66" s="136">
        <f t="shared" ref="AM66:AM75" si="84">AA66</f>
        <v>0.11129699999999999</v>
      </c>
      <c r="AO66" s="209">
        <f t="shared" ref="AO66:AO75" si="85">SUM(C66:N66)</f>
        <v>1</v>
      </c>
    </row>
    <row r="67" spans="1:41" x14ac:dyDescent="0.35">
      <c r="A67" s="634"/>
      <c r="B67" s="37" t="s">
        <v>1</v>
      </c>
      <c r="C67" s="20">
        <v>1.1999999999999999E-3</v>
      </c>
      <c r="D67" s="20">
        <v>1.1000000000000001E-3</v>
      </c>
      <c r="E67" s="20">
        <v>3.13E-3</v>
      </c>
      <c r="F67" s="20">
        <v>1.5047E-2</v>
      </c>
      <c r="G67" s="20">
        <v>6.5409999999999996E-2</v>
      </c>
      <c r="H67" s="20">
        <v>0.21082300000000001</v>
      </c>
      <c r="I67" s="20">
        <v>0.28477999999999998</v>
      </c>
      <c r="J67" s="20">
        <v>0.27076600000000001</v>
      </c>
      <c r="K67" s="20">
        <v>0.126605</v>
      </c>
      <c r="L67" s="20">
        <v>1.8471999999999999E-2</v>
      </c>
      <c r="M67" s="20">
        <v>1.444E-3</v>
      </c>
      <c r="N67" s="20">
        <v>1.222E-3</v>
      </c>
      <c r="O67" s="20">
        <f t="shared" ref="O67:O75" si="86">C67</f>
        <v>1.1999999999999999E-3</v>
      </c>
      <c r="P67" s="20">
        <f t="shared" si="61"/>
        <v>1.1000000000000001E-3</v>
      </c>
      <c r="Q67" s="20">
        <f t="shared" si="62"/>
        <v>3.13E-3</v>
      </c>
      <c r="R67" s="20">
        <f t="shared" si="63"/>
        <v>1.5047E-2</v>
      </c>
      <c r="S67" s="20">
        <f t="shared" si="64"/>
        <v>6.5409999999999996E-2</v>
      </c>
      <c r="T67" s="20">
        <f t="shared" si="65"/>
        <v>0.21082300000000001</v>
      </c>
      <c r="U67" s="20">
        <f t="shared" si="66"/>
        <v>0.28477999999999998</v>
      </c>
      <c r="V67" s="20">
        <f t="shared" si="67"/>
        <v>0.27076600000000001</v>
      </c>
      <c r="W67" s="20">
        <f t="shared" si="68"/>
        <v>0.126605</v>
      </c>
      <c r="X67" s="20">
        <f t="shared" si="69"/>
        <v>1.8471999999999999E-2</v>
      </c>
      <c r="Y67" s="20">
        <f t="shared" si="70"/>
        <v>1.444E-3</v>
      </c>
      <c r="Z67" s="20">
        <f t="shared" si="71"/>
        <v>1.222E-3</v>
      </c>
      <c r="AA67" s="20">
        <f t="shared" si="72"/>
        <v>1.1999999999999999E-3</v>
      </c>
      <c r="AB67" s="20">
        <f t="shared" si="73"/>
        <v>1.1000000000000001E-3</v>
      </c>
      <c r="AC67" s="20">
        <f t="shared" si="74"/>
        <v>3.13E-3</v>
      </c>
      <c r="AD67" s="20">
        <f t="shared" si="75"/>
        <v>1.5047E-2</v>
      </c>
      <c r="AE67" s="20">
        <f t="shared" si="76"/>
        <v>6.5409999999999996E-2</v>
      </c>
      <c r="AF67" s="20">
        <f t="shared" si="77"/>
        <v>0.21082300000000001</v>
      </c>
      <c r="AG67" s="20">
        <f t="shared" si="78"/>
        <v>0.28477999999999998</v>
      </c>
      <c r="AH67" s="20">
        <f t="shared" si="79"/>
        <v>0.27076600000000001</v>
      </c>
      <c r="AI67" s="20">
        <f t="shared" si="80"/>
        <v>0.126605</v>
      </c>
      <c r="AJ67" s="20">
        <f t="shared" si="81"/>
        <v>1.8471999999999999E-2</v>
      </c>
      <c r="AK67" s="20">
        <f t="shared" si="82"/>
        <v>1.444E-3</v>
      </c>
      <c r="AL67" s="20">
        <f t="shared" si="83"/>
        <v>1.222E-3</v>
      </c>
      <c r="AM67" s="20">
        <f t="shared" si="84"/>
        <v>1.1999999999999999E-3</v>
      </c>
      <c r="AO67" s="209">
        <f t="shared" si="85"/>
        <v>0.99999900000000008</v>
      </c>
    </row>
    <row r="68" spans="1:41" x14ac:dyDescent="0.35">
      <c r="A68" s="634"/>
      <c r="B68" s="36" t="s">
        <v>2</v>
      </c>
      <c r="C68" s="20">
        <v>7.9578999999999997E-2</v>
      </c>
      <c r="D68" s="20">
        <v>7.2517999999999999E-2</v>
      </c>
      <c r="E68" s="20">
        <v>8.1079999999999999E-2</v>
      </c>
      <c r="F68" s="20">
        <v>7.9918000000000003E-2</v>
      </c>
      <c r="G68" s="20">
        <v>8.4083000000000005E-2</v>
      </c>
      <c r="H68" s="20">
        <v>8.5730000000000001E-2</v>
      </c>
      <c r="I68" s="20">
        <v>9.6095E-2</v>
      </c>
      <c r="J68" s="20">
        <v>9.6095E-2</v>
      </c>
      <c r="K68" s="20">
        <v>8.4277000000000005E-2</v>
      </c>
      <c r="L68" s="20">
        <v>8.2582000000000003E-2</v>
      </c>
      <c r="M68" s="20">
        <v>7.8464999999999993E-2</v>
      </c>
      <c r="N68" s="20">
        <v>7.9578999999999997E-2</v>
      </c>
      <c r="O68" s="20">
        <f t="shared" si="86"/>
        <v>7.9578999999999997E-2</v>
      </c>
      <c r="P68" s="20">
        <f t="shared" si="61"/>
        <v>7.2517999999999999E-2</v>
      </c>
      <c r="Q68" s="20">
        <f t="shared" si="62"/>
        <v>8.1079999999999999E-2</v>
      </c>
      <c r="R68" s="20">
        <f t="shared" si="63"/>
        <v>7.9918000000000003E-2</v>
      </c>
      <c r="S68" s="20">
        <f t="shared" si="64"/>
        <v>8.4083000000000005E-2</v>
      </c>
      <c r="T68" s="20">
        <f t="shared" si="65"/>
        <v>8.5730000000000001E-2</v>
      </c>
      <c r="U68" s="20">
        <f t="shared" si="66"/>
        <v>9.6095E-2</v>
      </c>
      <c r="V68" s="20">
        <f t="shared" si="67"/>
        <v>9.6095E-2</v>
      </c>
      <c r="W68" s="20">
        <f t="shared" si="68"/>
        <v>8.4277000000000005E-2</v>
      </c>
      <c r="X68" s="20">
        <f t="shared" si="69"/>
        <v>8.2582000000000003E-2</v>
      </c>
      <c r="Y68" s="20">
        <f t="shared" si="70"/>
        <v>7.8464999999999993E-2</v>
      </c>
      <c r="Z68" s="20">
        <f t="shared" si="71"/>
        <v>7.9578999999999997E-2</v>
      </c>
      <c r="AA68" s="20">
        <f t="shared" si="72"/>
        <v>7.9578999999999997E-2</v>
      </c>
      <c r="AB68" s="20">
        <f t="shared" si="73"/>
        <v>7.2517999999999999E-2</v>
      </c>
      <c r="AC68" s="20">
        <f t="shared" si="74"/>
        <v>8.1079999999999999E-2</v>
      </c>
      <c r="AD68" s="20">
        <f t="shared" si="75"/>
        <v>7.9918000000000003E-2</v>
      </c>
      <c r="AE68" s="20">
        <f t="shared" si="76"/>
        <v>8.4083000000000005E-2</v>
      </c>
      <c r="AF68" s="20">
        <f t="shared" si="77"/>
        <v>8.5730000000000001E-2</v>
      </c>
      <c r="AG68" s="20">
        <f t="shared" si="78"/>
        <v>9.6095E-2</v>
      </c>
      <c r="AH68" s="20">
        <f t="shared" si="79"/>
        <v>9.6095E-2</v>
      </c>
      <c r="AI68" s="20">
        <f t="shared" si="80"/>
        <v>8.4277000000000005E-2</v>
      </c>
      <c r="AJ68" s="20">
        <f t="shared" si="81"/>
        <v>8.2582000000000003E-2</v>
      </c>
      <c r="AK68" s="20">
        <f t="shared" si="82"/>
        <v>7.8464999999999993E-2</v>
      </c>
      <c r="AL68" s="20">
        <f t="shared" si="83"/>
        <v>7.9578999999999997E-2</v>
      </c>
      <c r="AM68" s="20">
        <f t="shared" si="84"/>
        <v>7.9578999999999997E-2</v>
      </c>
      <c r="AO68" s="209">
        <f t="shared" si="85"/>
        <v>1.0000010000000001</v>
      </c>
    </row>
    <row r="69" spans="1:41" x14ac:dyDescent="0.35">
      <c r="A69" s="634"/>
      <c r="B69" s="36" t="s">
        <v>9</v>
      </c>
      <c r="C69" s="299">
        <v>0.21790499999999999</v>
      </c>
      <c r="D69" s="299">
        <v>0.18213499999999999</v>
      </c>
      <c r="E69" s="299">
        <v>0.13483300000000001</v>
      </c>
      <c r="F69" s="299">
        <v>5.8486000000000003E-2</v>
      </c>
      <c r="G69" s="299">
        <v>1.7144E-2</v>
      </c>
      <c r="H69" s="299">
        <v>5.1000000000000004E-4</v>
      </c>
      <c r="I69" s="299">
        <v>6.0000000000000002E-6</v>
      </c>
      <c r="J69" s="299">
        <v>9.0000000000000002E-6</v>
      </c>
      <c r="K69" s="299">
        <v>8.8090000000000009E-3</v>
      </c>
      <c r="L69" s="299">
        <v>5.4961999999999997E-2</v>
      </c>
      <c r="M69" s="299">
        <v>0.115899</v>
      </c>
      <c r="N69" s="299">
        <v>0.20930099999999999</v>
      </c>
      <c r="O69" s="299">
        <f t="shared" si="86"/>
        <v>0.21790499999999999</v>
      </c>
      <c r="P69" s="299">
        <f t="shared" si="61"/>
        <v>0.18213499999999999</v>
      </c>
      <c r="Q69" s="299">
        <f t="shared" si="62"/>
        <v>0.13483300000000001</v>
      </c>
      <c r="R69" s="299">
        <f t="shared" si="63"/>
        <v>5.8486000000000003E-2</v>
      </c>
      <c r="S69" s="299">
        <f t="shared" si="64"/>
        <v>1.7144E-2</v>
      </c>
      <c r="T69" s="299">
        <f t="shared" si="65"/>
        <v>5.1000000000000004E-4</v>
      </c>
      <c r="U69" s="299">
        <f t="shared" si="66"/>
        <v>6.0000000000000002E-6</v>
      </c>
      <c r="V69" s="299">
        <f t="shared" si="67"/>
        <v>9.0000000000000002E-6</v>
      </c>
      <c r="W69" s="299">
        <f t="shared" si="68"/>
        <v>8.8090000000000009E-3</v>
      </c>
      <c r="X69" s="299">
        <f t="shared" si="69"/>
        <v>5.4961999999999997E-2</v>
      </c>
      <c r="Y69" s="299">
        <f t="shared" si="70"/>
        <v>0.115899</v>
      </c>
      <c r="Z69" s="299">
        <f t="shared" si="71"/>
        <v>0.20930099999999999</v>
      </c>
      <c r="AA69" s="299">
        <f t="shared" si="72"/>
        <v>0.21790499999999999</v>
      </c>
      <c r="AB69" s="299">
        <f t="shared" si="73"/>
        <v>0.18213499999999999</v>
      </c>
      <c r="AC69" s="299">
        <f t="shared" si="74"/>
        <v>0.13483300000000001</v>
      </c>
      <c r="AD69" s="299">
        <f t="shared" si="75"/>
        <v>5.8486000000000003E-2</v>
      </c>
      <c r="AE69" s="299">
        <f t="shared" si="76"/>
        <v>1.7144E-2</v>
      </c>
      <c r="AF69" s="299">
        <f t="shared" si="77"/>
        <v>5.1000000000000004E-4</v>
      </c>
      <c r="AG69" s="299">
        <f t="shared" si="78"/>
        <v>6.0000000000000002E-6</v>
      </c>
      <c r="AH69" s="299">
        <f t="shared" si="79"/>
        <v>9.0000000000000002E-6</v>
      </c>
      <c r="AI69" s="299">
        <f t="shared" si="80"/>
        <v>8.8090000000000009E-3</v>
      </c>
      <c r="AJ69" s="299">
        <f t="shared" si="81"/>
        <v>5.4961999999999997E-2</v>
      </c>
      <c r="AK69" s="299">
        <f t="shared" si="82"/>
        <v>0.115899</v>
      </c>
      <c r="AL69" s="299">
        <f t="shared" si="83"/>
        <v>0.20930099999999999</v>
      </c>
      <c r="AM69" s="299">
        <f t="shared" si="84"/>
        <v>0.21790499999999999</v>
      </c>
      <c r="AO69" s="209">
        <f t="shared" si="85"/>
        <v>0.99999899999999986</v>
      </c>
    </row>
    <row r="70" spans="1:41" x14ac:dyDescent="0.35">
      <c r="A70" s="634"/>
      <c r="B70" s="37" t="s">
        <v>3</v>
      </c>
      <c r="C70" s="20">
        <v>0.11129699999999999</v>
      </c>
      <c r="D70" s="20">
        <v>9.3076999999999993E-2</v>
      </c>
      <c r="E70" s="20">
        <v>7.0041999999999993E-2</v>
      </c>
      <c r="F70" s="20">
        <v>3.7116000000000003E-2</v>
      </c>
      <c r="G70" s="20">
        <v>4.0888000000000001E-2</v>
      </c>
      <c r="H70" s="20">
        <v>0.103973</v>
      </c>
      <c r="I70" s="20">
        <v>0.1401</v>
      </c>
      <c r="J70" s="20">
        <v>0.13320699999999999</v>
      </c>
      <c r="K70" s="20">
        <v>6.6758999999999999E-2</v>
      </c>
      <c r="L70" s="20">
        <v>3.7011000000000002E-2</v>
      </c>
      <c r="M70" s="20">
        <v>5.9593E-2</v>
      </c>
      <c r="N70" s="20">
        <v>0.106937</v>
      </c>
      <c r="O70" s="20">
        <f t="shared" si="86"/>
        <v>0.11129699999999999</v>
      </c>
      <c r="P70" s="20">
        <f t="shared" si="61"/>
        <v>9.3076999999999993E-2</v>
      </c>
      <c r="Q70" s="20">
        <f t="shared" si="62"/>
        <v>7.0041999999999993E-2</v>
      </c>
      <c r="R70" s="20">
        <f t="shared" si="63"/>
        <v>3.7116000000000003E-2</v>
      </c>
      <c r="S70" s="20">
        <f t="shared" si="64"/>
        <v>4.0888000000000001E-2</v>
      </c>
      <c r="T70" s="20">
        <f t="shared" si="65"/>
        <v>0.103973</v>
      </c>
      <c r="U70" s="20">
        <f t="shared" si="66"/>
        <v>0.1401</v>
      </c>
      <c r="V70" s="20">
        <f t="shared" si="67"/>
        <v>0.13320699999999999</v>
      </c>
      <c r="W70" s="20">
        <f t="shared" si="68"/>
        <v>6.6758999999999999E-2</v>
      </c>
      <c r="X70" s="20">
        <f t="shared" si="69"/>
        <v>3.7011000000000002E-2</v>
      </c>
      <c r="Y70" s="20">
        <f t="shared" si="70"/>
        <v>5.9593E-2</v>
      </c>
      <c r="Z70" s="20">
        <f t="shared" si="71"/>
        <v>0.106937</v>
      </c>
      <c r="AA70" s="20">
        <f t="shared" si="72"/>
        <v>0.11129699999999999</v>
      </c>
      <c r="AB70" s="20">
        <f t="shared" si="73"/>
        <v>9.3076999999999993E-2</v>
      </c>
      <c r="AC70" s="20">
        <f t="shared" si="74"/>
        <v>7.0041999999999993E-2</v>
      </c>
      <c r="AD70" s="20">
        <f t="shared" si="75"/>
        <v>3.7116000000000003E-2</v>
      </c>
      <c r="AE70" s="20">
        <f t="shared" si="76"/>
        <v>4.0888000000000001E-2</v>
      </c>
      <c r="AF70" s="20">
        <f t="shared" si="77"/>
        <v>0.103973</v>
      </c>
      <c r="AG70" s="20">
        <f t="shared" si="78"/>
        <v>0.1401</v>
      </c>
      <c r="AH70" s="20">
        <f t="shared" si="79"/>
        <v>0.13320699999999999</v>
      </c>
      <c r="AI70" s="20">
        <f t="shared" si="80"/>
        <v>6.6758999999999999E-2</v>
      </c>
      <c r="AJ70" s="20">
        <f t="shared" si="81"/>
        <v>3.7011000000000002E-2</v>
      </c>
      <c r="AK70" s="20">
        <f t="shared" si="82"/>
        <v>5.9593E-2</v>
      </c>
      <c r="AL70" s="20">
        <f t="shared" si="83"/>
        <v>0.106937</v>
      </c>
      <c r="AM70" s="20">
        <f t="shared" si="84"/>
        <v>0.11129699999999999</v>
      </c>
      <c r="AO70" s="209">
        <f t="shared" si="85"/>
        <v>1</v>
      </c>
    </row>
    <row r="71" spans="1:41" x14ac:dyDescent="0.35">
      <c r="A71" s="634"/>
      <c r="B71" s="36" t="s">
        <v>4</v>
      </c>
      <c r="C71" s="20">
        <v>0.10118199999999999</v>
      </c>
      <c r="D71" s="20">
        <v>8.8441000000000006E-2</v>
      </c>
      <c r="E71" s="20">
        <v>9.2879000000000003E-2</v>
      </c>
      <c r="F71" s="20">
        <v>8.4644999999999998E-2</v>
      </c>
      <c r="G71" s="20">
        <v>7.9393000000000005E-2</v>
      </c>
      <c r="H71" s="20">
        <v>6.8507999999999999E-2</v>
      </c>
      <c r="I71" s="20">
        <v>6.7863999999999994E-2</v>
      </c>
      <c r="J71" s="20">
        <v>7.0565000000000003E-2</v>
      </c>
      <c r="K71" s="20">
        <v>7.3791999999999996E-2</v>
      </c>
      <c r="L71" s="20">
        <v>8.4539000000000003E-2</v>
      </c>
      <c r="M71" s="20">
        <v>8.9880000000000002E-2</v>
      </c>
      <c r="N71" s="20">
        <v>9.8311999999999997E-2</v>
      </c>
      <c r="O71" s="20">
        <f t="shared" si="86"/>
        <v>0.10118199999999999</v>
      </c>
      <c r="P71" s="20">
        <f t="shared" si="61"/>
        <v>8.8441000000000006E-2</v>
      </c>
      <c r="Q71" s="20">
        <f t="shared" si="62"/>
        <v>9.2879000000000003E-2</v>
      </c>
      <c r="R71" s="20">
        <f t="shared" si="63"/>
        <v>8.4644999999999998E-2</v>
      </c>
      <c r="S71" s="20">
        <f t="shared" si="64"/>
        <v>7.9393000000000005E-2</v>
      </c>
      <c r="T71" s="20">
        <f t="shared" si="65"/>
        <v>6.8507999999999999E-2</v>
      </c>
      <c r="U71" s="20">
        <f t="shared" si="66"/>
        <v>6.7863999999999994E-2</v>
      </c>
      <c r="V71" s="20">
        <f t="shared" si="67"/>
        <v>7.0565000000000003E-2</v>
      </c>
      <c r="W71" s="20">
        <f t="shared" si="68"/>
        <v>7.3791999999999996E-2</v>
      </c>
      <c r="X71" s="20">
        <f t="shared" si="69"/>
        <v>8.4539000000000003E-2</v>
      </c>
      <c r="Y71" s="20">
        <f t="shared" si="70"/>
        <v>8.9880000000000002E-2</v>
      </c>
      <c r="Z71" s="20">
        <f t="shared" si="71"/>
        <v>9.8311999999999997E-2</v>
      </c>
      <c r="AA71" s="20">
        <f t="shared" si="72"/>
        <v>0.10118199999999999</v>
      </c>
      <c r="AB71" s="20">
        <f t="shared" si="73"/>
        <v>8.8441000000000006E-2</v>
      </c>
      <c r="AC71" s="20">
        <f t="shared" si="74"/>
        <v>9.2879000000000003E-2</v>
      </c>
      <c r="AD71" s="20">
        <f t="shared" si="75"/>
        <v>8.4644999999999998E-2</v>
      </c>
      <c r="AE71" s="20">
        <f t="shared" si="76"/>
        <v>7.9393000000000005E-2</v>
      </c>
      <c r="AF71" s="20">
        <f t="shared" si="77"/>
        <v>6.8507999999999999E-2</v>
      </c>
      <c r="AG71" s="20">
        <f t="shared" si="78"/>
        <v>6.7863999999999994E-2</v>
      </c>
      <c r="AH71" s="20">
        <f t="shared" si="79"/>
        <v>7.0565000000000003E-2</v>
      </c>
      <c r="AI71" s="20">
        <f t="shared" si="80"/>
        <v>7.3791999999999996E-2</v>
      </c>
      <c r="AJ71" s="20">
        <f t="shared" si="81"/>
        <v>8.4539000000000003E-2</v>
      </c>
      <c r="AK71" s="20">
        <f t="shared" si="82"/>
        <v>8.9880000000000002E-2</v>
      </c>
      <c r="AL71" s="20">
        <f t="shared" si="83"/>
        <v>9.8311999999999997E-2</v>
      </c>
      <c r="AM71" s="20">
        <f t="shared" si="84"/>
        <v>0.10118199999999999</v>
      </c>
      <c r="AO71" s="209">
        <f t="shared" si="85"/>
        <v>0.99999999999999989</v>
      </c>
    </row>
    <row r="72" spans="1:41" x14ac:dyDescent="0.35">
      <c r="A72" s="634"/>
      <c r="B72" s="36" t="s">
        <v>5</v>
      </c>
      <c r="C72" s="20">
        <v>8.4892999999999996E-2</v>
      </c>
      <c r="D72" s="20">
        <v>7.7366000000000004E-2</v>
      </c>
      <c r="E72" s="20">
        <v>8.4862999999999994E-2</v>
      </c>
      <c r="F72" s="20">
        <v>8.2143999999999995E-2</v>
      </c>
      <c r="G72" s="20">
        <v>8.4847000000000006E-2</v>
      </c>
      <c r="H72" s="20">
        <v>8.2122000000000001E-2</v>
      </c>
      <c r="I72" s="20">
        <v>8.4883E-2</v>
      </c>
      <c r="J72" s="20">
        <v>8.4839999999999999E-2</v>
      </c>
      <c r="K72" s="20">
        <v>8.2136000000000001E-2</v>
      </c>
      <c r="L72" s="20">
        <v>8.4869E-2</v>
      </c>
      <c r="M72" s="20">
        <v>8.2122000000000001E-2</v>
      </c>
      <c r="N72" s="20">
        <v>8.4915000000000004E-2</v>
      </c>
      <c r="O72" s="20">
        <f t="shared" si="86"/>
        <v>8.4892999999999996E-2</v>
      </c>
      <c r="P72" s="20">
        <f t="shared" si="61"/>
        <v>7.7366000000000004E-2</v>
      </c>
      <c r="Q72" s="20">
        <f t="shared" si="62"/>
        <v>8.4862999999999994E-2</v>
      </c>
      <c r="R72" s="20">
        <f t="shared" si="63"/>
        <v>8.2143999999999995E-2</v>
      </c>
      <c r="S72" s="20">
        <f t="shared" si="64"/>
        <v>8.4847000000000006E-2</v>
      </c>
      <c r="T72" s="20">
        <f t="shared" si="65"/>
        <v>8.2122000000000001E-2</v>
      </c>
      <c r="U72" s="20">
        <f t="shared" si="66"/>
        <v>8.4883E-2</v>
      </c>
      <c r="V72" s="20">
        <f t="shared" si="67"/>
        <v>8.4839999999999999E-2</v>
      </c>
      <c r="W72" s="20">
        <f t="shared" si="68"/>
        <v>8.2136000000000001E-2</v>
      </c>
      <c r="X72" s="20">
        <f t="shared" si="69"/>
        <v>8.4869E-2</v>
      </c>
      <c r="Y72" s="20">
        <f t="shared" si="70"/>
        <v>8.2122000000000001E-2</v>
      </c>
      <c r="Z72" s="20">
        <f t="shared" si="71"/>
        <v>8.4915000000000004E-2</v>
      </c>
      <c r="AA72" s="20">
        <f t="shared" si="72"/>
        <v>8.4892999999999996E-2</v>
      </c>
      <c r="AB72" s="20">
        <f t="shared" si="73"/>
        <v>7.7366000000000004E-2</v>
      </c>
      <c r="AC72" s="20">
        <f t="shared" si="74"/>
        <v>8.4862999999999994E-2</v>
      </c>
      <c r="AD72" s="20">
        <f t="shared" si="75"/>
        <v>8.2143999999999995E-2</v>
      </c>
      <c r="AE72" s="20">
        <f t="shared" si="76"/>
        <v>8.4847000000000006E-2</v>
      </c>
      <c r="AF72" s="20">
        <f t="shared" si="77"/>
        <v>8.2122000000000001E-2</v>
      </c>
      <c r="AG72" s="20">
        <f t="shared" si="78"/>
        <v>8.4883E-2</v>
      </c>
      <c r="AH72" s="20">
        <f t="shared" si="79"/>
        <v>8.4839999999999999E-2</v>
      </c>
      <c r="AI72" s="20">
        <f t="shared" si="80"/>
        <v>8.2136000000000001E-2</v>
      </c>
      <c r="AJ72" s="20">
        <f t="shared" si="81"/>
        <v>8.4869E-2</v>
      </c>
      <c r="AK72" s="20">
        <f t="shared" si="82"/>
        <v>8.2122000000000001E-2</v>
      </c>
      <c r="AL72" s="20">
        <f t="shared" si="83"/>
        <v>8.4915000000000004E-2</v>
      </c>
      <c r="AM72" s="20">
        <f t="shared" si="84"/>
        <v>8.4892999999999996E-2</v>
      </c>
      <c r="AO72" s="209">
        <f t="shared" si="85"/>
        <v>1</v>
      </c>
    </row>
    <row r="73" spans="1:41" x14ac:dyDescent="0.35">
      <c r="A73" s="634"/>
      <c r="B73" s="36" t="s">
        <v>6</v>
      </c>
      <c r="C73" s="20">
        <v>8.6451E-2</v>
      </c>
      <c r="D73" s="20">
        <v>7.1145E-2</v>
      </c>
      <c r="E73" s="20">
        <v>8.6052000000000003E-2</v>
      </c>
      <c r="F73" s="20">
        <v>8.0701999999999996E-2</v>
      </c>
      <c r="G73" s="20">
        <v>8.6052000000000003E-2</v>
      </c>
      <c r="H73" s="20">
        <v>8.0701999999999996E-2</v>
      </c>
      <c r="I73" s="20">
        <v>8.6451E-2</v>
      </c>
      <c r="J73" s="20">
        <v>8.5653000000000007E-2</v>
      </c>
      <c r="K73" s="20">
        <v>8.3031999999999995E-2</v>
      </c>
      <c r="L73" s="20">
        <v>8.6052000000000003E-2</v>
      </c>
      <c r="M73" s="20">
        <v>8.1087999999999993E-2</v>
      </c>
      <c r="N73" s="20">
        <v>8.6619000000000002E-2</v>
      </c>
      <c r="O73" s="20">
        <f t="shared" si="86"/>
        <v>8.6451E-2</v>
      </c>
      <c r="P73" s="20">
        <f t="shared" si="61"/>
        <v>7.1145E-2</v>
      </c>
      <c r="Q73" s="20">
        <f t="shared" si="62"/>
        <v>8.6052000000000003E-2</v>
      </c>
      <c r="R73" s="20">
        <f t="shared" si="63"/>
        <v>8.0701999999999996E-2</v>
      </c>
      <c r="S73" s="20">
        <f t="shared" si="64"/>
        <v>8.6052000000000003E-2</v>
      </c>
      <c r="T73" s="20">
        <f t="shared" si="65"/>
        <v>8.0701999999999996E-2</v>
      </c>
      <c r="U73" s="20">
        <f t="shared" si="66"/>
        <v>8.6451E-2</v>
      </c>
      <c r="V73" s="20">
        <f t="shared" si="67"/>
        <v>8.5653000000000007E-2</v>
      </c>
      <c r="W73" s="20">
        <f t="shared" si="68"/>
        <v>8.3031999999999995E-2</v>
      </c>
      <c r="X73" s="20">
        <f t="shared" si="69"/>
        <v>8.6052000000000003E-2</v>
      </c>
      <c r="Y73" s="20">
        <f t="shared" si="70"/>
        <v>8.1087999999999993E-2</v>
      </c>
      <c r="Z73" s="20">
        <f t="shared" si="71"/>
        <v>8.6619000000000002E-2</v>
      </c>
      <c r="AA73" s="20">
        <f t="shared" si="72"/>
        <v>8.6451E-2</v>
      </c>
      <c r="AB73" s="20">
        <f t="shared" si="73"/>
        <v>7.1145E-2</v>
      </c>
      <c r="AC73" s="20">
        <f t="shared" si="74"/>
        <v>8.6052000000000003E-2</v>
      </c>
      <c r="AD73" s="20">
        <f t="shared" si="75"/>
        <v>8.0701999999999996E-2</v>
      </c>
      <c r="AE73" s="20">
        <f t="shared" si="76"/>
        <v>8.6052000000000003E-2</v>
      </c>
      <c r="AF73" s="20">
        <f t="shared" si="77"/>
        <v>8.0701999999999996E-2</v>
      </c>
      <c r="AG73" s="20">
        <f t="shared" si="78"/>
        <v>8.6451E-2</v>
      </c>
      <c r="AH73" s="20">
        <f t="shared" si="79"/>
        <v>8.5653000000000007E-2</v>
      </c>
      <c r="AI73" s="20">
        <f t="shared" si="80"/>
        <v>8.3031999999999995E-2</v>
      </c>
      <c r="AJ73" s="20">
        <f t="shared" si="81"/>
        <v>8.6052000000000003E-2</v>
      </c>
      <c r="AK73" s="20">
        <f t="shared" si="82"/>
        <v>8.1087999999999993E-2</v>
      </c>
      <c r="AL73" s="20">
        <f t="shared" si="83"/>
        <v>8.6619000000000002E-2</v>
      </c>
      <c r="AM73" s="20">
        <f t="shared" si="84"/>
        <v>8.6451E-2</v>
      </c>
      <c r="AO73" s="209">
        <f t="shared" si="85"/>
        <v>0.99999900000000008</v>
      </c>
    </row>
    <row r="74" spans="1:41" x14ac:dyDescent="0.35">
      <c r="A74" s="634"/>
      <c r="B74" s="36" t="s">
        <v>7</v>
      </c>
      <c r="C74" s="20">
        <v>7.7052999999999996E-2</v>
      </c>
      <c r="D74" s="20">
        <v>7.2168999999999997E-2</v>
      </c>
      <c r="E74" s="20">
        <v>8.0271999999999996E-2</v>
      </c>
      <c r="F74" s="20">
        <v>7.8752000000000003E-2</v>
      </c>
      <c r="G74" s="20">
        <v>8.5646E-2</v>
      </c>
      <c r="H74" s="20">
        <v>8.9111999999999997E-2</v>
      </c>
      <c r="I74" s="20">
        <v>9.4239000000000003E-2</v>
      </c>
      <c r="J74" s="20">
        <v>9.4212000000000004E-2</v>
      </c>
      <c r="K74" s="20">
        <v>8.4971000000000005E-2</v>
      </c>
      <c r="L74" s="20">
        <v>8.5653000000000007E-2</v>
      </c>
      <c r="M74" s="20">
        <v>7.8716999999999995E-2</v>
      </c>
      <c r="N74" s="20">
        <v>7.9203999999999997E-2</v>
      </c>
      <c r="O74" s="20">
        <f t="shared" si="86"/>
        <v>7.7052999999999996E-2</v>
      </c>
      <c r="P74" s="20">
        <f t="shared" si="61"/>
        <v>7.2168999999999997E-2</v>
      </c>
      <c r="Q74" s="20">
        <f t="shared" si="62"/>
        <v>8.0271999999999996E-2</v>
      </c>
      <c r="R74" s="20">
        <f t="shared" si="63"/>
        <v>7.8752000000000003E-2</v>
      </c>
      <c r="S74" s="20">
        <f t="shared" si="64"/>
        <v>8.5646E-2</v>
      </c>
      <c r="T74" s="20">
        <f t="shared" si="65"/>
        <v>8.9111999999999997E-2</v>
      </c>
      <c r="U74" s="20">
        <f t="shared" si="66"/>
        <v>9.4239000000000003E-2</v>
      </c>
      <c r="V74" s="20">
        <f t="shared" si="67"/>
        <v>9.4212000000000004E-2</v>
      </c>
      <c r="W74" s="20">
        <f t="shared" si="68"/>
        <v>8.4971000000000005E-2</v>
      </c>
      <c r="X74" s="20">
        <f t="shared" si="69"/>
        <v>8.5653000000000007E-2</v>
      </c>
      <c r="Y74" s="20">
        <f t="shared" si="70"/>
        <v>7.8716999999999995E-2</v>
      </c>
      <c r="Z74" s="20">
        <f t="shared" si="71"/>
        <v>7.9203999999999997E-2</v>
      </c>
      <c r="AA74" s="20">
        <f t="shared" si="72"/>
        <v>7.7052999999999996E-2</v>
      </c>
      <c r="AB74" s="20">
        <f t="shared" si="73"/>
        <v>7.2168999999999997E-2</v>
      </c>
      <c r="AC74" s="20">
        <f t="shared" si="74"/>
        <v>8.0271999999999996E-2</v>
      </c>
      <c r="AD74" s="20">
        <f t="shared" si="75"/>
        <v>7.8752000000000003E-2</v>
      </c>
      <c r="AE74" s="20">
        <f t="shared" si="76"/>
        <v>8.5646E-2</v>
      </c>
      <c r="AF74" s="20">
        <f t="shared" si="77"/>
        <v>8.9111999999999997E-2</v>
      </c>
      <c r="AG74" s="20">
        <f t="shared" si="78"/>
        <v>9.4239000000000003E-2</v>
      </c>
      <c r="AH74" s="20">
        <f t="shared" si="79"/>
        <v>9.4212000000000004E-2</v>
      </c>
      <c r="AI74" s="20">
        <f t="shared" si="80"/>
        <v>8.4971000000000005E-2</v>
      </c>
      <c r="AJ74" s="20">
        <f t="shared" si="81"/>
        <v>8.5653000000000007E-2</v>
      </c>
      <c r="AK74" s="20">
        <f t="shared" si="82"/>
        <v>7.8716999999999995E-2</v>
      </c>
      <c r="AL74" s="20">
        <f t="shared" si="83"/>
        <v>7.9203999999999997E-2</v>
      </c>
      <c r="AM74" s="20">
        <f t="shared" si="84"/>
        <v>7.7052999999999996E-2</v>
      </c>
      <c r="AO74" s="209">
        <f t="shared" si="85"/>
        <v>1</v>
      </c>
    </row>
    <row r="75" spans="1:41" ht="15" thickBot="1" x14ac:dyDescent="0.4">
      <c r="A75" s="635"/>
      <c r="B75" s="32" t="s">
        <v>8</v>
      </c>
      <c r="C75" s="21">
        <v>0.10352699999999999</v>
      </c>
      <c r="D75" s="21">
        <v>9.0719999999999995E-2</v>
      </c>
      <c r="E75" s="21">
        <v>9.5543000000000003E-2</v>
      </c>
      <c r="F75" s="21">
        <v>8.4798999999999999E-2</v>
      </c>
      <c r="G75" s="21">
        <v>8.3599999999999994E-2</v>
      </c>
      <c r="H75" s="21">
        <v>7.7064999999999995E-2</v>
      </c>
      <c r="I75" s="21">
        <v>6.7711999999999994E-2</v>
      </c>
      <c r="J75" s="21">
        <v>6.3687999999999995E-2</v>
      </c>
      <c r="K75" s="21">
        <v>6.9373000000000004E-2</v>
      </c>
      <c r="L75" s="21">
        <v>7.9644000000000006E-2</v>
      </c>
      <c r="M75" s="21">
        <v>8.4751999999999994E-2</v>
      </c>
      <c r="N75" s="21">
        <v>9.9576999999999999E-2</v>
      </c>
      <c r="O75" s="21">
        <f t="shared" si="86"/>
        <v>0.10352699999999999</v>
      </c>
      <c r="P75" s="21">
        <f t="shared" si="61"/>
        <v>9.0719999999999995E-2</v>
      </c>
      <c r="Q75" s="21">
        <f t="shared" si="62"/>
        <v>9.5543000000000003E-2</v>
      </c>
      <c r="R75" s="21">
        <f t="shared" si="63"/>
        <v>8.4798999999999999E-2</v>
      </c>
      <c r="S75" s="21">
        <f t="shared" si="64"/>
        <v>8.3599999999999994E-2</v>
      </c>
      <c r="T75" s="21">
        <f t="shared" si="65"/>
        <v>7.7064999999999995E-2</v>
      </c>
      <c r="U75" s="21">
        <f t="shared" si="66"/>
        <v>6.7711999999999994E-2</v>
      </c>
      <c r="V75" s="21">
        <f t="shared" si="67"/>
        <v>6.3687999999999995E-2</v>
      </c>
      <c r="W75" s="21">
        <f t="shared" si="68"/>
        <v>6.9373000000000004E-2</v>
      </c>
      <c r="X75" s="21">
        <f t="shared" si="69"/>
        <v>7.9644000000000006E-2</v>
      </c>
      <c r="Y75" s="21">
        <f t="shared" si="70"/>
        <v>8.4751999999999994E-2</v>
      </c>
      <c r="Z75" s="21">
        <f t="shared" si="71"/>
        <v>9.9576999999999999E-2</v>
      </c>
      <c r="AA75" s="21">
        <f t="shared" si="72"/>
        <v>0.10352699999999999</v>
      </c>
      <c r="AB75" s="21">
        <f t="shared" si="73"/>
        <v>9.0719999999999995E-2</v>
      </c>
      <c r="AC75" s="21">
        <f t="shared" si="74"/>
        <v>9.5543000000000003E-2</v>
      </c>
      <c r="AD75" s="21">
        <f t="shared" si="75"/>
        <v>8.4798999999999999E-2</v>
      </c>
      <c r="AE75" s="21">
        <f t="shared" si="76"/>
        <v>8.3599999999999994E-2</v>
      </c>
      <c r="AF75" s="21">
        <f t="shared" si="77"/>
        <v>7.7064999999999995E-2</v>
      </c>
      <c r="AG75" s="21">
        <f t="shared" si="78"/>
        <v>6.7711999999999994E-2</v>
      </c>
      <c r="AH75" s="21">
        <f t="shared" si="79"/>
        <v>6.3687999999999995E-2</v>
      </c>
      <c r="AI75" s="21">
        <f t="shared" si="80"/>
        <v>6.9373000000000004E-2</v>
      </c>
      <c r="AJ75" s="21">
        <f t="shared" si="81"/>
        <v>7.9644000000000006E-2</v>
      </c>
      <c r="AK75" s="21">
        <f t="shared" si="82"/>
        <v>8.4751999999999994E-2</v>
      </c>
      <c r="AL75" s="21">
        <f t="shared" si="83"/>
        <v>9.9576999999999999E-2</v>
      </c>
      <c r="AM75" s="21">
        <f t="shared" si="84"/>
        <v>0.10352699999999999</v>
      </c>
      <c r="AO75" s="209">
        <f t="shared" si="85"/>
        <v>1</v>
      </c>
    </row>
    <row r="76" spans="1:41" ht="15" thickBot="1" x14ac:dyDescent="0.4">
      <c r="AO76" s="195" t="s">
        <v>185</v>
      </c>
    </row>
    <row r="77" spans="1:41" ht="15" thickBot="1" x14ac:dyDescent="0.4">
      <c r="A77" s="19"/>
      <c r="B77" s="619" t="s">
        <v>166</v>
      </c>
      <c r="C77" s="146">
        <f>C$4</f>
        <v>44562</v>
      </c>
      <c r="D77" s="146">
        <f t="shared" ref="D77:AM77" si="87">D$4</f>
        <v>44593</v>
      </c>
      <c r="E77" s="146">
        <f t="shared" si="87"/>
        <v>44621</v>
      </c>
      <c r="F77" s="146">
        <f t="shared" si="87"/>
        <v>44652</v>
      </c>
      <c r="G77" s="146">
        <f t="shared" si="87"/>
        <v>44682</v>
      </c>
      <c r="H77" s="146">
        <f t="shared" si="87"/>
        <v>44713</v>
      </c>
      <c r="I77" s="146">
        <f t="shared" si="87"/>
        <v>44743</v>
      </c>
      <c r="J77" s="146">
        <f t="shared" si="87"/>
        <v>44774</v>
      </c>
      <c r="K77" s="146">
        <f t="shared" si="87"/>
        <v>44805</v>
      </c>
      <c r="L77" s="146">
        <f t="shared" si="87"/>
        <v>44835</v>
      </c>
      <c r="M77" s="146">
        <f t="shared" si="87"/>
        <v>44866</v>
      </c>
      <c r="N77" s="146">
        <f t="shared" si="87"/>
        <v>44896</v>
      </c>
      <c r="O77" s="146">
        <f t="shared" si="87"/>
        <v>44927</v>
      </c>
      <c r="P77" s="146">
        <f t="shared" si="87"/>
        <v>44958</v>
      </c>
      <c r="Q77" s="146">
        <f t="shared" si="87"/>
        <v>44986</v>
      </c>
      <c r="R77" s="146">
        <f t="shared" si="87"/>
        <v>45017</v>
      </c>
      <c r="S77" s="146">
        <f t="shared" si="87"/>
        <v>45047</v>
      </c>
      <c r="T77" s="146">
        <f t="shared" si="87"/>
        <v>45078</v>
      </c>
      <c r="U77" s="146">
        <f t="shared" si="87"/>
        <v>45108</v>
      </c>
      <c r="V77" s="146">
        <f t="shared" si="87"/>
        <v>45139</v>
      </c>
      <c r="W77" s="146">
        <f t="shared" si="87"/>
        <v>45170</v>
      </c>
      <c r="X77" s="146">
        <f t="shared" si="87"/>
        <v>45200</v>
      </c>
      <c r="Y77" s="146">
        <f t="shared" si="87"/>
        <v>45231</v>
      </c>
      <c r="Z77" s="146">
        <f t="shared" si="87"/>
        <v>45261</v>
      </c>
      <c r="AA77" s="146">
        <f t="shared" si="87"/>
        <v>45292</v>
      </c>
      <c r="AB77" s="146">
        <f t="shared" si="87"/>
        <v>45323</v>
      </c>
      <c r="AC77" s="146">
        <f t="shared" si="87"/>
        <v>45352</v>
      </c>
      <c r="AD77" s="146">
        <f t="shared" si="87"/>
        <v>45383</v>
      </c>
      <c r="AE77" s="146">
        <f t="shared" si="87"/>
        <v>45413</v>
      </c>
      <c r="AF77" s="146">
        <f t="shared" si="87"/>
        <v>45444</v>
      </c>
      <c r="AG77" s="146">
        <f t="shared" si="87"/>
        <v>45474</v>
      </c>
      <c r="AH77" s="146">
        <f t="shared" si="87"/>
        <v>45505</v>
      </c>
      <c r="AI77" s="146">
        <f t="shared" si="87"/>
        <v>45536</v>
      </c>
      <c r="AJ77" s="146">
        <f t="shared" si="87"/>
        <v>45566</v>
      </c>
      <c r="AK77" s="146">
        <f t="shared" si="87"/>
        <v>45597</v>
      </c>
      <c r="AL77" s="146">
        <f t="shared" si="87"/>
        <v>45627</v>
      </c>
      <c r="AM77" s="146">
        <f t="shared" si="87"/>
        <v>45658</v>
      </c>
    </row>
    <row r="78" spans="1:41" ht="15" thickBot="1" x14ac:dyDescent="0.4">
      <c r="A78" s="19"/>
      <c r="B78" s="620"/>
      <c r="C78" s="288">
        <v>4.4374999999999998E-2</v>
      </c>
      <c r="D78" s="288">
        <v>4.5622000000000003E-2</v>
      </c>
      <c r="E78" s="357">
        <v>5.2597999999999999E-2</v>
      </c>
      <c r="F78" s="357">
        <v>5.4790999999999999E-2</v>
      </c>
      <c r="G78" s="357">
        <v>5.6397999999999997E-2</v>
      </c>
      <c r="H78" s="357">
        <v>0.115657</v>
      </c>
      <c r="I78" s="357">
        <v>0.115657</v>
      </c>
      <c r="J78" s="357">
        <v>0.115657</v>
      </c>
      <c r="K78" s="357">
        <v>0.115657</v>
      </c>
      <c r="L78" s="357">
        <v>5.5870999999999997E-2</v>
      </c>
      <c r="M78" s="357">
        <v>5.5909E-2</v>
      </c>
      <c r="N78" s="357">
        <v>5.2722999999999999E-2</v>
      </c>
      <c r="O78" s="357">
        <v>5.1041000000000003E-2</v>
      </c>
      <c r="P78" s="357">
        <v>5.1568999999999997E-2</v>
      </c>
      <c r="Q78" s="357">
        <v>5.2597999999999999E-2</v>
      </c>
      <c r="R78" s="357">
        <v>5.4790999999999999E-2</v>
      </c>
      <c r="S78" s="357">
        <v>5.6397999999999997E-2</v>
      </c>
      <c r="T78" s="357">
        <v>0.115657</v>
      </c>
      <c r="U78" s="452">
        <v>0.122029</v>
      </c>
      <c r="V78" s="452">
        <v>0.122026</v>
      </c>
      <c r="W78" s="452">
        <v>0.12202499999999999</v>
      </c>
      <c r="X78" s="452">
        <v>5.5929E-2</v>
      </c>
      <c r="Y78" s="452">
        <v>5.9523E-2</v>
      </c>
      <c r="Z78" s="452">
        <v>5.5969999999999999E-2</v>
      </c>
      <c r="AA78" s="452">
        <v>5.3462000000000003E-2</v>
      </c>
      <c r="AB78" s="452">
        <v>5.3289999999999997E-2</v>
      </c>
      <c r="AC78" s="452">
        <v>5.4837999999999998E-2</v>
      </c>
      <c r="AD78" s="452">
        <v>5.9094000000000001E-2</v>
      </c>
      <c r="AE78" s="452">
        <v>6.0398E-2</v>
      </c>
      <c r="AF78" s="452">
        <v>0.122034</v>
      </c>
      <c r="AG78" s="452">
        <v>0.122029</v>
      </c>
      <c r="AH78" s="452">
        <v>0.122026</v>
      </c>
      <c r="AI78" s="452">
        <v>0.12202499999999999</v>
      </c>
      <c r="AJ78" s="452">
        <v>5.5929E-2</v>
      </c>
      <c r="AK78" s="452">
        <v>5.9523E-2</v>
      </c>
      <c r="AL78" s="452">
        <v>5.5969999999999999E-2</v>
      </c>
      <c r="AM78" s="452">
        <v>5.3462000000000003E-2</v>
      </c>
      <c r="AO78" s="195" t="s">
        <v>186</v>
      </c>
    </row>
    <row r="79" spans="1:41" x14ac:dyDescent="0.35">
      <c r="E79" s="358" t="s">
        <v>232</v>
      </c>
      <c r="U79" s="453" t="s">
        <v>255</v>
      </c>
      <c r="AO79" s="195" t="s">
        <v>193</v>
      </c>
    </row>
    <row r="80" spans="1:41" x14ac:dyDescent="0.35"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O80" s="195" t="s">
        <v>233</v>
      </c>
    </row>
    <row r="81" spans="3:39" x14ac:dyDescent="0.35">
      <c r="C81" s="295"/>
      <c r="D81" s="295"/>
      <c r="E81" s="295"/>
      <c r="F81" s="295"/>
      <c r="R81" s="295"/>
      <c r="S81" s="295"/>
      <c r="T81" s="295"/>
      <c r="U81" s="462">
        <f>U78/I78-1</f>
        <v>5.509394156860381E-2</v>
      </c>
      <c r="V81" s="462">
        <f t="shared" ref="V81:AF81" si="88">V78/J78-1</f>
        <v>5.5068002801386795E-2</v>
      </c>
      <c r="W81" s="462">
        <f t="shared" si="88"/>
        <v>5.5059356545647864E-2</v>
      </c>
      <c r="X81" s="462">
        <f t="shared" si="88"/>
        <v>1.0381056361976615E-3</v>
      </c>
      <c r="Y81" s="462">
        <f t="shared" si="88"/>
        <v>6.4640755513423631E-2</v>
      </c>
      <c r="Z81" s="462">
        <f t="shared" si="88"/>
        <v>6.1586025074445772E-2</v>
      </c>
      <c r="AA81" s="462">
        <f t="shared" si="88"/>
        <v>4.7432456260653177E-2</v>
      </c>
      <c r="AB81" s="462">
        <f t="shared" si="88"/>
        <v>3.3372762706276982E-2</v>
      </c>
      <c r="AC81" s="462">
        <f t="shared" si="88"/>
        <v>4.2587170614852177E-2</v>
      </c>
      <c r="AD81" s="462">
        <f t="shared" si="88"/>
        <v>7.8534795860634166E-2</v>
      </c>
      <c r="AE81" s="462">
        <f t="shared" si="88"/>
        <v>7.0924500868825291E-2</v>
      </c>
      <c r="AF81" s="462">
        <f t="shared" si="88"/>
        <v>5.5137172847298466E-2</v>
      </c>
      <c r="AG81" s="295"/>
      <c r="AH81" s="295"/>
      <c r="AI81" s="295"/>
      <c r="AJ81" s="295"/>
      <c r="AK81" s="295"/>
      <c r="AL81" s="295"/>
      <c r="AM81" s="295"/>
    </row>
    <row r="82" spans="3:39" ht="14.4" customHeight="1" x14ac:dyDescent="0.35">
      <c r="C82" s="295"/>
      <c r="D82" s="295"/>
      <c r="E82" s="295"/>
      <c r="F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</row>
    <row r="83" spans="3:39" x14ac:dyDescent="0.35">
      <c r="C83" s="295"/>
      <c r="D83" s="295"/>
      <c r="E83" s="295"/>
      <c r="F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</row>
    <row r="84" spans="3:39" x14ac:dyDescent="0.35">
      <c r="C84" s="295"/>
      <c r="D84" s="295"/>
      <c r="E84" s="295"/>
      <c r="F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</row>
    <row r="85" spans="3:39" x14ac:dyDescent="0.35">
      <c r="C85" s="295"/>
      <c r="D85" s="295"/>
      <c r="E85" s="295"/>
      <c r="F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</row>
    <row r="86" spans="3:39" x14ac:dyDescent="0.35">
      <c r="C86" s="295"/>
      <c r="D86" s="295"/>
      <c r="E86" s="295"/>
      <c r="F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</row>
    <row r="87" spans="3:39" ht="14.4" customHeight="1" x14ac:dyDescent="0.35">
      <c r="C87" s="295"/>
      <c r="D87" s="295"/>
      <c r="E87" s="295"/>
      <c r="F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</row>
    <row r="88" spans="3:39" x14ac:dyDescent="0.35"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</row>
    <row r="89" spans="3:39" ht="14.4" customHeight="1" x14ac:dyDescent="0.35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</row>
    <row r="90" spans="3:39" x14ac:dyDescent="0.35"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</row>
    <row r="96" spans="3:39" x14ac:dyDescent="0.35">
      <c r="J96" s="5"/>
    </row>
    <row r="97" spans="4:4" x14ac:dyDescent="0.35">
      <c r="D97" s="6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0" tint="-0.34998626667073579"/>
  </sheetPr>
  <dimension ref="A1:AO112"/>
  <sheetViews>
    <sheetView zoomScale="80" zoomScaleNormal="80" workbookViewId="0">
      <pane xSplit="2" topLeftCell="C1" activePane="topRight" state="frozen"/>
      <selection pane="topRight" activeCell="J33" sqref="J33"/>
    </sheetView>
  </sheetViews>
  <sheetFormatPr defaultRowHeight="14.5" x14ac:dyDescent="0.35"/>
  <cols>
    <col min="1" max="1" width="10.54296875" customWidth="1"/>
    <col min="2" max="2" width="24.90625" customWidth="1"/>
    <col min="3" max="11" width="14.453125" customWidth="1"/>
    <col min="12" max="16" width="14.08984375" bestFit="1" customWidth="1"/>
    <col min="17" max="39" width="14.08984375" customWidth="1"/>
    <col min="40" max="41" width="10.54296875" bestFit="1" customWidth="1"/>
  </cols>
  <sheetData>
    <row r="1" spans="1:41" s="2" customFormat="1" ht="15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4">
      <c r="A2" s="18"/>
      <c r="B2" s="28" t="s">
        <v>13</v>
      </c>
      <c r="C2" s="344">
        <f>' 1M - RES'!C2</f>
        <v>0.82499999999999996</v>
      </c>
      <c r="D2" s="344">
        <f>C2</f>
        <v>0.82499999999999996</v>
      </c>
      <c r="E2" s="338">
        <f t="shared" ref="E2:AM2" si="0">D2</f>
        <v>0.82499999999999996</v>
      </c>
      <c r="F2" s="345">
        <f t="shared" si="0"/>
        <v>0.82499999999999996</v>
      </c>
      <c r="G2" s="346">
        <f t="shared" si="0"/>
        <v>0.82499999999999996</v>
      </c>
      <c r="H2" s="346">
        <f t="shared" si="0"/>
        <v>0.82499999999999996</v>
      </c>
      <c r="I2" s="346">
        <f t="shared" si="0"/>
        <v>0.82499999999999996</v>
      </c>
      <c r="J2" s="346">
        <f t="shared" si="0"/>
        <v>0.82499999999999996</v>
      </c>
      <c r="K2" s="346">
        <f t="shared" si="0"/>
        <v>0.82499999999999996</v>
      </c>
      <c r="L2" s="346">
        <f t="shared" si="0"/>
        <v>0.82499999999999996</v>
      </c>
      <c r="M2" s="346">
        <f t="shared" si="0"/>
        <v>0.82499999999999996</v>
      </c>
      <c r="N2" s="346">
        <f t="shared" si="0"/>
        <v>0.82499999999999996</v>
      </c>
      <c r="O2" s="346">
        <f t="shared" si="0"/>
        <v>0.82499999999999996</v>
      </c>
      <c r="P2" s="346">
        <f t="shared" si="0"/>
        <v>0.82499999999999996</v>
      </c>
      <c r="Q2" s="346">
        <f t="shared" si="0"/>
        <v>0.82499999999999996</v>
      </c>
      <c r="R2" s="346">
        <f t="shared" si="0"/>
        <v>0.82499999999999996</v>
      </c>
      <c r="S2" s="346">
        <f t="shared" si="0"/>
        <v>0.82499999999999996</v>
      </c>
      <c r="T2" s="346">
        <f t="shared" si="0"/>
        <v>0.82499999999999996</v>
      </c>
      <c r="U2" s="346">
        <f t="shared" si="0"/>
        <v>0.82499999999999996</v>
      </c>
      <c r="V2" s="346">
        <f t="shared" si="0"/>
        <v>0.82499999999999996</v>
      </c>
      <c r="W2" s="346">
        <f t="shared" si="0"/>
        <v>0.82499999999999996</v>
      </c>
      <c r="X2" s="346">
        <f t="shared" si="0"/>
        <v>0.82499999999999996</v>
      </c>
      <c r="Y2" s="346">
        <f t="shared" si="0"/>
        <v>0.82499999999999996</v>
      </c>
      <c r="Z2" s="346">
        <f t="shared" si="0"/>
        <v>0.82499999999999996</v>
      </c>
      <c r="AA2" s="346">
        <f t="shared" si="0"/>
        <v>0.82499999999999996</v>
      </c>
      <c r="AB2" s="346">
        <f t="shared" si="0"/>
        <v>0.82499999999999996</v>
      </c>
      <c r="AC2" s="346">
        <f t="shared" si="0"/>
        <v>0.82499999999999996</v>
      </c>
      <c r="AD2" s="346">
        <f t="shared" si="0"/>
        <v>0.82499999999999996</v>
      </c>
      <c r="AE2" s="346">
        <f t="shared" si="0"/>
        <v>0.82499999999999996</v>
      </c>
      <c r="AF2" s="346">
        <f t="shared" si="0"/>
        <v>0.82499999999999996</v>
      </c>
      <c r="AG2" s="346">
        <f t="shared" si="0"/>
        <v>0.82499999999999996</v>
      </c>
      <c r="AH2" s="346">
        <f t="shared" si="0"/>
        <v>0.82499999999999996</v>
      </c>
      <c r="AI2" s="346">
        <f t="shared" si="0"/>
        <v>0.82499999999999996</v>
      </c>
      <c r="AJ2" s="346">
        <f t="shared" si="0"/>
        <v>0.82499999999999996</v>
      </c>
      <c r="AK2" s="346">
        <f t="shared" si="0"/>
        <v>0.82499999999999996</v>
      </c>
      <c r="AL2" s="346">
        <f t="shared" si="0"/>
        <v>0.82499999999999996</v>
      </c>
      <c r="AM2" s="346">
        <f t="shared" si="0"/>
        <v>0.82499999999999996</v>
      </c>
    </row>
    <row r="3" spans="1:41" s="7" customFormat="1" ht="15" thickBot="1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thickBot="1" x14ac:dyDescent="0.4">
      <c r="A4" s="638" t="s">
        <v>14</v>
      </c>
      <c r="B4" s="17" t="s">
        <v>10</v>
      </c>
      <c r="C4" s="146">
        <f>' 1M - RES'!C4</f>
        <v>44562</v>
      </c>
      <c r="D4" s="146">
        <f>' 1M - RES'!D4</f>
        <v>44593</v>
      </c>
      <c r="E4" s="146">
        <f>' 1M - RES'!E4</f>
        <v>44621</v>
      </c>
      <c r="F4" s="146">
        <f>' 1M - RES'!F4</f>
        <v>44652</v>
      </c>
      <c r="G4" s="146">
        <f>' 1M - RES'!G4</f>
        <v>44682</v>
      </c>
      <c r="H4" s="146">
        <f>' 1M - RES'!H4</f>
        <v>44713</v>
      </c>
      <c r="I4" s="146">
        <f>' 1M - RES'!I4</f>
        <v>44743</v>
      </c>
      <c r="J4" s="146">
        <f>' 1M - RES'!J4</f>
        <v>44774</v>
      </c>
      <c r="K4" s="146">
        <f>' 1M - RES'!K4</f>
        <v>44805</v>
      </c>
      <c r="L4" s="146">
        <f>' 1M - RES'!L4</f>
        <v>44835</v>
      </c>
      <c r="M4" s="146">
        <f>' 1M - RES'!M4</f>
        <v>44866</v>
      </c>
      <c r="N4" s="146">
        <f>' 1M - RES'!N4</f>
        <v>44896</v>
      </c>
      <c r="O4" s="146">
        <f>' 1M - RES'!O4</f>
        <v>44927</v>
      </c>
      <c r="P4" s="146">
        <f>' 1M - RES'!P4</f>
        <v>44958</v>
      </c>
      <c r="Q4" s="146">
        <f>' 1M - RES'!Q4</f>
        <v>44986</v>
      </c>
      <c r="R4" s="146">
        <f>' 1M - RES'!R4</f>
        <v>45017</v>
      </c>
      <c r="S4" s="146">
        <f>' 1M - RES'!S4</f>
        <v>45047</v>
      </c>
      <c r="T4" s="146">
        <f>' 1M - RES'!T4</f>
        <v>45078</v>
      </c>
      <c r="U4" s="146">
        <f>' 1M - RES'!U4</f>
        <v>45108</v>
      </c>
      <c r="V4" s="146">
        <f>' 1M - RES'!V4</f>
        <v>45139</v>
      </c>
      <c r="W4" s="146">
        <f>' 1M - RES'!W4</f>
        <v>45170</v>
      </c>
      <c r="X4" s="146">
        <f>' 1M - RES'!X4</f>
        <v>45200</v>
      </c>
      <c r="Y4" s="146">
        <f>' 1M - RES'!Y4</f>
        <v>45231</v>
      </c>
      <c r="Z4" s="146">
        <f>' 1M - RES'!Z4</f>
        <v>45261</v>
      </c>
      <c r="AA4" s="146">
        <f>' 1M - RES'!AA4</f>
        <v>45292</v>
      </c>
      <c r="AB4" s="146">
        <f>' 1M - RES'!AB4</f>
        <v>45323</v>
      </c>
      <c r="AC4" s="146">
        <f>' 1M - RES'!AC4</f>
        <v>45352</v>
      </c>
      <c r="AD4" s="146">
        <f>' 1M - RES'!AD4</f>
        <v>45383</v>
      </c>
      <c r="AE4" s="146">
        <f>' 1M - RES'!AE4</f>
        <v>45413</v>
      </c>
      <c r="AF4" s="146">
        <f>' 1M - RES'!AF4</f>
        <v>45444</v>
      </c>
      <c r="AG4" s="146">
        <f>' 1M - RES'!AG4</f>
        <v>45474</v>
      </c>
      <c r="AH4" s="146">
        <f>' 1M - RES'!AH4</f>
        <v>45505</v>
      </c>
      <c r="AI4" s="146">
        <f>' 1M - RES'!AI4</f>
        <v>45536</v>
      </c>
      <c r="AJ4" s="146">
        <f>' 1M - RES'!AJ4</f>
        <v>45566</v>
      </c>
      <c r="AK4" s="146">
        <f>' 1M - RES'!AK4</f>
        <v>45597</v>
      </c>
      <c r="AL4" s="146">
        <f>' 1M - RES'!AL4</f>
        <v>45627</v>
      </c>
      <c r="AM4" s="146">
        <f>' 1M - RES'!AM4</f>
        <v>45658</v>
      </c>
    </row>
    <row r="5" spans="1:41" ht="15" customHeight="1" x14ac:dyDescent="0.35">
      <c r="A5" s="639"/>
      <c r="B5" s="11" t="s">
        <v>20</v>
      </c>
      <c r="C5" s="3">
        <f>'BIZ kWh ENTRY'!C148</f>
        <v>0</v>
      </c>
      <c r="D5" s="3">
        <f>'BIZ kWh ENTRY'!D148</f>
        <v>0</v>
      </c>
      <c r="E5" s="3">
        <f>'BIZ kWh ENTRY'!E148</f>
        <v>0</v>
      </c>
      <c r="F5" s="3">
        <f>'BIZ kWh ENTRY'!F148</f>
        <v>0</v>
      </c>
      <c r="G5" s="3">
        <f>'BIZ kWh ENTRY'!G148</f>
        <v>0</v>
      </c>
      <c r="H5" s="3">
        <f>'BIZ kWh ENTRY'!H148</f>
        <v>0</v>
      </c>
      <c r="I5" s="3">
        <f>'BIZ kWh ENTRY'!I148</f>
        <v>0</v>
      </c>
      <c r="J5" s="3">
        <f>'BIZ kWh ENTRY'!J148</f>
        <v>0</v>
      </c>
      <c r="K5" s="3">
        <f>'BIZ kWh ENTRY'!K148</f>
        <v>0</v>
      </c>
      <c r="L5" s="3">
        <f>'BIZ kWh ENTRY'!L148</f>
        <v>0</v>
      </c>
      <c r="M5" s="3">
        <f>'BIZ kWh ENTRY'!M148</f>
        <v>0</v>
      </c>
      <c r="N5" s="3">
        <f>'BIZ kWh ENTRY'!N148</f>
        <v>0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</row>
    <row r="6" spans="1:41" x14ac:dyDescent="0.35">
      <c r="A6" s="639"/>
      <c r="B6" s="12" t="s">
        <v>0</v>
      </c>
      <c r="C6" s="3">
        <f>'BIZ kWh ENTRY'!C149</f>
        <v>0</v>
      </c>
      <c r="D6" s="3">
        <f>'BIZ kWh ENTRY'!D149</f>
        <v>0</v>
      </c>
      <c r="E6" s="3">
        <f>'BIZ kWh ENTRY'!E149</f>
        <v>0</v>
      </c>
      <c r="F6" s="3">
        <f>'BIZ kWh ENTRY'!F149</f>
        <v>0</v>
      </c>
      <c r="G6" s="3">
        <f>'BIZ kWh ENTRY'!G149</f>
        <v>0</v>
      </c>
      <c r="H6" s="3">
        <f>'BIZ kWh ENTRY'!H149</f>
        <v>0</v>
      </c>
      <c r="I6" s="3">
        <f>'BIZ kWh ENTRY'!I149</f>
        <v>0</v>
      </c>
      <c r="J6" s="3">
        <f>'BIZ kWh ENTRY'!J149</f>
        <v>0</v>
      </c>
      <c r="K6" s="3">
        <f>'BIZ kWh ENTRY'!K149</f>
        <v>0</v>
      </c>
      <c r="L6" s="3">
        <f>'BIZ kWh ENTRY'!L149</f>
        <v>0</v>
      </c>
      <c r="M6" s="3">
        <f>'BIZ kWh ENTRY'!M149</f>
        <v>0</v>
      </c>
      <c r="N6" s="3">
        <f>'BIZ kWh ENTRY'!N149</f>
        <v>0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</row>
    <row r="7" spans="1:41" x14ac:dyDescent="0.35">
      <c r="A7" s="639"/>
      <c r="B7" s="11" t="s">
        <v>21</v>
      </c>
      <c r="C7" s="3">
        <f>'BIZ kWh ENTRY'!C150</f>
        <v>0</v>
      </c>
      <c r="D7" s="3">
        <f>'BIZ kWh ENTRY'!D150</f>
        <v>0</v>
      </c>
      <c r="E7" s="3">
        <f>'BIZ kWh ENTRY'!E150</f>
        <v>0</v>
      </c>
      <c r="F7" s="3">
        <f>'BIZ kWh ENTRY'!F150</f>
        <v>0</v>
      </c>
      <c r="G7" s="3">
        <f>'BIZ kWh ENTRY'!G150</f>
        <v>0</v>
      </c>
      <c r="H7" s="3">
        <f>'BIZ kWh ENTRY'!H150</f>
        <v>0</v>
      </c>
      <c r="I7" s="3">
        <f>'BIZ kWh ENTRY'!I150</f>
        <v>0</v>
      </c>
      <c r="J7" s="3">
        <f>'BIZ kWh ENTRY'!J150</f>
        <v>0</v>
      </c>
      <c r="K7" s="3">
        <f>'BIZ kWh ENTRY'!K150</f>
        <v>0</v>
      </c>
      <c r="L7" s="3">
        <f>'BIZ kWh ENTRY'!L150</f>
        <v>0</v>
      </c>
      <c r="M7" s="3">
        <f>'BIZ kWh ENTRY'!M150</f>
        <v>0</v>
      </c>
      <c r="N7" s="3">
        <f>'BIZ kWh ENTRY'!N150</f>
        <v>0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</row>
    <row r="8" spans="1:41" x14ac:dyDescent="0.35">
      <c r="A8" s="639"/>
      <c r="B8" s="11" t="s">
        <v>1</v>
      </c>
      <c r="C8" s="3">
        <f>'BIZ kWh ENTRY'!C151</f>
        <v>0</v>
      </c>
      <c r="D8" s="3">
        <f>'BIZ kWh ENTRY'!D151</f>
        <v>3567.9478148355242</v>
      </c>
      <c r="E8" s="3">
        <f>'BIZ kWh ENTRY'!E151</f>
        <v>9074.913645854409</v>
      </c>
      <c r="F8" s="3">
        <f>'BIZ kWh ENTRY'!F151</f>
        <v>5867.2375492164738</v>
      </c>
      <c r="G8" s="3">
        <f>'BIZ kWh ENTRY'!G151</f>
        <v>6432.670168481437</v>
      </c>
      <c r="H8" s="3">
        <f>'BIZ kWh ENTRY'!H151</f>
        <v>6641.9091967791974</v>
      </c>
      <c r="I8" s="3">
        <f>'BIZ kWh ENTRY'!I151</f>
        <v>24490.305646413595</v>
      </c>
      <c r="J8" s="3">
        <f>'BIZ kWh ENTRY'!J151</f>
        <v>10155.725410531386</v>
      </c>
      <c r="K8" s="3">
        <f>'BIZ kWh ENTRY'!K151</f>
        <v>18135.185313107013</v>
      </c>
      <c r="L8" s="3">
        <f>'BIZ kWh ENTRY'!L151</f>
        <v>26884.593788461454</v>
      </c>
      <c r="M8" s="3">
        <f>'BIZ kWh ENTRY'!M151</f>
        <v>91870.745914146552</v>
      </c>
      <c r="N8" s="3">
        <f>'BIZ kWh ENTRY'!N151</f>
        <v>600240.43586191267</v>
      </c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</row>
    <row r="9" spans="1:41" x14ac:dyDescent="0.35">
      <c r="A9" s="639"/>
      <c r="B9" s="12" t="s">
        <v>22</v>
      </c>
      <c r="C9" s="3">
        <f>'BIZ kWh ENTRY'!C152</f>
        <v>0</v>
      </c>
      <c r="D9" s="3">
        <f>'BIZ kWh ENTRY'!D152</f>
        <v>0</v>
      </c>
      <c r="E9" s="3">
        <f>'BIZ kWh ENTRY'!E152</f>
        <v>0</v>
      </c>
      <c r="F9" s="3">
        <f>'BIZ kWh ENTRY'!F152</f>
        <v>0</v>
      </c>
      <c r="G9" s="3">
        <f>'BIZ kWh ENTRY'!G152</f>
        <v>0</v>
      </c>
      <c r="H9" s="3">
        <f>'BIZ kWh ENTRY'!H152</f>
        <v>0</v>
      </c>
      <c r="I9" s="3">
        <f>'BIZ kWh ENTRY'!I152</f>
        <v>0</v>
      </c>
      <c r="J9" s="3">
        <f>'BIZ kWh ENTRY'!J152</f>
        <v>0</v>
      </c>
      <c r="K9" s="3">
        <f>'BIZ kWh ENTRY'!K152</f>
        <v>0</v>
      </c>
      <c r="L9" s="3">
        <f>'BIZ kWh ENTRY'!L152</f>
        <v>0</v>
      </c>
      <c r="M9" s="3">
        <f>'BIZ kWh ENTRY'!M152</f>
        <v>0</v>
      </c>
      <c r="N9" s="3">
        <f>'BIZ kWh ENTRY'!N152</f>
        <v>9026.9307861328089</v>
      </c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</row>
    <row r="10" spans="1:41" x14ac:dyDescent="0.35">
      <c r="A10" s="639"/>
      <c r="B10" s="11" t="s">
        <v>9</v>
      </c>
      <c r="C10" s="3">
        <f>'BIZ kWh ENTRY'!C153</f>
        <v>0</v>
      </c>
      <c r="D10" s="3">
        <f>'BIZ kWh ENTRY'!D153</f>
        <v>0</v>
      </c>
      <c r="E10" s="3">
        <f>'BIZ kWh ENTRY'!E153</f>
        <v>0</v>
      </c>
      <c r="F10" s="3">
        <f>'BIZ kWh ENTRY'!F153</f>
        <v>0</v>
      </c>
      <c r="G10" s="3">
        <f>'BIZ kWh ENTRY'!G153</f>
        <v>0</v>
      </c>
      <c r="H10" s="3">
        <f>'BIZ kWh ENTRY'!H153</f>
        <v>0</v>
      </c>
      <c r="I10" s="3">
        <f>'BIZ kWh ENTRY'!I153</f>
        <v>0</v>
      </c>
      <c r="J10" s="3">
        <f>'BIZ kWh ENTRY'!J153</f>
        <v>0</v>
      </c>
      <c r="K10" s="3">
        <f>'BIZ kWh ENTRY'!K153</f>
        <v>0</v>
      </c>
      <c r="L10" s="3">
        <f>'BIZ kWh ENTRY'!L153</f>
        <v>0</v>
      </c>
      <c r="M10" s="3">
        <f>'BIZ kWh ENTRY'!M153</f>
        <v>0</v>
      </c>
      <c r="N10" s="3">
        <f>'BIZ kWh ENTRY'!N153</f>
        <v>0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</row>
    <row r="11" spans="1:41" x14ac:dyDescent="0.35">
      <c r="A11" s="639"/>
      <c r="B11" s="11" t="s">
        <v>3</v>
      </c>
      <c r="C11" s="3">
        <f>'BIZ kWh ENTRY'!C154</f>
        <v>0</v>
      </c>
      <c r="D11" s="3">
        <f>'BIZ kWh ENTRY'!D154</f>
        <v>0</v>
      </c>
      <c r="E11" s="3">
        <f>'BIZ kWh ENTRY'!E154</f>
        <v>0</v>
      </c>
      <c r="F11" s="3">
        <f>'BIZ kWh ENTRY'!F154</f>
        <v>9153.3902475558916</v>
      </c>
      <c r="G11" s="3">
        <f>'BIZ kWh ENTRY'!G154</f>
        <v>72911.46792242612</v>
      </c>
      <c r="H11" s="3">
        <f>'BIZ kWh ENTRY'!H154</f>
        <v>0</v>
      </c>
      <c r="I11" s="3">
        <f>'BIZ kWh ENTRY'!I154</f>
        <v>104191.89785102161</v>
      </c>
      <c r="J11" s="3">
        <f>'BIZ kWh ENTRY'!J154</f>
        <v>33535.360000000001</v>
      </c>
      <c r="K11" s="3">
        <f>'BIZ kWh ENTRY'!K154</f>
        <v>33535.360000000001</v>
      </c>
      <c r="L11" s="3">
        <f>'BIZ kWh ENTRY'!L154</f>
        <v>28014.51310739664</v>
      </c>
      <c r="M11" s="3">
        <f>'BIZ kWh ENTRY'!M154</f>
        <v>0</v>
      </c>
      <c r="N11" s="3">
        <f>'BIZ kWh ENTRY'!N154</f>
        <v>1445821.2653314406</v>
      </c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</row>
    <row r="12" spans="1:41" x14ac:dyDescent="0.35">
      <c r="A12" s="639"/>
      <c r="B12" s="11" t="s">
        <v>4</v>
      </c>
      <c r="C12" s="3">
        <f>'BIZ kWh ENTRY'!C155</f>
        <v>0</v>
      </c>
      <c r="D12" s="3">
        <f>'BIZ kWh ENTRY'!D155</f>
        <v>884823.67783942085</v>
      </c>
      <c r="E12" s="3">
        <f>'BIZ kWh ENTRY'!E155</f>
        <v>707249.96173342201</v>
      </c>
      <c r="F12" s="3">
        <f>'BIZ kWh ENTRY'!F155</f>
        <v>941648.05705283221</v>
      </c>
      <c r="G12" s="3">
        <f>'BIZ kWh ENTRY'!G155</f>
        <v>1315219.0334743927</v>
      </c>
      <c r="H12" s="3">
        <f>'BIZ kWh ENTRY'!H155</f>
        <v>1212164.9118857454</v>
      </c>
      <c r="I12" s="3">
        <f>'BIZ kWh ENTRY'!I155</f>
        <v>1761175.2099054358</v>
      </c>
      <c r="J12" s="3">
        <f>'BIZ kWh ENTRY'!J155</f>
        <v>1357622.0566917805</v>
      </c>
      <c r="K12" s="3">
        <f>'BIZ kWh ENTRY'!K155</f>
        <v>1897330.8485398423</v>
      </c>
      <c r="L12" s="3">
        <f>'BIZ kWh ENTRY'!L155</f>
        <v>1567634.0631352528</v>
      </c>
      <c r="M12" s="3">
        <f>'BIZ kWh ENTRY'!M155</f>
        <v>1578353.696721626</v>
      </c>
      <c r="N12" s="3">
        <f>'BIZ kWh ENTRY'!N155</f>
        <v>7434598.1640829798</v>
      </c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</row>
    <row r="13" spans="1:41" x14ac:dyDescent="0.35">
      <c r="A13" s="639"/>
      <c r="B13" s="11" t="s">
        <v>5</v>
      </c>
      <c r="C13" s="3">
        <f>'BIZ kWh ENTRY'!C156</f>
        <v>0</v>
      </c>
      <c r="D13" s="3">
        <f>'BIZ kWh ENTRY'!D156</f>
        <v>32166.995648299067</v>
      </c>
      <c r="E13" s="3">
        <f>'BIZ kWh ENTRY'!E156</f>
        <v>6739.4954880000005</v>
      </c>
      <c r="F13" s="3">
        <f>'BIZ kWh ENTRY'!F156</f>
        <v>21752.263125895424</v>
      </c>
      <c r="G13" s="3">
        <f>'BIZ kWh ENTRY'!G156</f>
        <v>27233.452194491285</v>
      </c>
      <c r="H13" s="3">
        <f>'BIZ kWh ENTRY'!H156</f>
        <v>101010.91176000002</v>
      </c>
      <c r="I13" s="3">
        <f>'BIZ kWh ENTRY'!I156</f>
        <v>70841.112775200003</v>
      </c>
      <c r="J13" s="3">
        <f>'BIZ kWh ENTRY'!J156</f>
        <v>529.36329599999999</v>
      </c>
      <c r="K13" s="3">
        <f>'BIZ kWh ENTRY'!K156</f>
        <v>4079.8280880000002</v>
      </c>
      <c r="L13" s="3">
        <f>'BIZ kWh ENTRY'!L156</f>
        <v>23252.181861600006</v>
      </c>
      <c r="M13" s="3">
        <f>'BIZ kWh ENTRY'!M156</f>
        <v>147867.83535497417</v>
      </c>
      <c r="N13" s="3">
        <f>'BIZ kWh ENTRY'!N156</f>
        <v>240659.27555271349</v>
      </c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</row>
    <row r="14" spans="1:41" x14ac:dyDescent="0.35">
      <c r="A14" s="639"/>
      <c r="B14" s="11" t="s">
        <v>23</v>
      </c>
      <c r="C14" s="3">
        <f>'BIZ kWh ENTRY'!C157</f>
        <v>0</v>
      </c>
      <c r="D14" s="3">
        <f>'BIZ kWh ENTRY'!D157</f>
        <v>0</v>
      </c>
      <c r="E14" s="3">
        <f>'BIZ kWh ENTRY'!E157</f>
        <v>0</v>
      </c>
      <c r="F14" s="3">
        <f>'BIZ kWh ENTRY'!F157</f>
        <v>0</v>
      </c>
      <c r="G14" s="3">
        <f>'BIZ kWh ENTRY'!G157</f>
        <v>0</v>
      </c>
      <c r="H14" s="3">
        <f>'BIZ kWh ENTRY'!H157</f>
        <v>0</v>
      </c>
      <c r="I14" s="3">
        <f>'BIZ kWh ENTRY'!I157</f>
        <v>0</v>
      </c>
      <c r="J14" s="3">
        <f>'BIZ kWh ENTRY'!J157</f>
        <v>0</v>
      </c>
      <c r="K14" s="3">
        <f>'BIZ kWh ENTRY'!K157</f>
        <v>0</v>
      </c>
      <c r="L14" s="3">
        <f>'BIZ kWh ENTRY'!L157</f>
        <v>0</v>
      </c>
      <c r="M14" s="3">
        <f>'BIZ kWh ENTRY'!M157</f>
        <v>0</v>
      </c>
      <c r="N14" s="3">
        <f>'BIZ kWh ENTRY'!N157</f>
        <v>0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</row>
    <row r="15" spans="1:41" x14ac:dyDescent="0.35">
      <c r="A15" s="639"/>
      <c r="B15" s="11" t="s">
        <v>24</v>
      </c>
      <c r="C15" s="3">
        <f>'BIZ kWh ENTRY'!C158</f>
        <v>0</v>
      </c>
      <c r="D15" s="3">
        <f>'BIZ kWh ENTRY'!D158</f>
        <v>0</v>
      </c>
      <c r="E15" s="3">
        <f>'BIZ kWh ENTRY'!E158</f>
        <v>0</v>
      </c>
      <c r="F15" s="3">
        <f>'BIZ kWh ENTRY'!F158</f>
        <v>0</v>
      </c>
      <c r="G15" s="3">
        <f>'BIZ kWh ENTRY'!G158</f>
        <v>0</v>
      </c>
      <c r="H15" s="3">
        <f>'BIZ kWh ENTRY'!H158</f>
        <v>0</v>
      </c>
      <c r="I15" s="3">
        <f>'BIZ kWh ENTRY'!I158</f>
        <v>0</v>
      </c>
      <c r="J15" s="3">
        <f>'BIZ kWh ENTRY'!J158</f>
        <v>0</v>
      </c>
      <c r="K15" s="3">
        <f>'BIZ kWh ENTRY'!K158</f>
        <v>0</v>
      </c>
      <c r="L15" s="3">
        <f>'BIZ kWh ENTRY'!L158</f>
        <v>0</v>
      </c>
      <c r="M15" s="3">
        <f>'BIZ kWh ENTRY'!M158</f>
        <v>0</v>
      </c>
      <c r="N15" s="3">
        <f>'BIZ kWh ENTRY'!N158</f>
        <v>0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</row>
    <row r="16" spans="1:41" x14ac:dyDescent="0.35">
      <c r="A16" s="639"/>
      <c r="B16" s="11" t="s">
        <v>7</v>
      </c>
      <c r="C16" s="3">
        <f>'BIZ kWh ENTRY'!C159</f>
        <v>0</v>
      </c>
      <c r="D16" s="3">
        <f>'BIZ kWh ENTRY'!D159</f>
        <v>4772.6280000000006</v>
      </c>
      <c r="E16" s="3">
        <f>'BIZ kWh ENTRY'!E159</f>
        <v>0</v>
      </c>
      <c r="F16" s="3">
        <f>'BIZ kWh ENTRY'!F159</f>
        <v>4816.405999999999</v>
      </c>
      <c r="G16" s="3">
        <f>'BIZ kWh ENTRY'!G159</f>
        <v>9579.9480000000003</v>
      </c>
      <c r="H16" s="3">
        <f>'BIZ kWh ENTRY'!H159</f>
        <v>0</v>
      </c>
      <c r="I16" s="3">
        <f>'BIZ kWh ENTRY'!I159</f>
        <v>4772.6280000000006</v>
      </c>
      <c r="J16" s="3">
        <f>'BIZ kWh ENTRY'!J159</f>
        <v>0</v>
      </c>
      <c r="K16" s="3">
        <f>'BIZ kWh ENTRY'!K159</f>
        <v>0</v>
      </c>
      <c r="L16" s="3">
        <f>'BIZ kWh ENTRY'!L159</f>
        <v>0</v>
      </c>
      <c r="M16" s="3">
        <f>'BIZ kWh ENTRY'!M159</f>
        <v>0</v>
      </c>
      <c r="N16" s="3">
        <f>'BIZ kWh ENTRY'!N159</f>
        <v>6727.9859999999999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</row>
    <row r="17" spans="1:39" x14ac:dyDescent="0.35">
      <c r="A17" s="639"/>
      <c r="B17" s="11" t="s">
        <v>8</v>
      </c>
      <c r="C17" s="3">
        <f>'BIZ kWh ENTRY'!C160</f>
        <v>0</v>
      </c>
      <c r="D17" s="3">
        <f>'BIZ kWh ENTRY'!D160</f>
        <v>0</v>
      </c>
      <c r="E17" s="3">
        <f>'BIZ kWh ENTRY'!E160</f>
        <v>0</v>
      </c>
      <c r="F17" s="3">
        <f>'BIZ kWh ENTRY'!F160</f>
        <v>0</v>
      </c>
      <c r="G17" s="3">
        <f>'BIZ kWh ENTRY'!G160</f>
        <v>0</v>
      </c>
      <c r="H17" s="3">
        <f>'BIZ kWh ENTRY'!H160</f>
        <v>0</v>
      </c>
      <c r="I17" s="3">
        <f>'BIZ kWh ENTRY'!I160</f>
        <v>21156</v>
      </c>
      <c r="J17" s="3">
        <f>'BIZ kWh ENTRY'!J160</f>
        <v>0</v>
      </c>
      <c r="K17" s="3">
        <f>'BIZ kWh ENTRY'!K160</f>
        <v>0</v>
      </c>
      <c r="L17" s="3">
        <f>'BIZ kWh ENTRY'!L160</f>
        <v>0</v>
      </c>
      <c r="M17" s="3">
        <f>'BIZ kWh ENTRY'!M160</f>
        <v>0</v>
      </c>
      <c r="N17" s="3">
        <f>'BIZ kWh ENTRY'!N160</f>
        <v>0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</row>
    <row r="18" spans="1:39" x14ac:dyDescent="0.35">
      <c r="A18" s="639"/>
      <c r="B18" s="11" t="s">
        <v>11</v>
      </c>
      <c r="C18" s="3"/>
      <c r="D18" s="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</row>
    <row r="19" spans="1:39" ht="15" thickBot="1" x14ac:dyDescent="0.4">
      <c r="A19" s="640"/>
      <c r="B19" s="188" t="str">
        <f>' 1M - RES'!B16</f>
        <v>Monthly kWh</v>
      </c>
      <c r="C19" s="234">
        <f>SUM(C5:C18)</f>
        <v>0</v>
      </c>
      <c r="D19" s="234">
        <f t="shared" ref="D19:AM19" si="1">SUM(D5:D18)</f>
        <v>925331.24930255546</v>
      </c>
      <c r="E19" s="234">
        <f t="shared" si="1"/>
        <v>723064.37086727645</v>
      </c>
      <c r="F19" s="234">
        <f t="shared" si="1"/>
        <v>983237.35397549998</v>
      </c>
      <c r="G19" s="234">
        <f t="shared" si="1"/>
        <v>1431376.5717597918</v>
      </c>
      <c r="H19" s="234">
        <f t="shared" si="1"/>
        <v>1319817.7328425245</v>
      </c>
      <c r="I19" s="234">
        <f t="shared" si="1"/>
        <v>1986627.1541780711</v>
      </c>
      <c r="J19" s="234">
        <f t="shared" si="1"/>
        <v>1401842.5053983119</v>
      </c>
      <c r="K19" s="234">
        <f t="shared" si="1"/>
        <v>1953081.2219409493</v>
      </c>
      <c r="L19" s="234">
        <f t="shared" si="1"/>
        <v>1645785.3518927109</v>
      </c>
      <c r="M19" s="234">
        <f t="shared" si="1"/>
        <v>1818092.2779907468</v>
      </c>
      <c r="N19" s="234">
        <f t="shared" si="1"/>
        <v>9737074.0576151796</v>
      </c>
      <c r="O19" s="235">
        <f t="shared" si="1"/>
        <v>0</v>
      </c>
      <c r="P19" s="235">
        <f t="shared" si="1"/>
        <v>0</v>
      </c>
      <c r="Q19" s="235">
        <f t="shared" si="1"/>
        <v>0</v>
      </c>
      <c r="R19" s="235">
        <f t="shared" si="1"/>
        <v>0</v>
      </c>
      <c r="S19" s="235">
        <f t="shared" si="1"/>
        <v>0</v>
      </c>
      <c r="T19" s="235">
        <f t="shared" si="1"/>
        <v>0</v>
      </c>
      <c r="U19" s="235">
        <f t="shared" si="1"/>
        <v>0</v>
      </c>
      <c r="V19" s="235">
        <f t="shared" si="1"/>
        <v>0</v>
      </c>
      <c r="W19" s="235">
        <f t="shared" si="1"/>
        <v>0</v>
      </c>
      <c r="X19" s="235">
        <f t="shared" si="1"/>
        <v>0</v>
      </c>
      <c r="Y19" s="235">
        <f t="shared" si="1"/>
        <v>0</v>
      </c>
      <c r="Z19" s="235">
        <f t="shared" si="1"/>
        <v>0</v>
      </c>
      <c r="AA19" s="235">
        <f t="shared" si="1"/>
        <v>0</v>
      </c>
      <c r="AB19" s="235">
        <f t="shared" si="1"/>
        <v>0</v>
      </c>
      <c r="AC19" s="235">
        <f t="shared" si="1"/>
        <v>0</v>
      </c>
      <c r="AD19" s="235">
        <f t="shared" si="1"/>
        <v>0</v>
      </c>
      <c r="AE19" s="235">
        <f t="shared" si="1"/>
        <v>0</v>
      </c>
      <c r="AF19" s="235">
        <f t="shared" si="1"/>
        <v>0</v>
      </c>
      <c r="AG19" s="235">
        <f t="shared" si="1"/>
        <v>0</v>
      </c>
      <c r="AH19" s="235">
        <f t="shared" si="1"/>
        <v>0</v>
      </c>
      <c r="AI19" s="235">
        <f t="shared" si="1"/>
        <v>0</v>
      </c>
      <c r="AJ19" s="235">
        <f t="shared" si="1"/>
        <v>0</v>
      </c>
      <c r="AK19" s="235">
        <f t="shared" si="1"/>
        <v>0</v>
      </c>
      <c r="AL19" s="235">
        <f t="shared" si="1"/>
        <v>0</v>
      </c>
      <c r="AM19" s="235">
        <f t="shared" si="1"/>
        <v>0</v>
      </c>
    </row>
    <row r="20" spans="1:39" x14ac:dyDescent="0.35">
      <c r="A20" s="253"/>
      <c r="B20" s="254"/>
      <c r="C20" s="9"/>
      <c r="D20" s="254"/>
      <c r="E20" s="9"/>
      <c r="F20" s="254"/>
      <c r="G20" s="254"/>
      <c r="H20" s="9"/>
      <c r="I20" s="254"/>
      <c r="J20" s="254"/>
      <c r="K20" s="9"/>
      <c r="L20" s="254"/>
      <c r="M20" s="254"/>
      <c r="N20" s="9"/>
      <c r="O20" s="254"/>
      <c r="P20" s="254"/>
      <c r="Q20" s="9"/>
      <c r="R20" s="254"/>
      <c r="S20" s="254"/>
      <c r="T20" s="9"/>
      <c r="U20" s="254"/>
      <c r="V20" s="254"/>
      <c r="W20" s="9"/>
      <c r="X20" s="254"/>
      <c r="Y20" s="254"/>
      <c r="Z20" s="9"/>
      <c r="AA20" s="254"/>
      <c r="AB20" s="254"/>
      <c r="AC20" s="9"/>
      <c r="AD20" s="254"/>
      <c r="AE20" s="254"/>
      <c r="AF20" s="9"/>
      <c r="AG20" s="254"/>
      <c r="AH20" s="254"/>
      <c r="AI20" s="9"/>
      <c r="AJ20" s="254"/>
      <c r="AK20" s="254"/>
      <c r="AL20" s="9"/>
      <c r="AM20" s="254"/>
    </row>
    <row r="21" spans="1:39" ht="15" thickBot="1" x14ac:dyDescent="0.4">
      <c r="C21" s="255"/>
      <c r="D21" s="130"/>
      <c r="E21" s="255"/>
      <c r="F21" s="130"/>
      <c r="G21" s="130"/>
      <c r="H21" s="255"/>
      <c r="I21" s="130"/>
      <c r="J21" s="130"/>
      <c r="K21" s="255"/>
      <c r="L21" s="130"/>
      <c r="M21" s="130"/>
      <c r="N21" s="255"/>
      <c r="O21" s="130"/>
      <c r="P21" s="130"/>
      <c r="Q21" s="255"/>
      <c r="R21" s="130"/>
      <c r="S21" s="130"/>
      <c r="T21" s="255"/>
      <c r="U21" s="130"/>
      <c r="V21" s="130"/>
      <c r="W21" s="255"/>
      <c r="X21" s="130"/>
      <c r="Y21" s="130"/>
      <c r="Z21" s="255"/>
      <c r="AA21" s="130"/>
      <c r="AB21" s="130"/>
      <c r="AC21" s="255"/>
      <c r="AD21" s="130"/>
      <c r="AE21" s="130"/>
      <c r="AF21" s="255"/>
      <c r="AG21" s="130"/>
      <c r="AH21" s="130"/>
      <c r="AI21" s="255"/>
      <c r="AJ21" s="130"/>
      <c r="AK21" s="130"/>
      <c r="AL21" s="255"/>
      <c r="AM21" s="130"/>
    </row>
    <row r="22" spans="1:39" ht="16" thickBot="1" x14ac:dyDescent="0.4">
      <c r="A22" s="641" t="s">
        <v>15</v>
      </c>
      <c r="B22" s="17" t="s">
        <v>10</v>
      </c>
      <c r="C22" s="146">
        <f>C$4</f>
        <v>44562</v>
      </c>
      <c r="D22" s="146">
        <f t="shared" ref="D22:AM22" si="2">D$4</f>
        <v>44593</v>
      </c>
      <c r="E22" s="146">
        <f t="shared" si="2"/>
        <v>44621</v>
      </c>
      <c r="F22" s="146">
        <f t="shared" si="2"/>
        <v>44652</v>
      </c>
      <c r="G22" s="146">
        <f t="shared" si="2"/>
        <v>44682</v>
      </c>
      <c r="H22" s="146">
        <f t="shared" si="2"/>
        <v>44713</v>
      </c>
      <c r="I22" s="146">
        <f t="shared" si="2"/>
        <v>44743</v>
      </c>
      <c r="J22" s="146">
        <f t="shared" si="2"/>
        <v>44774</v>
      </c>
      <c r="K22" s="146">
        <f t="shared" si="2"/>
        <v>44805</v>
      </c>
      <c r="L22" s="146">
        <f t="shared" si="2"/>
        <v>44835</v>
      </c>
      <c r="M22" s="146">
        <f t="shared" si="2"/>
        <v>44866</v>
      </c>
      <c r="N22" s="146">
        <f t="shared" si="2"/>
        <v>44896</v>
      </c>
      <c r="O22" s="146">
        <f t="shared" si="2"/>
        <v>44927</v>
      </c>
      <c r="P22" s="146">
        <f t="shared" si="2"/>
        <v>44958</v>
      </c>
      <c r="Q22" s="146">
        <f t="shared" si="2"/>
        <v>44986</v>
      </c>
      <c r="R22" s="146">
        <f t="shared" si="2"/>
        <v>45017</v>
      </c>
      <c r="S22" s="146">
        <f t="shared" si="2"/>
        <v>45047</v>
      </c>
      <c r="T22" s="146">
        <f t="shared" si="2"/>
        <v>45078</v>
      </c>
      <c r="U22" s="146">
        <f t="shared" si="2"/>
        <v>45108</v>
      </c>
      <c r="V22" s="146">
        <f t="shared" si="2"/>
        <v>45139</v>
      </c>
      <c r="W22" s="146">
        <f t="shared" si="2"/>
        <v>45170</v>
      </c>
      <c r="X22" s="146">
        <f t="shared" si="2"/>
        <v>45200</v>
      </c>
      <c r="Y22" s="146">
        <f t="shared" si="2"/>
        <v>45231</v>
      </c>
      <c r="Z22" s="146">
        <f t="shared" si="2"/>
        <v>45261</v>
      </c>
      <c r="AA22" s="146">
        <f t="shared" si="2"/>
        <v>45292</v>
      </c>
      <c r="AB22" s="146">
        <f t="shared" si="2"/>
        <v>45323</v>
      </c>
      <c r="AC22" s="146">
        <f t="shared" si="2"/>
        <v>45352</v>
      </c>
      <c r="AD22" s="146">
        <f t="shared" si="2"/>
        <v>45383</v>
      </c>
      <c r="AE22" s="146">
        <f t="shared" si="2"/>
        <v>45413</v>
      </c>
      <c r="AF22" s="146">
        <f t="shared" si="2"/>
        <v>45444</v>
      </c>
      <c r="AG22" s="146">
        <f t="shared" si="2"/>
        <v>45474</v>
      </c>
      <c r="AH22" s="146">
        <f t="shared" si="2"/>
        <v>45505</v>
      </c>
      <c r="AI22" s="146">
        <f t="shared" si="2"/>
        <v>45536</v>
      </c>
      <c r="AJ22" s="146">
        <f t="shared" si="2"/>
        <v>45566</v>
      </c>
      <c r="AK22" s="146">
        <f t="shared" si="2"/>
        <v>45597</v>
      </c>
      <c r="AL22" s="146">
        <f t="shared" si="2"/>
        <v>45627</v>
      </c>
      <c r="AM22" s="146">
        <f t="shared" si="2"/>
        <v>45658</v>
      </c>
    </row>
    <row r="23" spans="1:39" ht="15" customHeight="1" x14ac:dyDescent="0.35">
      <c r="A23" s="642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M24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464">
        <f t="shared" si="4"/>
        <v>0</v>
      </c>
      <c r="O23" s="3">
        <f t="shared" si="4"/>
        <v>0</v>
      </c>
      <c r="P23" s="3">
        <f t="shared" si="4"/>
        <v>0</v>
      </c>
      <c r="Q23" s="3">
        <f t="shared" si="4"/>
        <v>0</v>
      </c>
      <c r="R23" s="3">
        <f t="shared" si="4"/>
        <v>0</v>
      </c>
      <c r="S23" s="3">
        <f t="shared" si="4"/>
        <v>0</v>
      </c>
      <c r="T23" s="3">
        <f t="shared" si="4"/>
        <v>0</v>
      </c>
      <c r="U23" s="3">
        <f t="shared" si="4"/>
        <v>0</v>
      </c>
      <c r="V23" s="3">
        <f t="shared" si="4"/>
        <v>0</v>
      </c>
      <c r="W23" s="3">
        <f t="shared" si="4"/>
        <v>0</v>
      </c>
      <c r="X23" s="3">
        <f t="shared" si="4"/>
        <v>0</v>
      </c>
      <c r="Y23" s="3">
        <f t="shared" si="4"/>
        <v>0</v>
      </c>
      <c r="Z23" s="3">
        <f t="shared" si="4"/>
        <v>0</v>
      </c>
      <c r="AA23" s="3">
        <f t="shared" si="4"/>
        <v>0</v>
      </c>
      <c r="AB23" s="3">
        <f t="shared" si="4"/>
        <v>0</v>
      </c>
      <c r="AC23" s="3">
        <f t="shared" si="4"/>
        <v>0</v>
      </c>
      <c r="AD23" s="3">
        <f t="shared" si="4"/>
        <v>0</v>
      </c>
      <c r="AE23" s="3">
        <f t="shared" si="4"/>
        <v>0</v>
      </c>
      <c r="AF23" s="3">
        <f t="shared" si="4"/>
        <v>0</v>
      </c>
      <c r="AG23" s="3">
        <f t="shared" si="4"/>
        <v>0</v>
      </c>
      <c r="AH23" s="3">
        <f t="shared" si="4"/>
        <v>0</v>
      </c>
      <c r="AI23" s="3">
        <f t="shared" si="4"/>
        <v>0</v>
      </c>
      <c r="AJ23" s="3">
        <f t="shared" si="4"/>
        <v>0</v>
      </c>
      <c r="AK23" s="3">
        <f t="shared" si="4"/>
        <v>0</v>
      </c>
      <c r="AL23" s="3">
        <f t="shared" si="4"/>
        <v>0</v>
      </c>
      <c r="AM23" s="3">
        <f t="shared" si="4"/>
        <v>0</v>
      </c>
    </row>
    <row r="24" spans="1:39" x14ac:dyDescent="0.35">
      <c r="A24" s="642"/>
      <c r="B24" s="12" t="str">
        <f t="shared" si="3"/>
        <v>Building Shell</v>
      </c>
      <c r="C24" s="3">
        <f t="shared" si="3"/>
        <v>0</v>
      </c>
      <c r="D24" s="3">
        <f t="shared" ref="D24:S35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464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4"/>
        <v>0</v>
      </c>
      <c r="U24" s="3">
        <f t="shared" si="4"/>
        <v>0</v>
      </c>
      <c r="V24" s="3">
        <f t="shared" si="4"/>
        <v>0</v>
      </c>
      <c r="W24" s="3">
        <f t="shared" si="4"/>
        <v>0</v>
      </c>
      <c r="X24" s="3">
        <f t="shared" si="4"/>
        <v>0</v>
      </c>
      <c r="Y24" s="3">
        <f t="shared" si="4"/>
        <v>0</v>
      </c>
      <c r="Z24" s="3">
        <f t="shared" si="4"/>
        <v>0</v>
      </c>
      <c r="AA24" s="3">
        <f t="shared" si="4"/>
        <v>0</v>
      </c>
      <c r="AB24" s="3">
        <f t="shared" si="4"/>
        <v>0</v>
      </c>
      <c r="AC24" s="3">
        <f t="shared" si="4"/>
        <v>0</v>
      </c>
      <c r="AD24" s="3">
        <f t="shared" si="4"/>
        <v>0</v>
      </c>
      <c r="AE24" s="3">
        <f t="shared" si="4"/>
        <v>0</v>
      </c>
      <c r="AF24" s="3">
        <f t="shared" si="4"/>
        <v>0</v>
      </c>
      <c r="AG24" s="3">
        <f t="shared" si="4"/>
        <v>0</v>
      </c>
      <c r="AH24" s="3">
        <f t="shared" si="4"/>
        <v>0</v>
      </c>
      <c r="AI24" s="3">
        <f t="shared" si="4"/>
        <v>0</v>
      </c>
      <c r="AJ24" s="3">
        <f t="shared" si="4"/>
        <v>0</v>
      </c>
      <c r="AK24" s="3">
        <f t="shared" si="4"/>
        <v>0</v>
      </c>
      <c r="AL24" s="3">
        <f t="shared" si="4"/>
        <v>0</v>
      </c>
      <c r="AM24" s="3">
        <f t="shared" si="4"/>
        <v>0</v>
      </c>
    </row>
    <row r="25" spans="1:39" x14ac:dyDescent="0.35">
      <c r="A25" s="642"/>
      <c r="B25" s="11" t="str">
        <f t="shared" si="3"/>
        <v>Cooking</v>
      </c>
      <c r="C25" s="3">
        <f t="shared" si="3"/>
        <v>0</v>
      </c>
      <c r="D25" s="3">
        <f t="shared" si="5"/>
        <v>0</v>
      </c>
      <c r="E25" s="3">
        <f t="shared" ref="E25:AM28" si="6">IF(SUM($C$19:$N$19)=0,0,D25+E7)</f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464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3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  <c r="AB25" s="3">
        <f t="shared" si="6"/>
        <v>0</v>
      </c>
      <c r="AC25" s="3">
        <f t="shared" si="6"/>
        <v>0</v>
      </c>
      <c r="AD25" s="3">
        <f t="shared" si="6"/>
        <v>0</v>
      </c>
      <c r="AE25" s="3">
        <f t="shared" si="6"/>
        <v>0</v>
      </c>
      <c r="AF25" s="3">
        <f t="shared" si="6"/>
        <v>0</v>
      </c>
      <c r="AG25" s="3">
        <f t="shared" si="6"/>
        <v>0</v>
      </c>
      <c r="AH25" s="3">
        <f t="shared" si="6"/>
        <v>0</v>
      </c>
      <c r="AI25" s="3">
        <f t="shared" si="6"/>
        <v>0</v>
      </c>
      <c r="AJ25" s="3">
        <f t="shared" si="6"/>
        <v>0</v>
      </c>
      <c r="AK25" s="3">
        <f t="shared" si="6"/>
        <v>0</v>
      </c>
      <c r="AL25" s="3">
        <f t="shared" si="6"/>
        <v>0</v>
      </c>
      <c r="AM25" s="3">
        <f t="shared" si="6"/>
        <v>0</v>
      </c>
    </row>
    <row r="26" spans="1:39" x14ac:dyDescent="0.35">
      <c r="A26" s="642"/>
      <c r="B26" s="11" t="str">
        <f t="shared" si="3"/>
        <v>Cooling</v>
      </c>
      <c r="C26" s="3">
        <f t="shared" si="3"/>
        <v>0</v>
      </c>
      <c r="D26" s="3">
        <f t="shared" si="5"/>
        <v>3567.9478148355242</v>
      </c>
      <c r="E26" s="3">
        <f t="shared" si="6"/>
        <v>12642.861460689934</v>
      </c>
      <c r="F26" s="3">
        <f t="shared" si="6"/>
        <v>18510.099009906407</v>
      </c>
      <c r="G26" s="3">
        <f t="shared" si="6"/>
        <v>24942.769178387844</v>
      </c>
      <c r="H26" s="3">
        <f t="shared" si="6"/>
        <v>31584.678375167041</v>
      </c>
      <c r="I26" s="3">
        <f t="shared" si="6"/>
        <v>56074.984021580633</v>
      </c>
      <c r="J26" s="3">
        <f t="shared" si="6"/>
        <v>66230.709432112024</v>
      </c>
      <c r="K26" s="3">
        <f t="shared" si="6"/>
        <v>84365.894745219033</v>
      </c>
      <c r="L26" s="3">
        <f t="shared" si="6"/>
        <v>111250.48853368049</v>
      </c>
      <c r="M26" s="3">
        <f t="shared" si="6"/>
        <v>203121.23444782704</v>
      </c>
      <c r="N26" s="464">
        <f t="shared" si="6"/>
        <v>803361.67030973965</v>
      </c>
      <c r="O26" s="3">
        <f t="shared" si="6"/>
        <v>803361.67030973965</v>
      </c>
      <c r="P26" s="3">
        <f t="shared" si="6"/>
        <v>803361.67030973965</v>
      </c>
      <c r="Q26" s="3">
        <f t="shared" si="6"/>
        <v>803361.67030973965</v>
      </c>
      <c r="R26" s="3">
        <f t="shared" si="6"/>
        <v>803361.67030973965</v>
      </c>
      <c r="S26" s="3">
        <f t="shared" si="6"/>
        <v>803361.67030973965</v>
      </c>
      <c r="T26" s="3">
        <f t="shared" si="6"/>
        <v>803361.67030973965</v>
      </c>
      <c r="U26" s="3">
        <f t="shared" si="6"/>
        <v>803361.67030973965</v>
      </c>
      <c r="V26" s="3">
        <f t="shared" si="6"/>
        <v>803361.67030973965</v>
      </c>
      <c r="W26" s="3">
        <f t="shared" si="6"/>
        <v>803361.67030973965</v>
      </c>
      <c r="X26" s="3">
        <f t="shared" si="6"/>
        <v>803361.67030973965</v>
      </c>
      <c r="Y26" s="3">
        <f t="shared" si="6"/>
        <v>803361.67030973965</v>
      </c>
      <c r="Z26" s="3">
        <f t="shared" si="6"/>
        <v>803361.67030973965</v>
      </c>
      <c r="AA26" s="3">
        <f t="shared" si="6"/>
        <v>803361.67030973965</v>
      </c>
      <c r="AB26" s="3">
        <f t="shared" si="6"/>
        <v>803361.67030973965</v>
      </c>
      <c r="AC26" s="3">
        <f t="shared" si="6"/>
        <v>803361.67030973965</v>
      </c>
      <c r="AD26" s="3">
        <f t="shared" si="6"/>
        <v>803361.67030973965</v>
      </c>
      <c r="AE26" s="3">
        <f t="shared" si="6"/>
        <v>803361.67030973965</v>
      </c>
      <c r="AF26" s="3">
        <f t="shared" si="6"/>
        <v>803361.67030973965</v>
      </c>
      <c r="AG26" s="3">
        <f t="shared" si="6"/>
        <v>803361.67030973965</v>
      </c>
      <c r="AH26" s="3">
        <f t="shared" si="6"/>
        <v>803361.67030973965</v>
      </c>
      <c r="AI26" s="3">
        <f t="shared" si="6"/>
        <v>803361.67030973965</v>
      </c>
      <c r="AJ26" s="3">
        <f t="shared" si="6"/>
        <v>803361.67030973965</v>
      </c>
      <c r="AK26" s="3">
        <f t="shared" si="6"/>
        <v>803361.67030973965</v>
      </c>
      <c r="AL26" s="3">
        <f t="shared" si="6"/>
        <v>803361.67030973965</v>
      </c>
      <c r="AM26" s="3">
        <f t="shared" si="6"/>
        <v>803361.67030973965</v>
      </c>
    </row>
    <row r="27" spans="1:39" x14ac:dyDescent="0.35">
      <c r="A27" s="642"/>
      <c r="B27" s="12" t="str">
        <f t="shared" si="3"/>
        <v>Ext Lighting</v>
      </c>
      <c r="C27" s="3">
        <f t="shared" si="3"/>
        <v>0</v>
      </c>
      <c r="D27" s="3">
        <f t="shared" si="5"/>
        <v>0</v>
      </c>
      <c r="E27" s="3">
        <f t="shared" si="6"/>
        <v>0</v>
      </c>
      <c r="F27" s="3">
        <f t="shared" si="6"/>
        <v>0</v>
      </c>
      <c r="G27" s="3">
        <f t="shared" si="6"/>
        <v>0</v>
      </c>
      <c r="H27" s="3">
        <f t="shared" si="6"/>
        <v>0</v>
      </c>
      <c r="I27" s="3">
        <f t="shared" si="6"/>
        <v>0</v>
      </c>
      <c r="J27" s="3">
        <f t="shared" si="6"/>
        <v>0</v>
      </c>
      <c r="K27" s="3">
        <f t="shared" si="6"/>
        <v>0</v>
      </c>
      <c r="L27" s="3">
        <f t="shared" si="6"/>
        <v>0</v>
      </c>
      <c r="M27" s="3">
        <f t="shared" si="6"/>
        <v>0</v>
      </c>
      <c r="N27" s="464">
        <f t="shared" si="6"/>
        <v>9026.9307861328089</v>
      </c>
      <c r="O27" s="3">
        <f t="shared" si="6"/>
        <v>9026.9307861328089</v>
      </c>
      <c r="P27" s="3">
        <f t="shared" si="6"/>
        <v>9026.9307861328089</v>
      </c>
      <c r="Q27" s="3">
        <f t="shared" si="6"/>
        <v>9026.9307861328089</v>
      </c>
      <c r="R27" s="3">
        <f t="shared" si="6"/>
        <v>9026.9307861328089</v>
      </c>
      <c r="S27" s="3">
        <f t="shared" si="6"/>
        <v>9026.9307861328089</v>
      </c>
      <c r="T27" s="3">
        <f t="shared" si="6"/>
        <v>9026.9307861328089</v>
      </c>
      <c r="U27" s="3">
        <f t="shared" si="6"/>
        <v>9026.9307861328089</v>
      </c>
      <c r="V27" s="3">
        <f t="shared" si="6"/>
        <v>9026.9307861328089</v>
      </c>
      <c r="W27" s="3">
        <f t="shared" si="6"/>
        <v>9026.9307861328089</v>
      </c>
      <c r="X27" s="3">
        <f t="shared" si="6"/>
        <v>9026.9307861328089</v>
      </c>
      <c r="Y27" s="3">
        <f t="shared" si="6"/>
        <v>9026.9307861328089</v>
      </c>
      <c r="Z27" s="3">
        <f t="shared" si="6"/>
        <v>9026.9307861328089</v>
      </c>
      <c r="AA27" s="3">
        <f t="shared" si="6"/>
        <v>9026.9307861328089</v>
      </c>
      <c r="AB27" s="3">
        <f t="shared" si="6"/>
        <v>9026.9307861328089</v>
      </c>
      <c r="AC27" s="3">
        <f t="shared" si="6"/>
        <v>9026.9307861328089</v>
      </c>
      <c r="AD27" s="3">
        <f t="shared" si="6"/>
        <v>9026.9307861328089</v>
      </c>
      <c r="AE27" s="3">
        <f t="shared" si="6"/>
        <v>9026.9307861328089</v>
      </c>
      <c r="AF27" s="3">
        <f t="shared" si="6"/>
        <v>9026.9307861328089</v>
      </c>
      <c r="AG27" s="3">
        <f t="shared" si="6"/>
        <v>9026.9307861328089</v>
      </c>
      <c r="AH27" s="3">
        <f t="shared" si="6"/>
        <v>9026.9307861328089</v>
      </c>
      <c r="AI27" s="3">
        <f t="shared" si="6"/>
        <v>9026.9307861328089</v>
      </c>
      <c r="AJ27" s="3">
        <f t="shared" si="6"/>
        <v>9026.9307861328089</v>
      </c>
      <c r="AK27" s="3">
        <f t="shared" si="6"/>
        <v>9026.9307861328089</v>
      </c>
      <c r="AL27" s="3">
        <f t="shared" si="6"/>
        <v>9026.9307861328089</v>
      </c>
      <c r="AM27" s="3">
        <f t="shared" si="6"/>
        <v>9026.9307861328089</v>
      </c>
    </row>
    <row r="28" spans="1:39" x14ac:dyDescent="0.35">
      <c r="A28" s="642"/>
      <c r="B28" s="11" t="str">
        <f t="shared" si="3"/>
        <v>Heating</v>
      </c>
      <c r="C28" s="3">
        <f t="shared" si="3"/>
        <v>0</v>
      </c>
      <c r="D28" s="3">
        <f t="shared" si="5"/>
        <v>0</v>
      </c>
      <c r="E28" s="3">
        <f t="shared" si="6"/>
        <v>0</v>
      </c>
      <c r="F28" s="3">
        <f t="shared" si="6"/>
        <v>0</v>
      </c>
      <c r="G28" s="3">
        <f t="shared" si="6"/>
        <v>0</v>
      </c>
      <c r="H28" s="3">
        <f t="shared" si="6"/>
        <v>0</v>
      </c>
      <c r="I28" s="3">
        <f t="shared" si="6"/>
        <v>0</v>
      </c>
      <c r="J28" s="3">
        <f t="shared" si="6"/>
        <v>0</v>
      </c>
      <c r="K28" s="3">
        <f t="shared" si="6"/>
        <v>0</v>
      </c>
      <c r="L28" s="3">
        <f t="shared" si="6"/>
        <v>0</v>
      </c>
      <c r="M28" s="3">
        <f t="shared" si="6"/>
        <v>0</v>
      </c>
      <c r="N28" s="464">
        <f t="shared" si="6"/>
        <v>0</v>
      </c>
      <c r="O28" s="3">
        <f t="shared" si="6"/>
        <v>0</v>
      </c>
      <c r="P28" s="3">
        <f t="shared" si="6"/>
        <v>0</v>
      </c>
      <c r="Q28" s="3">
        <f t="shared" si="6"/>
        <v>0</v>
      </c>
      <c r="R28" s="3">
        <f t="shared" si="6"/>
        <v>0</v>
      </c>
      <c r="S28" s="3">
        <f t="shared" si="6"/>
        <v>0</v>
      </c>
      <c r="T28" s="3">
        <f t="shared" si="6"/>
        <v>0</v>
      </c>
      <c r="U28" s="3">
        <f t="shared" si="6"/>
        <v>0</v>
      </c>
      <c r="V28" s="3">
        <f t="shared" si="6"/>
        <v>0</v>
      </c>
      <c r="W28" s="3">
        <f t="shared" si="6"/>
        <v>0</v>
      </c>
      <c r="X28" s="3">
        <f t="shared" si="6"/>
        <v>0</v>
      </c>
      <c r="Y28" s="3">
        <f t="shared" si="6"/>
        <v>0</v>
      </c>
      <c r="Z28" s="3">
        <f t="shared" si="6"/>
        <v>0</v>
      </c>
      <c r="AA28" s="3">
        <f t="shared" si="6"/>
        <v>0</v>
      </c>
      <c r="AB28" s="3">
        <f t="shared" si="6"/>
        <v>0</v>
      </c>
      <c r="AC28" s="3">
        <f t="shared" si="6"/>
        <v>0</v>
      </c>
      <c r="AD28" s="3">
        <f t="shared" si="6"/>
        <v>0</v>
      </c>
      <c r="AE28" s="3">
        <f t="shared" si="6"/>
        <v>0</v>
      </c>
      <c r="AF28" s="3">
        <f t="shared" si="6"/>
        <v>0</v>
      </c>
      <c r="AG28" s="3">
        <f t="shared" si="6"/>
        <v>0</v>
      </c>
      <c r="AH28" s="3">
        <f t="shared" si="6"/>
        <v>0</v>
      </c>
      <c r="AI28" s="3">
        <f t="shared" si="6"/>
        <v>0</v>
      </c>
      <c r="AJ28" s="3">
        <f t="shared" si="6"/>
        <v>0</v>
      </c>
      <c r="AK28" s="3">
        <f t="shared" si="6"/>
        <v>0</v>
      </c>
      <c r="AL28" s="3">
        <f t="shared" si="6"/>
        <v>0</v>
      </c>
      <c r="AM28" s="3">
        <f t="shared" si="6"/>
        <v>0</v>
      </c>
    </row>
    <row r="29" spans="1:39" x14ac:dyDescent="0.35">
      <c r="A29" s="642"/>
      <c r="B29" s="11" t="str">
        <f t="shared" si="3"/>
        <v>HVAC</v>
      </c>
      <c r="C29" s="3">
        <f t="shared" si="3"/>
        <v>0</v>
      </c>
      <c r="D29" s="3">
        <f t="shared" si="5"/>
        <v>0</v>
      </c>
      <c r="E29" s="3">
        <f t="shared" ref="E29:AM32" si="7">IF(SUM($C$19:$N$19)=0,0,D29+E11)</f>
        <v>0</v>
      </c>
      <c r="F29" s="3">
        <f t="shared" si="7"/>
        <v>9153.3902475558916</v>
      </c>
      <c r="G29" s="3">
        <f t="shared" si="7"/>
        <v>82064.858169982006</v>
      </c>
      <c r="H29" s="3">
        <f t="shared" si="7"/>
        <v>82064.858169982006</v>
      </c>
      <c r="I29" s="3">
        <f t="shared" si="7"/>
        <v>186256.75602100362</v>
      </c>
      <c r="J29" s="3">
        <f t="shared" si="7"/>
        <v>219792.11602100363</v>
      </c>
      <c r="K29" s="3">
        <f t="shared" si="7"/>
        <v>253327.47602100362</v>
      </c>
      <c r="L29" s="3">
        <f t="shared" si="7"/>
        <v>281341.98912840028</v>
      </c>
      <c r="M29" s="3">
        <f t="shared" si="7"/>
        <v>281341.98912840028</v>
      </c>
      <c r="N29" s="464">
        <f t="shared" si="7"/>
        <v>1727163.2544598409</v>
      </c>
      <c r="O29" s="3">
        <f t="shared" si="7"/>
        <v>1727163.2544598409</v>
      </c>
      <c r="P29" s="3">
        <f t="shared" si="7"/>
        <v>1727163.2544598409</v>
      </c>
      <c r="Q29" s="3">
        <f t="shared" si="7"/>
        <v>1727163.2544598409</v>
      </c>
      <c r="R29" s="3">
        <f t="shared" si="7"/>
        <v>1727163.2544598409</v>
      </c>
      <c r="S29" s="3">
        <f t="shared" si="7"/>
        <v>1727163.2544598409</v>
      </c>
      <c r="T29" s="3">
        <f t="shared" si="7"/>
        <v>1727163.2544598409</v>
      </c>
      <c r="U29" s="3">
        <f t="shared" si="7"/>
        <v>1727163.2544598409</v>
      </c>
      <c r="V29" s="3">
        <f t="shared" si="7"/>
        <v>1727163.2544598409</v>
      </c>
      <c r="W29" s="3">
        <f t="shared" si="7"/>
        <v>1727163.2544598409</v>
      </c>
      <c r="X29" s="3">
        <f t="shared" si="7"/>
        <v>1727163.2544598409</v>
      </c>
      <c r="Y29" s="3">
        <f t="shared" si="7"/>
        <v>1727163.2544598409</v>
      </c>
      <c r="Z29" s="3">
        <f t="shared" si="7"/>
        <v>1727163.2544598409</v>
      </c>
      <c r="AA29" s="3">
        <f t="shared" si="7"/>
        <v>1727163.2544598409</v>
      </c>
      <c r="AB29" s="3">
        <f t="shared" si="7"/>
        <v>1727163.2544598409</v>
      </c>
      <c r="AC29" s="3">
        <f t="shared" si="7"/>
        <v>1727163.2544598409</v>
      </c>
      <c r="AD29" s="3">
        <f t="shared" si="7"/>
        <v>1727163.2544598409</v>
      </c>
      <c r="AE29" s="3">
        <f t="shared" si="7"/>
        <v>1727163.2544598409</v>
      </c>
      <c r="AF29" s="3">
        <f t="shared" si="7"/>
        <v>1727163.2544598409</v>
      </c>
      <c r="AG29" s="3">
        <f t="shared" si="7"/>
        <v>1727163.2544598409</v>
      </c>
      <c r="AH29" s="3">
        <f t="shared" si="7"/>
        <v>1727163.2544598409</v>
      </c>
      <c r="AI29" s="3">
        <f t="shared" si="7"/>
        <v>1727163.2544598409</v>
      </c>
      <c r="AJ29" s="3">
        <f t="shared" si="7"/>
        <v>1727163.2544598409</v>
      </c>
      <c r="AK29" s="3">
        <f t="shared" si="7"/>
        <v>1727163.2544598409</v>
      </c>
      <c r="AL29" s="3">
        <f t="shared" si="7"/>
        <v>1727163.2544598409</v>
      </c>
      <c r="AM29" s="3">
        <f t="shared" si="7"/>
        <v>1727163.2544598409</v>
      </c>
    </row>
    <row r="30" spans="1:39" x14ac:dyDescent="0.35">
      <c r="A30" s="642"/>
      <c r="B30" s="11" t="str">
        <f t="shared" si="3"/>
        <v>Lighting</v>
      </c>
      <c r="C30" s="3">
        <f t="shared" si="3"/>
        <v>0</v>
      </c>
      <c r="D30" s="3">
        <f t="shared" si="5"/>
        <v>884823.67783942085</v>
      </c>
      <c r="E30" s="3">
        <f t="shared" si="7"/>
        <v>1592073.639572843</v>
      </c>
      <c r="F30" s="3">
        <f t="shared" si="7"/>
        <v>2533721.6966256751</v>
      </c>
      <c r="G30" s="3">
        <f t="shared" si="7"/>
        <v>3848940.7301000678</v>
      </c>
      <c r="H30" s="3">
        <f t="shared" si="7"/>
        <v>5061105.6419858132</v>
      </c>
      <c r="I30" s="3">
        <f t="shared" si="7"/>
        <v>6822280.8518912494</v>
      </c>
      <c r="J30" s="3">
        <f t="shared" si="7"/>
        <v>8179902.9085830301</v>
      </c>
      <c r="K30" s="3">
        <f t="shared" si="7"/>
        <v>10077233.757122872</v>
      </c>
      <c r="L30" s="3">
        <f t="shared" si="7"/>
        <v>11644867.820258126</v>
      </c>
      <c r="M30" s="3">
        <f t="shared" si="7"/>
        <v>13223221.516979752</v>
      </c>
      <c r="N30" s="464">
        <f t="shared" si="7"/>
        <v>20657819.681062732</v>
      </c>
      <c r="O30" s="3">
        <f t="shared" si="7"/>
        <v>20657819.681062732</v>
      </c>
      <c r="P30" s="3">
        <f t="shared" si="7"/>
        <v>20657819.681062732</v>
      </c>
      <c r="Q30" s="3">
        <f t="shared" si="7"/>
        <v>20657819.681062732</v>
      </c>
      <c r="R30" s="3">
        <f t="shared" si="7"/>
        <v>20657819.681062732</v>
      </c>
      <c r="S30" s="3">
        <f t="shared" si="7"/>
        <v>20657819.681062732</v>
      </c>
      <c r="T30" s="3">
        <f t="shared" si="7"/>
        <v>20657819.681062732</v>
      </c>
      <c r="U30" s="3">
        <f t="shared" si="7"/>
        <v>20657819.681062732</v>
      </c>
      <c r="V30" s="3">
        <f t="shared" si="7"/>
        <v>20657819.681062732</v>
      </c>
      <c r="W30" s="3">
        <f t="shared" si="7"/>
        <v>20657819.681062732</v>
      </c>
      <c r="X30" s="3">
        <f t="shared" si="7"/>
        <v>20657819.681062732</v>
      </c>
      <c r="Y30" s="3">
        <f t="shared" si="7"/>
        <v>20657819.681062732</v>
      </c>
      <c r="Z30" s="3">
        <f t="shared" si="7"/>
        <v>20657819.681062732</v>
      </c>
      <c r="AA30" s="3">
        <f t="shared" si="7"/>
        <v>20657819.681062732</v>
      </c>
      <c r="AB30" s="3">
        <f t="shared" si="7"/>
        <v>20657819.681062732</v>
      </c>
      <c r="AC30" s="3">
        <f t="shared" si="7"/>
        <v>20657819.681062732</v>
      </c>
      <c r="AD30" s="3">
        <f t="shared" si="7"/>
        <v>20657819.681062732</v>
      </c>
      <c r="AE30" s="3">
        <f t="shared" si="7"/>
        <v>20657819.681062732</v>
      </c>
      <c r="AF30" s="3">
        <f t="shared" si="7"/>
        <v>20657819.681062732</v>
      </c>
      <c r="AG30" s="3">
        <f t="shared" si="7"/>
        <v>20657819.681062732</v>
      </c>
      <c r="AH30" s="3">
        <f t="shared" si="7"/>
        <v>20657819.681062732</v>
      </c>
      <c r="AI30" s="3">
        <f t="shared" si="7"/>
        <v>20657819.681062732</v>
      </c>
      <c r="AJ30" s="3">
        <f t="shared" si="7"/>
        <v>20657819.681062732</v>
      </c>
      <c r="AK30" s="3">
        <f t="shared" si="7"/>
        <v>20657819.681062732</v>
      </c>
      <c r="AL30" s="3">
        <f t="shared" si="7"/>
        <v>20657819.681062732</v>
      </c>
      <c r="AM30" s="3">
        <f t="shared" si="7"/>
        <v>20657819.681062732</v>
      </c>
    </row>
    <row r="31" spans="1:39" x14ac:dyDescent="0.35">
      <c r="A31" s="642"/>
      <c r="B31" s="11" t="str">
        <f t="shared" si="3"/>
        <v>Miscellaneous</v>
      </c>
      <c r="C31" s="3">
        <f t="shared" si="3"/>
        <v>0</v>
      </c>
      <c r="D31" s="3">
        <f t="shared" si="5"/>
        <v>32166.995648299067</v>
      </c>
      <c r="E31" s="3">
        <f t="shared" si="7"/>
        <v>38906.491136299068</v>
      </c>
      <c r="F31" s="3">
        <f t="shared" si="7"/>
        <v>60658.754262194489</v>
      </c>
      <c r="G31" s="3">
        <f t="shared" si="7"/>
        <v>87892.206456685773</v>
      </c>
      <c r="H31" s="3">
        <f t="shared" si="7"/>
        <v>188903.11821668578</v>
      </c>
      <c r="I31" s="3">
        <f t="shared" si="7"/>
        <v>259744.23099188576</v>
      </c>
      <c r="J31" s="3">
        <f t="shared" si="7"/>
        <v>260273.59428788576</v>
      </c>
      <c r="K31" s="3">
        <f t="shared" si="7"/>
        <v>264353.42237588577</v>
      </c>
      <c r="L31" s="3">
        <f t="shared" si="7"/>
        <v>287605.60423748579</v>
      </c>
      <c r="M31" s="3">
        <f t="shared" si="7"/>
        <v>435473.43959245994</v>
      </c>
      <c r="N31" s="464">
        <f t="shared" si="7"/>
        <v>676132.71514517348</v>
      </c>
      <c r="O31" s="3">
        <f t="shared" si="7"/>
        <v>676132.71514517348</v>
      </c>
      <c r="P31" s="3">
        <f t="shared" si="7"/>
        <v>676132.71514517348</v>
      </c>
      <c r="Q31" s="3">
        <f t="shared" si="7"/>
        <v>676132.71514517348</v>
      </c>
      <c r="R31" s="3">
        <f t="shared" si="7"/>
        <v>676132.71514517348</v>
      </c>
      <c r="S31" s="3">
        <f t="shared" si="7"/>
        <v>676132.71514517348</v>
      </c>
      <c r="T31" s="3">
        <f t="shared" si="7"/>
        <v>676132.71514517348</v>
      </c>
      <c r="U31" s="3">
        <f t="shared" si="7"/>
        <v>676132.71514517348</v>
      </c>
      <c r="V31" s="3">
        <f t="shared" si="7"/>
        <v>676132.71514517348</v>
      </c>
      <c r="W31" s="3">
        <f t="shared" si="7"/>
        <v>676132.71514517348</v>
      </c>
      <c r="X31" s="3">
        <f t="shared" si="7"/>
        <v>676132.71514517348</v>
      </c>
      <c r="Y31" s="3">
        <f t="shared" si="7"/>
        <v>676132.71514517348</v>
      </c>
      <c r="Z31" s="3">
        <f t="shared" si="7"/>
        <v>676132.71514517348</v>
      </c>
      <c r="AA31" s="3">
        <f t="shared" si="7"/>
        <v>676132.71514517348</v>
      </c>
      <c r="AB31" s="3">
        <f t="shared" si="7"/>
        <v>676132.71514517348</v>
      </c>
      <c r="AC31" s="3">
        <f t="shared" si="7"/>
        <v>676132.71514517348</v>
      </c>
      <c r="AD31" s="3">
        <f t="shared" si="7"/>
        <v>676132.71514517348</v>
      </c>
      <c r="AE31" s="3">
        <f t="shared" si="7"/>
        <v>676132.71514517348</v>
      </c>
      <c r="AF31" s="3">
        <f t="shared" si="7"/>
        <v>676132.71514517348</v>
      </c>
      <c r="AG31" s="3">
        <f t="shared" si="7"/>
        <v>676132.71514517348</v>
      </c>
      <c r="AH31" s="3">
        <f t="shared" si="7"/>
        <v>676132.71514517348</v>
      </c>
      <c r="AI31" s="3">
        <f t="shared" si="7"/>
        <v>676132.71514517348</v>
      </c>
      <c r="AJ31" s="3">
        <f t="shared" si="7"/>
        <v>676132.71514517348</v>
      </c>
      <c r="AK31" s="3">
        <f t="shared" si="7"/>
        <v>676132.71514517348</v>
      </c>
      <c r="AL31" s="3">
        <f t="shared" si="7"/>
        <v>676132.71514517348</v>
      </c>
      <c r="AM31" s="3">
        <f t="shared" si="7"/>
        <v>676132.71514517348</v>
      </c>
    </row>
    <row r="32" spans="1:39" ht="15" customHeight="1" x14ac:dyDescent="0.35">
      <c r="A32" s="642"/>
      <c r="B32" s="11" t="str">
        <f t="shared" si="3"/>
        <v>Motors</v>
      </c>
      <c r="C32" s="3">
        <f t="shared" si="3"/>
        <v>0</v>
      </c>
      <c r="D32" s="3">
        <f t="shared" si="5"/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0</v>
      </c>
      <c r="J32" s="3">
        <f t="shared" si="7"/>
        <v>0</v>
      </c>
      <c r="K32" s="3">
        <f t="shared" si="7"/>
        <v>0</v>
      </c>
      <c r="L32" s="3">
        <f t="shared" si="7"/>
        <v>0</v>
      </c>
      <c r="M32" s="3">
        <f t="shared" si="7"/>
        <v>0</v>
      </c>
      <c r="N32" s="464">
        <f t="shared" si="7"/>
        <v>0</v>
      </c>
      <c r="O32" s="3">
        <f t="shared" si="7"/>
        <v>0</v>
      </c>
      <c r="P32" s="3">
        <f t="shared" si="7"/>
        <v>0</v>
      </c>
      <c r="Q32" s="3">
        <f t="shared" si="7"/>
        <v>0</v>
      </c>
      <c r="R32" s="3">
        <f t="shared" si="7"/>
        <v>0</v>
      </c>
      <c r="S32" s="3">
        <f t="shared" si="7"/>
        <v>0</v>
      </c>
      <c r="T32" s="3">
        <f t="shared" si="7"/>
        <v>0</v>
      </c>
      <c r="U32" s="3">
        <f t="shared" si="7"/>
        <v>0</v>
      </c>
      <c r="V32" s="3">
        <f t="shared" si="7"/>
        <v>0</v>
      </c>
      <c r="W32" s="3">
        <f t="shared" si="7"/>
        <v>0</v>
      </c>
      <c r="X32" s="3">
        <f t="shared" si="7"/>
        <v>0</v>
      </c>
      <c r="Y32" s="3">
        <f t="shared" si="7"/>
        <v>0</v>
      </c>
      <c r="Z32" s="3">
        <f t="shared" si="7"/>
        <v>0</v>
      </c>
      <c r="AA32" s="3">
        <f t="shared" si="7"/>
        <v>0</v>
      </c>
      <c r="AB32" s="3">
        <f t="shared" si="7"/>
        <v>0</v>
      </c>
      <c r="AC32" s="3">
        <f t="shared" si="7"/>
        <v>0</v>
      </c>
      <c r="AD32" s="3">
        <f t="shared" si="7"/>
        <v>0</v>
      </c>
      <c r="AE32" s="3">
        <f t="shared" si="7"/>
        <v>0</v>
      </c>
      <c r="AF32" s="3">
        <f t="shared" si="7"/>
        <v>0</v>
      </c>
      <c r="AG32" s="3">
        <f t="shared" si="7"/>
        <v>0</v>
      </c>
      <c r="AH32" s="3">
        <f t="shared" si="7"/>
        <v>0</v>
      </c>
      <c r="AI32" s="3">
        <f t="shared" si="7"/>
        <v>0</v>
      </c>
      <c r="AJ32" s="3">
        <f t="shared" si="7"/>
        <v>0</v>
      </c>
      <c r="AK32" s="3">
        <f t="shared" si="7"/>
        <v>0</v>
      </c>
      <c r="AL32" s="3">
        <f t="shared" si="7"/>
        <v>0</v>
      </c>
      <c r="AM32" s="3">
        <f t="shared" si="7"/>
        <v>0</v>
      </c>
    </row>
    <row r="33" spans="1:39" x14ac:dyDescent="0.35">
      <c r="A33" s="642"/>
      <c r="B33" s="11" t="str">
        <f t="shared" si="3"/>
        <v>Process</v>
      </c>
      <c r="C33" s="3">
        <f t="shared" si="3"/>
        <v>0</v>
      </c>
      <c r="D33" s="3">
        <f t="shared" si="5"/>
        <v>0</v>
      </c>
      <c r="E33" s="3">
        <f t="shared" ref="E33:AM35" si="8">IF(SUM($C$19:$N$19)=0,0,D33+E15)</f>
        <v>0</v>
      </c>
      <c r="F33" s="3">
        <f t="shared" si="8"/>
        <v>0</v>
      </c>
      <c r="G33" s="3">
        <f t="shared" si="8"/>
        <v>0</v>
      </c>
      <c r="H33" s="3">
        <f t="shared" si="8"/>
        <v>0</v>
      </c>
      <c r="I33" s="3">
        <f t="shared" si="8"/>
        <v>0</v>
      </c>
      <c r="J33" s="3">
        <f t="shared" si="8"/>
        <v>0</v>
      </c>
      <c r="K33" s="3">
        <f t="shared" si="8"/>
        <v>0</v>
      </c>
      <c r="L33" s="3">
        <f t="shared" si="8"/>
        <v>0</v>
      </c>
      <c r="M33" s="3">
        <f t="shared" si="8"/>
        <v>0</v>
      </c>
      <c r="N33" s="464">
        <f t="shared" si="8"/>
        <v>0</v>
      </c>
      <c r="O33" s="3">
        <f t="shared" si="8"/>
        <v>0</v>
      </c>
      <c r="P33" s="3">
        <f t="shared" si="8"/>
        <v>0</v>
      </c>
      <c r="Q33" s="3">
        <f t="shared" si="8"/>
        <v>0</v>
      </c>
      <c r="R33" s="3">
        <f t="shared" si="8"/>
        <v>0</v>
      </c>
      <c r="S33" s="3">
        <f t="shared" si="8"/>
        <v>0</v>
      </c>
      <c r="T33" s="3">
        <f t="shared" si="8"/>
        <v>0</v>
      </c>
      <c r="U33" s="3">
        <f t="shared" si="8"/>
        <v>0</v>
      </c>
      <c r="V33" s="3">
        <f t="shared" si="8"/>
        <v>0</v>
      </c>
      <c r="W33" s="3">
        <f t="shared" si="8"/>
        <v>0</v>
      </c>
      <c r="X33" s="3">
        <f t="shared" si="8"/>
        <v>0</v>
      </c>
      <c r="Y33" s="3">
        <f t="shared" si="8"/>
        <v>0</v>
      </c>
      <c r="Z33" s="3">
        <f t="shared" si="8"/>
        <v>0</v>
      </c>
      <c r="AA33" s="3">
        <f t="shared" si="8"/>
        <v>0</v>
      </c>
      <c r="AB33" s="3">
        <f t="shared" si="8"/>
        <v>0</v>
      </c>
      <c r="AC33" s="3">
        <f t="shared" si="8"/>
        <v>0</v>
      </c>
      <c r="AD33" s="3">
        <f t="shared" si="8"/>
        <v>0</v>
      </c>
      <c r="AE33" s="3">
        <f t="shared" si="8"/>
        <v>0</v>
      </c>
      <c r="AF33" s="3">
        <f t="shared" si="8"/>
        <v>0</v>
      </c>
      <c r="AG33" s="3">
        <f t="shared" si="8"/>
        <v>0</v>
      </c>
      <c r="AH33" s="3">
        <f t="shared" si="8"/>
        <v>0</v>
      </c>
      <c r="AI33" s="3">
        <f t="shared" si="8"/>
        <v>0</v>
      </c>
      <c r="AJ33" s="3">
        <f t="shared" si="8"/>
        <v>0</v>
      </c>
      <c r="AK33" s="3">
        <f t="shared" si="8"/>
        <v>0</v>
      </c>
      <c r="AL33" s="3">
        <f t="shared" si="8"/>
        <v>0</v>
      </c>
      <c r="AM33" s="3">
        <f t="shared" si="8"/>
        <v>0</v>
      </c>
    </row>
    <row r="34" spans="1:39" x14ac:dyDescent="0.35">
      <c r="A34" s="642"/>
      <c r="B34" s="11" t="str">
        <f t="shared" si="3"/>
        <v>Refrigeration</v>
      </c>
      <c r="C34" s="3">
        <f t="shared" si="3"/>
        <v>0</v>
      </c>
      <c r="D34" s="3">
        <f t="shared" si="5"/>
        <v>4772.6280000000006</v>
      </c>
      <c r="E34" s="3">
        <f t="shared" si="8"/>
        <v>4772.6280000000006</v>
      </c>
      <c r="F34" s="3">
        <f t="shared" si="8"/>
        <v>9589.0339999999997</v>
      </c>
      <c r="G34" s="3">
        <f t="shared" si="8"/>
        <v>19168.982</v>
      </c>
      <c r="H34" s="3">
        <f t="shared" si="8"/>
        <v>19168.982</v>
      </c>
      <c r="I34" s="3">
        <f t="shared" si="8"/>
        <v>23941.61</v>
      </c>
      <c r="J34" s="3">
        <f t="shared" si="8"/>
        <v>23941.61</v>
      </c>
      <c r="K34" s="3">
        <f t="shared" si="8"/>
        <v>23941.61</v>
      </c>
      <c r="L34" s="3">
        <f t="shared" si="8"/>
        <v>23941.61</v>
      </c>
      <c r="M34" s="3">
        <f t="shared" si="8"/>
        <v>23941.61</v>
      </c>
      <c r="N34" s="464">
        <f t="shared" si="8"/>
        <v>30669.596000000001</v>
      </c>
      <c r="O34" s="3">
        <f t="shared" si="8"/>
        <v>30669.596000000001</v>
      </c>
      <c r="P34" s="3">
        <f t="shared" si="8"/>
        <v>30669.596000000001</v>
      </c>
      <c r="Q34" s="3">
        <f t="shared" si="8"/>
        <v>30669.596000000001</v>
      </c>
      <c r="R34" s="3">
        <f t="shared" si="8"/>
        <v>30669.596000000001</v>
      </c>
      <c r="S34" s="3">
        <f t="shared" si="8"/>
        <v>30669.596000000001</v>
      </c>
      <c r="T34" s="3">
        <f t="shared" si="8"/>
        <v>30669.596000000001</v>
      </c>
      <c r="U34" s="3">
        <f t="shared" si="8"/>
        <v>30669.596000000001</v>
      </c>
      <c r="V34" s="3">
        <f t="shared" si="8"/>
        <v>30669.596000000001</v>
      </c>
      <c r="W34" s="3">
        <f t="shared" si="8"/>
        <v>30669.596000000001</v>
      </c>
      <c r="X34" s="3">
        <f t="shared" si="8"/>
        <v>30669.596000000001</v>
      </c>
      <c r="Y34" s="3">
        <f t="shared" si="8"/>
        <v>30669.596000000001</v>
      </c>
      <c r="Z34" s="3">
        <f t="shared" si="8"/>
        <v>30669.596000000001</v>
      </c>
      <c r="AA34" s="3">
        <f t="shared" si="8"/>
        <v>30669.596000000001</v>
      </c>
      <c r="AB34" s="3">
        <f t="shared" si="8"/>
        <v>30669.596000000001</v>
      </c>
      <c r="AC34" s="3">
        <f t="shared" si="8"/>
        <v>30669.596000000001</v>
      </c>
      <c r="AD34" s="3">
        <f t="shared" si="8"/>
        <v>30669.596000000001</v>
      </c>
      <c r="AE34" s="3">
        <f t="shared" si="8"/>
        <v>30669.596000000001</v>
      </c>
      <c r="AF34" s="3">
        <f t="shared" si="8"/>
        <v>30669.596000000001</v>
      </c>
      <c r="AG34" s="3">
        <f t="shared" si="8"/>
        <v>30669.596000000001</v>
      </c>
      <c r="AH34" s="3">
        <f t="shared" si="8"/>
        <v>30669.596000000001</v>
      </c>
      <c r="AI34" s="3">
        <f t="shared" si="8"/>
        <v>30669.596000000001</v>
      </c>
      <c r="AJ34" s="3">
        <f t="shared" si="8"/>
        <v>30669.596000000001</v>
      </c>
      <c r="AK34" s="3">
        <f t="shared" si="8"/>
        <v>30669.596000000001</v>
      </c>
      <c r="AL34" s="3">
        <f t="shared" si="8"/>
        <v>30669.596000000001</v>
      </c>
      <c r="AM34" s="3">
        <f t="shared" si="8"/>
        <v>30669.596000000001</v>
      </c>
    </row>
    <row r="35" spans="1:39" x14ac:dyDescent="0.35">
      <c r="A35" s="642"/>
      <c r="B35" s="11" t="str">
        <f t="shared" si="3"/>
        <v>Water Heating</v>
      </c>
      <c r="C35" s="3">
        <f t="shared" si="3"/>
        <v>0</v>
      </c>
      <c r="D35" s="3">
        <f t="shared" si="5"/>
        <v>0</v>
      </c>
      <c r="E35" s="3">
        <f t="shared" si="8"/>
        <v>0</v>
      </c>
      <c r="F35" s="3">
        <f t="shared" si="8"/>
        <v>0</v>
      </c>
      <c r="G35" s="3">
        <f t="shared" si="8"/>
        <v>0</v>
      </c>
      <c r="H35" s="3">
        <f t="shared" si="8"/>
        <v>0</v>
      </c>
      <c r="I35" s="3">
        <f t="shared" si="8"/>
        <v>21156</v>
      </c>
      <c r="J35" s="3">
        <f t="shared" si="8"/>
        <v>21156</v>
      </c>
      <c r="K35" s="3">
        <f t="shared" si="8"/>
        <v>21156</v>
      </c>
      <c r="L35" s="3">
        <f t="shared" si="8"/>
        <v>21156</v>
      </c>
      <c r="M35" s="3">
        <f t="shared" si="8"/>
        <v>21156</v>
      </c>
      <c r="N35" s="464">
        <f t="shared" si="8"/>
        <v>21156</v>
      </c>
      <c r="O35" s="3">
        <f t="shared" si="8"/>
        <v>21156</v>
      </c>
      <c r="P35" s="3">
        <f t="shared" si="8"/>
        <v>21156</v>
      </c>
      <c r="Q35" s="3">
        <f t="shared" si="8"/>
        <v>21156</v>
      </c>
      <c r="R35" s="3">
        <f t="shared" si="8"/>
        <v>21156</v>
      </c>
      <c r="S35" s="3">
        <f t="shared" si="8"/>
        <v>21156</v>
      </c>
      <c r="T35" s="3">
        <f t="shared" si="8"/>
        <v>21156</v>
      </c>
      <c r="U35" s="3">
        <f t="shared" si="8"/>
        <v>21156</v>
      </c>
      <c r="V35" s="3">
        <f t="shared" si="8"/>
        <v>21156</v>
      </c>
      <c r="W35" s="3">
        <f t="shared" si="8"/>
        <v>21156</v>
      </c>
      <c r="X35" s="3">
        <f t="shared" si="8"/>
        <v>21156</v>
      </c>
      <c r="Y35" s="3">
        <f t="shared" si="8"/>
        <v>21156</v>
      </c>
      <c r="Z35" s="3">
        <f t="shared" si="8"/>
        <v>21156</v>
      </c>
      <c r="AA35" s="3">
        <f t="shared" si="8"/>
        <v>21156</v>
      </c>
      <c r="AB35" s="3">
        <f t="shared" si="8"/>
        <v>21156</v>
      </c>
      <c r="AC35" s="3">
        <f t="shared" si="8"/>
        <v>21156</v>
      </c>
      <c r="AD35" s="3">
        <f t="shared" si="8"/>
        <v>21156</v>
      </c>
      <c r="AE35" s="3">
        <f t="shared" si="8"/>
        <v>21156</v>
      </c>
      <c r="AF35" s="3">
        <f t="shared" si="8"/>
        <v>21156</v>
      </c>
      <c r="AG35" s="3">
        <f t="shared" si="8"/>
        <v>21156</v>
      </c>
      <c r="AH35" s="3">
        <f t="shared" si="8"/>
        <v>21156</v>
      </c>
      <c r="AI35" s="3">
        <f t="shared" si="8"/>
        <v>21156</v>
      </c>
      <c r="AJ35" s="3">
        <f t="shared" si="8"/>
        <v>21156</v>
      </c>
      <c r="AK35" s="3">
        <f t="shared" si="8"/>
        <v>21156</v>
      </c>
      <c r="AL35" s="3">
        <f t="shared" si="8"/>
        <v>21156</v>
      </c>
      <c r="AM35" s="3">
        <f t="shared" si="8"/>
        <v>21156</v>
      </c>
    </row>
    <row r="36" spans="1:39" ht="15" customHeight="1" x14ac:dyDescent="0.35">
      <c r="A36" s="642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4">
      <c r="A37" s="643"/>
      <c r="B37" s="188" t="str">
        <f t="shared" si="3"/>
        <v>Monthly kWh</v>
      </c>
      <c r="C37" s="234">
        <f>SUM(C23:C36)</f>
        <v>0</v>
      </c>
      <c r="D37" s="234">
        <f t="shared" ref="D37" si="9">SUM(D23:D36)</f>
        <v>925331.24930255546</v>
      </c>
      <c r="E37" s="234">
        <f t="shared" ref="E37" si="10">SUM(E23:E36)</f>
        <v>1648395.6201698319</v>
      </c>
      <c r="F37" s="234">
        <f t="shared" ref="F37" si="11">SUM(F23:F36)</f>
        <v>2631632.9741453319</v>
      </c>
      <c r="G37" s="234">
        <f t="shared" ref="G37" si="12">SUM(G23:G36)</f>
        <v>4063009.5459051235</v>
      </c>
      <c r="H37" s="234">
        <f t="shared" ref="H37" si="13">SUM(H23:H36)</f>
        <v>5382827.278747648</v>
      </c>
      <c r="I37" s="234">
        <f t="shared" ref="I37" si="14">SUM(I23:I36)</f>
        <v>7369454.4329257198</v>
      </c>
      <c r="J37" s="234">
        <f t="shared" ref="J37" si="15">SUM(J23:J36)</f>
        <v>8771296.9383240305</v>
      </c>
      <c r="K37" s="234">
        <f t="shared" ref="K37" si="16">SUM(K23:K36)</f>
        <v>10724378.16026498</v>
      </c>
      <c r="L37" s="234">
        <f t="shared" ref="L37" si="17">SUM(L23:L36)</f>
        <v>12370163.512157692</v>
      </c>
      <c r="M37" s="234">
        <f t="shared" ref="M37" si="18">SUM(M23:M36)</f>
        <v>14188255.790148439</v>
      </c>
      <c r="N37" s="234">
        <f t="shared" ref="N37" si="19">SUM(N23:N36)</f>
        <v>23925329.84776362</v>
      </c>
      <c r="O37" s="234">
        <f t="shared" ref="O37" si="20">SUM(O23:O36)</f>
        <v>23925329.84776362</v>
      </c>
      <c r="P37" s="234">
        <f t="shared" ref="P37" si="21">SUM(P23:P36)</f>
        <v>23925329.84776362</v>
      </c>
      <c r="Q37" s="234">
        <f t="shared" ref="Q37" si="22">SUM(Q23:Q36)</f>
        <v>23925329.84776362</v>
      </c>
      <c r="R37" s="234">
        <f t="shared" ref="R37" si="23">SUM(R23:R36)</f>
        <v>23925329.84776362</v>
      </c>
      <c r="S37" s="234">
        <f t="shared" ref="S37" si="24">SUM(S23:S36)</f>
        <v>23925329.84776362</v>
      </c>
      <c r="T37" s="234">
        <f t="shared" ref="T37" si="25">SUM(T23:T36)</f>
        <v>23925329.84776362</v>
      </c>
      <c r="U37" s="234">
        <f t="shared" ref="U37" si="26">SUM(U23:U36)</f>
        <v>23925329.84776362</v>
      </c>
      <c r="V37" s="234">
        <f t="shared" ref="V37" si="27">SUM(V23:V36)</f>
        <v>23925329.84776362</v>
      </c>
      <c r="W37" s="234">
        <f t="shared" ref="W37" si="28">SUM(W23:W36)</f>
        <v>23925329.84776362</v>
      </c>
      <c r="X37" s="234">
        <f t="shared" ref="X37" si="29">SUM(X23:X36)</f>
        <v>23925329.84776362</v>
      </c>
      <c r="Y37" s="234">
        <f t="shared" ref="Y37" si="30">SUM(Y23:Y36)</f>
        <v>23925329.84776362</v>
      </c>
      <c r="Z37" s="234">
        <f t="shared" ref="Z37" si="31">SUM(Z23:Z36)</f>
        <v>23925329.84776362</v>
      </c>
      <c r="AA37" s="234">
        <f t="shared" ref="AA37" si="32">SUM(AA23:AA36)</f>
        <v>23925329.84776362</v>
      </c>
      <c r="AB37" s="234">
        <f t="shared" ref="AB37" si="33">SUM(AB23:AB36)</f>
        <v>23925329.84776362</v>
      </c>
      <c r="AC37" s="234">
        <f t="shared" ref="AC37" si="34">SUM(AC23:AC36)</f>
        <v>23925329.84776362</v>
      </c>
      <c r="AD37" s="234">
        <f t="shared" ref="AD37" si="35">SUM(AD23:AD36)</f>
        <v>23925329.84776362</v>
      </c>
      <c r="AE37" s="234">
        <f t="shared" ref="AE37" si="36">SUM(AE23:AE36)</f>
        <v>23925329.84776362</v>
      </c>
      <c r="AF37" s="234">
        <f t="shared" ref="AF37" si="37">SUM(AF23:AF36)</f>
        <v>23925329.84776362</v>
      </c>
      <c r="AG37" s="234">
        <f t="shared" ref="AG37" si="38">SUM(AG23:AG36)</f>
        <v>23925329.84776362</v>
      </c>
      <c r="AH37" s="234">
        <f t="shared" ref="AH37" si="39">SUM(AH23:AH36)</f>
        <v>23925329.84776362</v>
      </c>
      <c r="AI37" s="234">
        <f t="shared" ref="AI37" si="40">SUM(AI23:AI36)</f>
        <v>23925329.84776362</v>
      </c>
      <c r="AJ37" s="234">
        <f t="shared" ref="AJ37" si="41">SUM(AJ23:AJ36)</f>
        <v>23925329.84776362</v>
      </c>
      <c r="AK37" s="234">
        <f t="shared" ref="AK37" si="42">SUM(AK23:AK36)</f>
        <v>23925329.84776362</v>
      </c>
      <c r="AL37" s="234">
        <f t="shared" ref="AL37" si="43">SUM(AL23:AL36)</f>
        <v>23925329.84776362</v>
      </c>
      <c r="AM37" s="234">
        <f t="shared" ref="AM37" si="44">SUM(AM23:AM36)</f>
        <v>23925329.84776362</v>
      </c>
    </row>
    <row r="38" spans="1:39" x14ac:dyDescent="0.35">
      <c r="A38" s="8"/>
      <c r="B38" s="254"/>
      <c r="C38" s="9"/>
      <c r="D38" s="254"/>
      <c r="E38" s="9"/>
      <c r="F38" s="254"/>
      <c r="G38" s="254"/>
      <c r="H38" s="9"/>
      <c r="I38" s="254"/>
      <c r="J38" s="254"/>
      <c r="K38" s="9"/>
      <c r="L38" s="254"/>
      <c r="M38" s="254"/>
      <c r="N38" s="307" t="s">
        <v>194</v>
      </c>
      <c r="O38" s="306">
        <f>SUM(C5:N18)</f>
        <v>23925329.847763609</v>
      </c>
      <c r="P38" s="254"/>
      <c r="Q38" s="9"/>
      <c r="R38" s="254"/>
      <c r="S38" s="254"/>
      <c r="T38" s="9"/>
      <c r="U38" s="254"/>
      <c r="V38" s="254"/>
      <c r="W38" s="9"/>
      <c r="X38" s="254"/>
      <c r="Y38" s="254"/>
      <c r="Z38" s="9"/>
      <c r="AA38" s="254"/>
      <c r="AB38" s="254"/>
      <c r="AC38" s="9"/>
      <c r="AD38" s="254"/>
      <c r="AE38" s="254"/>
      <c r="AF38" s="9"/>
      <c r="AG38" s="254"/>
      <c r="AH38" s="254"/>
      <c r="AI38" s="9"/>
      <c r="AJ38" s="254"/>
      <c r="AK38" s="254"/>
      <c r="AL38" s="9"/>
      <c r="AM38" s="254"/>
    </row>
    <row r="39" spans="1:39" ht="15" thickBot="1" x14ac:dyDescent="0.4">
      <c r="C39" s="255"/>
      <c r="D39" s="130"/>
      <c r="E39" s="255"/>
      <c r="F39" s="130"/>
      <c r="G39" s="130"/>
      <c r="H39" s="255"/>
      <c r="I39" s="130"/>
      <c r="J39" s="130"/>
      <c r="K39" s="255"/>
      <c r="L39" s="130"/>
      <c r="M39" s="130"/>
      <c r="N39" s="255"/>
      <c r="O39" s="130"/>
      <c r="P39" s="130"/>
      <c r="Q39" s="255"/>
      <c r="R39" s="130"/>
      <c r="S39" s="130"/>
      <c r="T39" s="255"/>
      <c r="U39" s="463" t="s">
        <v>257</v>
      </c>
      <c r="V39" s="130"/>
      <c r="W39" s="255"/>
      <c r="X39" s="130"/>
      <c r="Y39" s="130"/>
      <c r="Z39" s="255"/>
      <c r="AA39" s="130"/>
      <c r="AB39" s="130"/>
      <c r="AC39" s="255"/>
      <c r="AD39" s="130"/>
      <c r="AE39" s="130"/>
      <c r="AF39" s="255"/>
      <c r="AG39" s="130"/>
      <c r="AH39" s="130"/>
      <c r="AI39" s="255"/>
      <c r="AJ39" s="130"/>
      <c r="AK39" s="130"/>
      <c r="AL39" s="255"/>
      <c r="AM39" s="130"/>
    </row>
    <row r="40" spans="1:39" ht="16" thickBot="1" x14ac:dyDescent="0.4">
      <c r="A40" s="644" t="s">
        <v>16</v>
      </c>
      <c r="B40" s="17" t="s">
        <v>10</v>
      </c>
      <c r="C40" s="146">
        <f>C$4</f>
        <v>44562</v>
      </c>
      <c r="D40" s="146">
        <f t="shared" ref="D40:AM40" si="45">D$4</f>
        <v>44593</v>
      </c>
      <c r="E40" s="146">
        <f t="shared" si="45"/>
        <v>44621</v>
      </c>
      <c r="F40" s="146">
        <f t="shared" si="45"/>
        <v>44652</v>
      </c>
      <c r="G40" s="146">
        <f t="shared" si="45"/>
        <v>44682</v>
      </c>
      <c r="H40" s="146">
        <f t="shared" si="45"/>
        <v>44713</v>
      </c>
      <c r="I40" s="146">
        <f t="shared" si="45"/>
        <v>44743</v>
      </c>
      <c r="J40" s="146">
        <f t="shared" si="45"/>
        <v>44774</v>
      </c>
      <c r="K40" s="146">
        <f t="shared" si="45"/>
        <v>44805</v>
      </c>
      <c r="L40" s="146">
        <f t="shared" si="45"/>
        <v>44835</v>
      </c>
      <c r="M40" s="146">
        <f t="shared" si="45"/>
        <v>44866</v>
      </c>
      <c r="N40" s="146">
        <f t="shared" si="45"/>
        <v>44896</v>
      </c>
      <c r="O40" s="146">
        <f t="shared" si="45"/>
        <v>44927</v>
      </c>
      <c r="P40" s="146">
        <f t="shared" si="45"/>
        <v>44958</v>
      </c>
      <c r="Q40" s="146">
        <f t="shared" si="45"/>
        <v>44986</v>
      </c>
      <c r="R40" s="146">
        <f t="shared" si="45"/>
        <v>45017</v>
      </c>
      <c r="S40" s="146">
        <f t="shared" si="45"/>
        <v>45047</v>
      </c>
      <c r="T40" s="146">
        <f t="shared" si="45"/>
        <v>45078</v>
      </c>
      <c r="U40" s="146">
        <f t="shared" si="45"/>
        <v>45108</v>
      </c>
      <c r="V40" s="146">
        <f t="shared" si="45"/>
        <v>45139</v>
      </c>
      <c r="W40" s="146">
        <f t="shared" si="45"/>
        <v>45170</v>
      </c>
      <c r="X40" s="146">
        <f t="shared" si="45"/>
        <v>45200</v>
      </c>
      <c r="Y40" s="146">
        <f t="shared" si="45"/>
        <v>45231</v>
      </c>
      <c r="Z40" s="146">
        <f t="shared" si="45"/>
        <v>45261</v>
      </c>
      <c r="AA40" s="146">
        <f t="shared" si="45"/>
        <v>45292</v>
      </c>
      <c r="AB40" s="146">
        <f t="shared" si="45"/>
        <v>45323</v>
      </c>
      <c r="AC40" s="146">
        <f t="shared" si="45"/>
        <v>45352</v>
      </c>
      <c r="AD40" s="146">
        <f t="shared" si="45"/>
        <v>45383</v>
      </c>
      <c r="AE40" s="146">
        <f t="shared" si="45"/>
        <v>45413</v>
      </c>
      <c r="AF40" s="146">
        <f t="shared" si="45"/>
        <v>45444</v>
      </c>
      <c r="AG40" s="146">
        <f t="shared" si="45"/>
        <v>45474</v>
      </c>
      <c r="AH40" s="146">
        <f t="shared" si="45"/>
        <v>45505</v>
      </c>
      <c r="AI40" s="146">
        <f t="shared" si="45"/>
        <v>45536</v>
      </c>
      <c r="AJ40" s="146">
        <f t="shared" si="45"/>
        <v>45566</v>
      </c>
      <c r="AK40" s="146">
        <f t="shared" si="45"/>
        <v>45597</v>
      </c>
      <c r="AL40" s="146">
        <f t="shared" si="45"/>
        <v>45627</v>
      </c>
      <c r="AM40" s="146">
        <f t="shared" si="45"/>
        <v>45658</v>
      </c>
    </row>
    <row r="41" spans="1:39" ht="15" customHeight="1" x14ac:dyDescent="0.35">
      <c r="A41" s="645"/>
      <c r="B41" s="11" t="str">
        <f t="shared" ref="B41:B55" si="46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47">G41</f>
        <v>0</v>
      </c>
      <c r="I41" s="3">
        <f t="shared" si="47"/>
        <v>0</v>
      </c>
      <c r="J41" s="3">
        <f t="shared" si="47"/>
        <v>0</v>
      </c>
      <c r="K41" s="3">
        <f t="shared" si="47"/>
        <v>0</v>
      </c>
      <c r="L41" s="3">
        <f t="shared" si="47"/>
        <v>0</v>
      </c>
      <c r="M41" s="3">
        <f t="shared" si="47"/>
        <v>0</v>
      </c>
      <c r="N41" s="3">
        <f t="shared" si="47"/>
        <v>0</v>
      </c>
      <c r="O41" s="3">
        <f t="shared" si="47"/>
        <v>0</v>
      </c>
      <c r="P41" s="3">
        <f t="shared" si="47"/>
        <v>0</v>
      </c>
      <c r="Q41" s="3">
        <f t="shared" si="47"/>
        <v>0</v>
      </c>
      <c r="R41" s="3">
        <f t="shared" si="47"/>
        <v>0</v>
      </c>
      <c r="S41" s="3">
        <f t="shared" si="47"/>
        <v>0</v>
      </c>
      <c r="T41" s="3">
        <f t="shared" si="47"/>
        <v>0</v>
      </c>
      <c r="U41" s="466">
        <v>0</v>
      </c>
      <c r="V41" s="3">
        <f t="shared" si="47"/>
        <v>0</v>
      </c>
      <c r="W41" s="3">
        <f t="shared" si="47"/>
        <v>0</v>
      </c>
      <c r="X41" s="3">
        <f t="shared" si="47"/>
        <v>0</v>
      </c>
      <c r="Y41" s="3">
        <f t="shared" si="47"/>
        <v>0</v>
      </c>
      <c r="Z41" s="3">
        <f t="shared" si="47"/>
        <v>0</v>
      </c>
      <c r="AA41" s="3">
        <f t="shared" si="47"/>
        <v>0</v>
      </c>
      <c r="AB41" s="3">
        <f t="shared" si="47"/>
        <v>0</v>
      </c>
      <c r="AC41" s="3">
        <f t="shared" si="47"/>
        <v>0</v>
      </c>
      <c r="AD41" s="3">
        <f t="shared" si="47"/>
        <v>0</v>
      </c>
      <c r="AE41" s="3">
        <f t="shared" si="47"/>
        <v>0</v>
      </c>
      <c r="AF41" s="3">
        <f t="shared" si="47"/>
        <v>0</v>
      </c>
      <c r="AG41" s="3">
        <f t="shared" si="47"/>
        <v>0</v>
      </c>
      <c r="AH41" s="3">
        <f t="shared" si="47"/>
        <v>0</v>
      </c>
      <c r="AI41" s="3">
        <f t="shared" si="47"/>
        <v>0</v>
      </c>
      <c r="AJ41" s="3">
        <f t="shared" si="47"/>
        <v>0</v>
      </c>
      <c r="AK41" s="3">
        <f t="shared" si="47"/>
        <v>0</v>
      </c>
      <c r="AL41" s="3">
        <f t="shared" si="47"/>
        <v>0</v>
      </c>
      <c r="AM41" s="3">
        <f t="shared" si="47"/>
        <v>0</v>
      </c>
    </row>
    <row r="42" spans="1:39" x14ac:dyDescent="0.35">
      <c r="A42" s="645"/>
      <c r="B42" s="12" t="str">
        <f t="shared" si="46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48">F42</f>
        <v>0</v>
      </c>
      <c r="H42" s="3">
        <f t="shared" si="48"/>
        <v>0</v>
      </c>
      <c r="I42" s="3">
        <f t="shared" si="48"/>
        <v>0</v>
      </c>
      <c r="J42" s="3">
        <f t="shared" si="48"/>
        <v>0</v>
      </c>
      <c r="K42" s="3">
        <f t="shared" si="48"/>
        <v>0</v>
      </c>
      <c r="L42" s="3">
        <f t="shared" si="48"/>
        <v>0</v>
      </c>
      <c r="M42" s="3">
        <f t="shared" si="48"/>
        <v>0</v>
      </c>
      <c r="N42" s="3">
        <f t="shared" si="48"/>
        <v>0</v>
      </c>
      <c r="O42" s="3">
        <f t="shared" si="48"/>
        <v>0</v>
      </c>
      <c r="P42" s="3">
        <f t="shared" si="48"/>
        <v>0</v>
      </c>
      <c r="Q42" s="3">
        <f t="shared" si="48"/>
        <v>0</v>
      </c>
      <c r="R42" s="3">
        <f t="shared" si="48"/>
        <v>0</v>
      </c>
      <c r="S42" s="3">
        <f t="shared" si="48"/>
        <v>0</v>
      </c>
      <c r="T42" s="3">
        <f t="shared" si="48"/>
        <v>0</v>
      </c>
      <c r="U42" s="466">
        <v>0</v>
      </c>
      <c r="V42" s="3">
        <f t="shared" si="48"/>
        <v>0</v>
      </c>
      <c r="W42" s="3">
        <f t="shared" si="48"/>
        <v>0</v>
      </c>
      <c r="X42" s="3">
        <f t="shared" si="48"/>
        <v>0</v>
      </c>
      <c r="Y42" s="3">
        <f t="shared" si="48"/>
        <v>0</v>
      </c>
      <c r="Z42" s="3">
        <f t="shared" si="48"/>
        <v>0</v>
      </c>
      <c r="AA42" s="3">
        <f t="shared" si="48"/>
        <v>0</v>
      </c>
      <c r="AB42" s="3">
        <f t="shared" si="48"/>
        <v>0</v>
      </c>
      <c r="AC42" s="3">
        <f t="shared" si="48"/>
        <v>0</v>
      </c>
      <c r="AD42" s="3">
        <f t="shared" si="48"/>
        <v>0</v>
      </c>
      <c r="AE42" s="3">
        <f t="shared" si="48"/>
        <v>0</v>
      </c>
      <c r="AF42" s="3">
        <f t="shared" si="48"/>
        <v>0</v>
      </c>
      <c r="AG42" s="3">
        <f t="shared" si="48"/>
        <v>0</v>
      </c>
      <c r="AH42" s="3">
        <f t="shared" si="48"/>
        <v>0</v>
      </c>
      <c r="AI42" s="3">
        <f t="shared" si="48"/>
        <v>0</v>
      </c>
      <c r="AJ42" s="3">
        <f t="shared" si="48"/>
        <v>0</v>
      </c>
      <c r="AK42" s="3">
        <f t="shared" si="48"/>
        <v>0</v>
      </c>
      <c r="AL42" s="3">
        <f t="shared" si="48"/>
        <v>0</v>
      </c>
      <c r="AM42" s="3">
        <f t="shared" si="48"/>
        <v>0</v>
      </c>
    </row>
    <row r="43" spans="1:39" x14ac:dyDescent="0.35">
      <c r="A43" s="645"/>
      <c r="B43" s="11" t="str">
        <f t="shared" si="46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49">F43</f>
        <v>0</v>
      </c>
      <c r="H43" s="3">
        <f t="shared" si="49"/>
        <v>0</v>
      </c>
      <c r="I43" s="3">
        <f t="shared" si="49"/>
        <v>0</v>
      </c>
      <c r="J43" s="3">
        <f t="shared" si="49"/>
        <v>0</v>
      </c>
      <c r="K43" s="3">
        <f t="shared" si="49"/>
        <v>0</v>
      </c>
      <c r="L43" s="3">
        <f t="shared" si="49"/>
        <v>0</v>
      </c>
      <c r="M43" s="3">
        <f t="shared" si="49"/>
        <v>0</v>
      </c>
      <c r="N43" s="3">
        <f t="shared" si="49"/>
        <v>0</v>
      </c>
      <c r="O43" s="3">
        <f t="shared" si="49"/>
        <v>0</v>
      </c>
      <c r="P43" s="3">
        <f t="shared" si="49"/>
        <v>0</v>
      </c>
      <c r="Q43" s="3">
        <f t="shared" si="49"/>
        <v>0</v>
      </c>
      <c r="R43" s="3">
        <f t="shared" si="49"/>
        <v>0</v>
      </c>
      <c r="S43" s="3">
        <f t="shared" si="49"/>
        <v>0</v>
      </c>
      <c r="T43" s="3">
        <f t="shared" si="49"/>
        <v>0</v>
      </c>
      <c r="U43" s="466">
        <v>0</v>
      </c>
      <c r="V43" s="3">
        <f t="shared" si="49"/>
        <v>0</v>
      </c>
      <c r="W43" s="3">
        <f t="shared" si="49"/>
        <v>0</v>
      </c>
      <c r="X43" s="3">
        <f t="shared" si="49"/>
        <v>0</v>
      </c>
      <c r="Y43" s="3">
        <f t="shared" si="49"/>
        <v>0</v>
      </c>
      <c r="Z43" s="3">
        <f t="shared" si="49"/>
        <v>0</v>
      </c>
      <c r="AA43" s="3">
        <f t="shared" si="49"/>
        <v>0</v>
      </c>
      <c r="AB43" s="3">
        <f t="shared" si="49"/>
        <v>0</v>
      </c>
      <c r="AC43" s="3">
        <f t="shared" si="49"/>
        <v>0</v>
      </c>
      <c r="AD43" s="3">
        <f t="shared" si="49"/>
        <v>0</v>
      </c>
      <c r="AE43" s="3">
        <f t="shared" si="49"/>
        <v>0</v>
      </c>
      <c r="AF43" s="3">
        <f t="shared" si="49"/>
        <v>0</v>
      </c>
      <c r="AG43" s="3">
        <f t="shared" si="49"/>
        <v>0</v>
      </c>
      <c r="AH43" s="3">
        <f t="shared" si="49"/>
        <v>0</v>
      </c>
      <c r="AI43" s="3">
        <f t="shared" si="49"/>
        <v>0</v>
      </c>
      <c r="AJ43" s="3">
        <f t="shared" si="49"/>
        <v>0</v>
      </c>
      <c r="AK43" s="3">
        <f t="shared" si="49"/>
        <v>0</v>
      </c>
      <c r="AL43" s="3">
        <f t="shared" si="49"/>
        <v>0</v>
      </c>
      <c r="AM43" s="3">
        <f t="shared" si="49"/>
        <v>0</v>
      </c>
    </row>
    <row r="44" spans="1:39" x14ac:dyDescent="0.35">
      <c r="A44" s="645"/>
      <c r="B44" s="11" t="str">
        <f t="shared" si="46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50">F44</f>
        <v>0</v>
      </c>
      <c r="H44" s="3">
        <f t="shared" si="50"/>
        <v>0</v>
      </c>
      <c r="I44" s="3">
        <f t="shared" si="50"/>
        <v>0</v>
      </c>
      <c r="J44" s="3">
        <f t="shared" si="50"/>
        <v>0</v>
      </c>
      <c r="K44" s="3">
        <f t="shared" si="50"/>
        <v>0</v>
      </c>
      <c r="L44" s="3">
        <f t="shared" si="50"/>
        <v>0</v>
      </c>
      <c r="M44" s="3">
        <f t="shared" si="50"/>
        <v>0</v>
      </c>
      <c r="N44" s="3">
        <f t="shared" si="50"/>
        <v>0</v>
      </c>
      <c r="O44" s="3">
        <f t="shared" si="50"/>
        <v>0</v>
      </c>
      <c r="P44" s="3">
        <f t="shared" si="50"/>
        <v>0</v>
      </c>
      <c r="Q44" s="3">
        <f t="shared" si="50"/>
        <v>0</v>
      </c>
      <c r="R44" s="3">
        <f t="shared" si="50"/>
        <v>0</v>
      </c>
      <c r="S44" s="3">
        <f t="shared" si="50"/>
        <v>0</v>
      </c>
      <c r="T44" s="3">
        <f t="shared" si="50"/>
        <v>0</v>
      </c>
      <c r="U44" s="466">
        <v>294303.63</v>
      </c>
      <c r="V44" s="3">
        <f t="shared" si="50"/>
        <v>294303.63</v>
      </c>
      <c r="W44" s="3">
        <f t="shared" si="50"/>
        <v>294303.63</v>
      </c>
      <c r="X44" s="3">
        <f t="shared" si="50"/>
        <v>294303.63</v>
      </c>
      <c r="Y44" s="3">
        <f t="shared" si="50"/>
        <v>294303.63</v>
      </c>
      <c r="Z44" s="3">
        <f t="shared" si="50"/>
        <v>294303.63</v>
      </c>
      <c r="AA44" s="3">
        <f t="shared" si="50"/>
        <v>294303.63</v>
      </c>
      <c r="AB44" s="3">
        <f t="shared" si="50"/>
        <v>294303.63</v>
      </c>
      <c r="AC44" s="3">
        <f t="shared" si="50"/>
        <v>294303.63</v>
      </c>
      <c r="AD44" s="3">
        <f t="shared" si="50"/>
        <v>294303.63</v>
      </c>
      <c r="AE44" s="3">
        <f t="shared" si="50"/>
        <v>294303.63</v>
      </c>
      <c r="AF44" s="3">
        <f t="shared" si="50"/>
        <v>294303.63</v>
      </c>
      <c r="AG44" s="3">
        <f t="shared" si="50"/>
        <v>294303.63</v>
      </c>
      <c r="AH44" s="3">
        <f t="shared" si="50"/>
        <v>294303.63</v>
      </c>
      <c r="AI44" s="3">
        <f t="shared" si="50"/>
        <v>294303.63</v>
      </c>
      <c r="AJ44" s="3">
        <f t="shared" si="50"/>
        <v>294303.63</v>
      </c>
      <c r="AK44" s="3">
        <f t="shared" si="50"/>
        <v>294303.63</v>
      </c>
      <c r="AL44" s="3">
        <f t="shared" si="50"/>
        <v>294303.63</v>
      </c>
      <c r="AM44" s="3">
        <f t="shared" si="50"/>
        <v>294303.63</v>
      </c>
    </row>
    <row r="45" spans="1:39" x14ac:dyDescent="0.35">
      <c r="A45" s="645"/>
      <c r="B45" s="12" t="str">
        <f t="shared" si="46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51">F45</f>
        <v>0</v>
      </c>
      <c r="H45" s="3">
        <f t="shared" si="51"/>
        <v>0</v>
      </c>
      <c r="I45" s="3">
        <f t="shared" si="51"/>
        <v>0</v>
      </c>
      <c r="J45" s="3">
        <f t="shared" si="51"/>
        <v>0</v>
      </c>
      <c r="K45" s="3">
        <f t="shared" si="51"/>
        <v>0</v>
      </c>
      <c r="L45" s="3">
        <f t="shared" si="51"/>
        <v>0</v>
      </c>
      <c r="M45" s="3">
        <f t="shared" si="51"/>
        <v>0</v>
      </c>
      <c r="N45" s="3">
        <f t="shared" si="51"/>
        <v>0</v>
      </c>
      <c r="O45" s="3">
        <f t="shared" si="51"/>
        <v>0</v>
      </c>
      <c r="P45" s="3">
        <f t="shared" si="51"/>
        <v>0</v>
      </c>
      <c r="Q45" s="3">
        <f t="shared" si="51"/>
        <v>0</v>
      </c>
      <c r="R45" s="3">
        <f t="shared" si="51"/>
        <v>0</v>
      </c>
      <c r="S45" s="3">
        <f t="shared" si="51"/>
        <v>0</v>
      </c>
      <c r="T45" s="3">
        <f t="shared" si="51"/>
        <v>0</v>
      </c>
      <c r="U45" s="466">
        <v>0</v>
      </c>
      <c r="V45" s="3">
        <f t="shared" si="51"/>
        <v>0</v>
      </c>
      <c r="W45" s="3">
        <f t="shared" si="51"/>
        <v>0</v>
      </c>
      <c r="X45" s="3">
        <f t="shared" si="51"/>
        <v>0</v>
      </c>
      <c r="Y45" s="3">
        <f t="shared" si="51"/>
        <v>0</v>
      </c>
      <c r="Z45" s="3">
        <f t="shared" si="51"/>
        <v>0</v>
      </c>
      <c r="AA45" s="3">
        <f t="shared" si="51"/>
        <v>0</v>
      </c>
      <c r="AB45" s="3">
        <f t="shared" si="51"/>
        <v>0</v>
      </c>
      <c r="AC45" s="3">
        <f t="shared" si="51"/>
        <v>0</v>
      </c>
      <c r="AD45" s="3">
        <f t="shared" si="51"/>
        <v>0</v>
      </c>
      <c r="AE45" s="3">
        <f t="shared" si="51"/>
        <v>0</v>
      </c>
      <c r="AF45" s="3">
        <f t="shared" si="51"/>
        <v>0</v>
      </c>
      <c r="AG45" s="3">
        <f t="shared" si="51"/>
        <v>0</v>
      </c>
      <c r="AH45" s="3">
        <f t="shared" si="51"/>
        <v>0</v>
      </c>
      <c r="AI45" s="3">
        <f t="shared" si="51"/>
        <v>0</v>
      </c>
      <c r="AJ45" s="3">
        <f t="shared" si="51"/>
        <v>0</v>
      </c>
      <c r="AK45" s="3">
        <f t="shared" si="51"/>
        <v>0</v>
      </c>
      <c r="AL45" s="3">
        <f t="shared" si="51"/>
        <v>0</v>
      </c>
      <c r="AM45" s="3">
        <f t="shared" si="51"/>
        <v>0</v>
      </c>
    </row>
    <row r="46" spans="1:39" x14ac:dyDescent="0.35">
      <c r="A46" s="645"/>
      <c r="B46" s="11" t="str">
        <f t="shared" si="46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52">F46</f>
        <v>0</v>
      </c>
      <c r="H46" s="3">
        <f t="shared" si="52"/>
        <v>0</v>
      </c>
      <c r="I46" s="3">
        <f t="shared" si="52"/>
        <v>0</v>
      </c>
      <c r="J46" s="3">
        <f t="shared" si="52"/>
        <v>0</v>
      </c>
      <c r="K46" s="3">
        <f t="shared" si="52"/>
        <v>0</v>
      </c>
      <c r="L46" s="3">
        <f t="shared" si="52"/>
        <v>0</v>
      </c>
      <c r="M46" s="3">
        <f t="shared" si="52"/>
        <v>0</v>
      </c>
      <c r="N46" s="3">
        <f t="shared" si="52"/>
        <v>0</v>
      </c>
      <c r="O46" s="3">
        <f t="shared" si="52"/>
        <v>0</v>
      </c>
      <c r="P46" s="3">
        <f t="shared" si="52"/>
        <v>0</v>
      </c>
      <c r="Q46" s="3">
        <f t="shared" si="52"/>
        <v>0</v>
      </c>
      <c r="R46" s="3">
        <f t="shared" si="52"/>
        <v>0</v>
      </c>
      <c r="S46" s="3">
        <f t="shared" si="52"/>
        <v>0</v>
      </c>
      <c r="T46" s="3">
        <f t="shared" si="52"/>
        <v>0</v>
      </c>
      <c r="U46" s="466">
        <v>1824.66</v>
      </c>
      <c r="V46" s="3">
        <f t="shared" si="52"/>
        <v>1824.66</v>
      </c>
      <c r="W46" s="3">
        <f t="shared" si="52"/>
        <v>1824.66</v>
      </c>
      <c r="X46" s="3">
        <f t="shared" si="52"/>
        <v>1824.66</v>
      </c>
      <c r="Y46" s="3">
        <f t="shared" si="52"/>
        <v>1824.66</v>
      </c>
      <c r="Z46" s="3">
        <f t="shared" si="52"/>
        <v>1824.66</v>
      </c>
      <c r="AA46" s="3">
        <f t="shared" si="52"/>
        <v>1824.66</v>
      </c>
      <c r="AB46" s="3">
        <f t="shared" si="52"/>
        <v>1824.66</v>
      </c>
      <c r="AC46" s="3">
        <f t="shared" si="52"/>
        <v>1824.66</v>
      </c>
      <c r="AD46" s="3">
        <f t="shared" si="52"/>
        <v>1824.66</v>
      </c>
      <c r="AE46" s="3">
        <f t="shared" si="52"/>
        <v>1824.66</v>
      </c>
      <c r="AF46" s="3">
        <f t="shared" si="52"/>
        <v>1824.66</v>
      </c>
      <c r="AG46" s="3">
        <f t="shared" si="52"/>
        <v>1824.66</v>
      </c>
      <c r="AH46" s="3">
        <f t="shared" si="52"/>
        <v>1824.66</v>
      </c>
      <c r="AI46" s="3">
        <f t="shared" si="52"/>
        <v>1824.66</v>
      </c>
      <c r="AJ46" s="3">
        <f t="shared" si="52"/>
        <v>1824.66</v>
      </c>
      <c r="AK46" s="3">
        <f t="shared" si="52"/>
        <v>1824.66</v>
      </c>
      <c r="AL46" s="3">
        <f t="shared" si="52"/>
        <v>1824.66</v>
      </c>
      <c r="AM46" s="3">
        <f t="shared" si="52"/>
        <v>1824.66</v>
      </c>
    </row>
    <row r="47" spans="1:39" x14ac:dyDescent="0.35">
      <c r="A47" s="645"/>
      <c r="B47" s="11" t="str">
        <f t="shared" si="46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53">F47</f>
        <v>0</v>
      </c>
      <c r="H47" s="3">
        <f t="shared" si="53"/>
        <v>0</v>
      </c>
      <c r="I47" s="3">
        <f t="shared" si="53"/>
        <v>0</v>
      </c>
      <c r="J47" s="3">
        <f t="shared" si="53"/>
        <v>0</v>
      </c>
      <c r="K47" s="3">
        <f t="shared" si="53"/>
        <v>0</v>
      </c>
      <c r="L47" s="3">
        <f t="shared" si="53"/>
        <v>0</v>
      </c>
      <c r="M47" s="3">
        <f t="shared" si="53"/>
        <v>0</v>
      </c>
      <c r="N47" s="3">
        <f t="shared" si="53"/>
        <v>0</v>
      </c>
      <c r="O47" s="3">
        <f t="shared" si="53"/>
        <v>0</v>
      </c>
      <c r="P47" s="3">
        <f t="shared" si="53"/>
        <v>0</v>
      </c>
      <c r="Q47" s="3">
        <f t="shared" si="53"/>
        <v>0</v>
      </c>
      <c r="R47" s="3">
        <f t="shared" si="53"/>
        <v>0</v>
      </c>
      <c r="S47" s="3">
        <f t="shared" si="53"/>
        <v>0</v>
      </c>
      <c r="T47" s="3">
        <f t="shared" si="53"/>
        <v>0</v>
      </c>
      <c r="U47" s="466">
        <v>448011</v>
      </c>
      <c r="V47" s="3">
        <f t="shared" si="53"/>
        <v>448011</v>
      </c>
      <c r="W47" s="3">
        <f t="shared" si="53"/>
        <v>448011</v>
      </c>
      <c r="X47" s="3">
        <f t="shared" si="53"/>
        <v>448011</v>
      </c>
      <c r="Y47" s="3">
        <f t="shared" si="53"/>
        <v>448011</v>
      </c>
      <c r="Z47" s="3">
        <f t="shared" si="53"/>
        <v>448011</v>
      </c>
      <c r="AA47" s="3">
        <f t="shared" si="53"/>
        <v>448011</v>
      </c>
      <c r="AB47" s="3">
        <f t="shared" si="53"/>
        <v>448011</v>
      </c>
      <c r="AC47" s="3">
        <f t="shared" si="53"/>
        <v>448011</v>
      </c>
      <c r="AD47" s="3">
        <f t="shared" si="53"/>
        <v>448011</v>
      </c>
      <c r="AE47" s="3">
        <f t="shared" si="53"/>
        <v>448011</v>
      </c>
      <c r="AF47" s="3">
        <f t="shared" si="53"/>
        <v>448011</v>
      </c>
      <c r="AG47" s="3">
        <f t="shared" si="53"/>
        <v>448011</v>
      </c>
      <c r="AH47" s="3">
        <f t="shared" si="53"/>
        <v>448011</v>
      </c>
      <c r="AI47" s="3">
        <f t="shared" si="53"/>
        <v>448011</v>
      </c>
      <c r="AJ47" s="3">
        <f t="shared" si="53"/>
        <v>448011</v>
      </c>
      <c r="AK47" s="3">
        <f t="shared" si="53"/>
        <v>448011</v>
      </c>
      <c r="AL47" s="3">
        <f t="shared" si="53"/>
        <v>448011</v>
      </c>
      <c r="AM47" s="3">
        <f t="shared" si="53"/>
        <v>448011</v>
      </c>
    </row>
    <row r="48" spans="1:39" x14ac:dyDescent="0.35">
      <c r="A48" s="645"/>
      <c r="B48" s="11" t="str">
        <f t="shared" si="46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54">F48</f>
        <v>0</v>
      </c>
      <c r="H48" s="3">
        <f t="shared" si="54"/>
        <v>0</v>
      </c>
      <c r="I48" s="3">
        <f t="shared" si="54"/>
        <v>0</v>
      </c>
      <c r="J48" s="3">
        <f t="shared" si="54"/>
        <v>0</v>
      </c>
      <c r="K48" s="3">
        <f t="shared" si="54"/>
        <v>0</v>
      </c>
      <c r="L48" s="3">
        <f t="shared" si="54"/>
        <v>0</v>
      </c>
      <c r="M48" s="3">
        <f t="shared" si="54"/>
        <v>0</v>
      </c>
      <c r="N48" s="3">
        <f t="shared" si="54"/>
        <v>0</v>
      </c>
      <c r="O48" s="3">
        <f t="shared" si="54"/>
        <v>0</v>
      </c>
      <c r="P48" s="3">
        <f t="shared" si="54"/>
        <v>0</v>
      </c>
      <c r="Q48" s="3">
        <f t="shared" si="54"/>
        <v>0</v>
      </c>
      <c r="R48" s="3">
        <f t="shared" si="54"/>
        <v>0</v>
      </c>
      <c r="S48" s="3">
        <f t="shared" si="54"/>
        <v>0</v>
      </c>
      <c r="T48" s="3">
        <f t="shared" si="54"/>
        <v>0</v>
      </c>
      <c r="U48" s="466">
        <v>16500791.790338134</v>
      </c>
      <c r="V48" s="3">
        <f t="shared" si="54"/>
        <v>16500791.790338134</v>
      </c>
      <c r="W48" s="3">
        <f t="shared" si="54"/>
        <v>16500791.790338134</v>
      </c>
      <c r="X48" s="3">
        <f t="shared" si="54"/>
        <v>16500791.790338134</v>
      </c>
      <c r="Y48" s="3">
        <f t="shared" si="54"/>
        <v>16500791.790338134</v>
      </c>
      <c r="Z48" s="3">
        <f t="shared" si="54"/>
        <v>16500791.790338134</v>
      </c>
      <c r="AA48" s="3">
        <f t="shared" si="54"/>
        <v>16500791.790338134</v>
      </c>
      <c r="AB48" s="3">
        <f t="shared" si="54"/>
        <v>16500791.790338134</v>
      </c>
      <c r="AC48" s="3">
        <f t="shared" si="54"/>
        <v>16500791.790338134</v>
      </c>
      <c r="AD48" s="3">
        <f t="shared" si="54"/>
        <v>16500791.790338134</v>
      </c>
      <c r="AE48" s="3">
        <f t="shared" si="54"/>
        <v>16500791.790338134</v>
      </c>
      <c r="AF48" s="3">
        <f t="shared" si="54"/>
        <v>16500791.790338134</v>
      </c>
      <c r="AG48" s="3">
        <f t="shared" si="54"/>
        <v>16500791.790338134</v>
      </c>
      <c r="AH48" s="3">
        <f t="shared" si="54"/>
        <v>16500791.790338134</v>
      </c>
      <c r="AI48" s="3">
        <f t="shared" si="54"/>
        <v>16500791.790338134</v>
      </c>
      <c r="AJ48" s="3">
        <f t="shared" si="54"/>
        <v>16500791.790338134</v>
      </c>
      <c r="AK48" s="3">
        <f t="shared" si="54"/>
        <v>16500791.790338134</v>
      </c>
      <c r="AL48" s="3">
        <f t="shared" si="54"/>
        <v>16500791.790338134</v>
      </c>
      <c r="AM48" s="3">
        <f t="shared" si="54"/>
        <v>16500791.790338134</v>
      </c>
    </row>
    <row r="49" spans="1:39" x14ac:dyDescent="0.35">
      <c r="A49" s="645"/>
      <c r="B49" s="11" t="str">
        <f t="shared" si="46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55">F49</f>
        <v>0</v>
      </c>
      <c r="H49" s="3">
        <f t="shared" si="55"/>
        <v>0</v>
      </c>
      <c r="I49" s="3">
        <f t="shared" si="55"/>
        <v>0</v>
      </c>
      <c r="J49" s="3">
        <f t="shared" si="55"/>
        <v>0</v>
      </c>
      <c r="K49" s="3">
        <f t="shared" si="55"/>
        <v>0</v>
      </c>
      <c r="L49" s="3">
        <f t="shared" si="55"/>
        <v>0</v>
      </c>
      <c r="M49" s="3">
        <f t="shared" si="55"/>
        <v>0</v>
      </c>
      <c r="N49" s="3">
        <f t="shared" si="55"/>
        <v>0</v>
      </c>
      <c r="O49" s="3">
        <f t="shared" si="55"/>
        <v>0</v>
      </c>
      <c r="P49" s="3">
        <f t="shared" si="55"/>
        <v>0</v>
      </c>
      <c r="Q49" s="3">
        <f t="shared" si="55"/>
        <v>0</v>
      </c>
      <c r="R49" s="3">
        <f t="shared" si="55"/>
        <v>0</v>
      </c>
      <c r="S49" s="3">
        <f t="shared" si="55"/>
        <v>0</v>
      </c>
      <c r="T49" s="3">
        <f t="shared" si="55"/>
        <v>0</v>
      </c>
      <c r="U49" s="466">
        <v>61832</v>
      </c>
      <c r="V49" s="3">
        <f t="shared" si="55"/>
        <v>61832</v>
      </c>
      <c r="W49" s="3">
        <f t="shared" si="55"/>
        <v>61832</v>
      </c>
      <c r="X49" s="3">
        <f t="shared" si="55"/>
        <v>61832</v>
      </c>
      <c r="Y49" s="3">
        <f t="shared" si="55"/>
        <v>61832</v>
      </c>
      <c r="Z49" s="3">
        <f t="shared" si="55"/>
        <v>61832</v>
      </c>
      <c r="AA49" s="3">
        <f t="shared" si="55"/>
        <v>61832</v>
      </c>
      <c r="AB49" s="3">
        <f t="shared" si="55"/>
        <v>61832</v>
      </c>
      <c r="AC49" s="3">
        <f t="shared" si="55"/>
        <v>61832</v>
      </c>
      <c r="AD49" s="3">
        <f t="shared" si="55"/>
        <v>61832</v>
      </c>
      <c r="AE49" s="3">
        <f t="shared" si="55"/>
        <v>61832</v>
      </c>
      <c r="AF49" s="3">
        <f t="shared" si="55"/>
        <v>61832</v>
      </c>
      <c r="AG49" s="3">
        <f t="shared" si="55"/>
        <v>61832</v>
      </c>
      <c r="AH49" s="3">
        <f t="shared" si="55"/>
        <v>61832</v>
      </c>
      <c r="AI49" s="3">
        <f t="shared" si="55"/>
        <v>61832</v>
      </c>
      <c r="AJ49" s="3">
        <f t="shared" si="55"/>
        <v>61832</v>
      </c>
      <c r="AK49" s="3">
        <f t="shared" si="55"/>
        <v>61832</v>
      </c>
      <c r="AL49" s="3">
        <f t="shared" si="55"/>
        <v>61832</v>
      </c>
      <c r="AM49" s="3">
        <f t="shared" si="55"/>
        <v>61832</v>
      </c>
    </row>
    <row r="50" spans="1:39" ht="15" customHeight="1" x14ac:dyDescent="0.35">
      <c r="A50" s="645"/>
      <c r="B50" s="11" t="str">
        <f t="shared" si="46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56">F50</f>
        <v>0</v>
      </c>
      <c r="H50" s="3">
        <f t="shared" si="56"/>
        <v>0</v>
      </c>
      <c r="I50" s="3">
        <f t="shared" si="56"/>
        <v>0</v>
      </c>
      <c r="J50" s="3">
        <f t="shared" si="56"/>
        <v>0</v>
      </c>
      <c r="K50" s="3">
        <f t="shared" si="56"/>
        <v>0</v>
      </c>
      <c r="L50" s="3">
        <f t="shared" si="56"/>
        <v>0</v>
      </c>
      <c r="M50" s="3">
        <f t="shared" si="56"/>
        <v>0</v>
      </c>
      <c r="N50" s="3">
        <f t="shared" si="56"/>
        <v>0</v>
      </c>
      <c r="O50" s="3">
        <f t="shared" si="56"/>
        <v>0</v>
      </c>
      <c r="P50" s="3">
        <f t="shared" si="56"/>
        <v>0</v>
      </c>
      <c r="Q50" s="3">
        <f t="shared" si="56"/>
        <v>0</v>
      </c>
      <c r="R50" s="3">
        <f t="shared" si="56"/>
        <v>0</v>
      </c>
      <c r="S50" s="3">
        <f t="shared" si="56"/>
        <v>0</v>
      </c>
      <c r="T50" s="3">
        <f t="shared" si="56"/>
        <v>0</v>
      </c>
      <c r="U50" s="466">
        <v>0</v>
      </c>
      <c r="V50" s="3">
        <f t="shared" si="56"/>
        <v>0</v>
      </c>
      <c r="W50" s="3">
        <f t="shared" si="56"/>
        <v>0</v>
      </c>
      <c r="X50" s="3">
        <f t="shared" si="56"/>
        <v>0</v>
      </c>
      <c r="Y50" s="3">
        <f t="shared" si="56"/>
        <v>0</v>
      </c>
      <c r="Z50" s="3">
        <f t="shared" si="56"/>
        <v>0</v>
      </c>
      <c r="AA50" s="3">
        <f t="shared" si="56"/>
        <v>0</v>
      </c>
      <c r="AB50" s="3">
        <f t="shared" si="56"/>
        <v>0</v>
      </c>
      <c r="AC50" s="3">
        <f t="shared" si="56"/>
        <v>0</v>
      </c>
      <c r="AD50" s="3">
        <f t="shared" si="56"/>
        <v>0</v>
      </c>
      <c r="AE50" s="3">
        <f t="shared" si="56"/>
        <v>0</v>
      </c>
      <c r="AF50" s="3">
        <f t="shared" si="56"/>
        <v>0</v>
      </c>
      <c r="AG50" s="3">
        <f t="shared" si="56"/>
        <v>0</v>
      </c>
      <c r="AH50" s="3">
        <f t="shared" si="56"/>
        <v>0</v>
      </c>
      <c r="AI50" s="3">
        <f t="shared" si="56"/>
        <v>0</v>
      </c>
      <c r="AJ50" s="3">
        <f t="shared" si="56"/>
        <v>0</v>
      </c>
      <c r="AK50" s="3">
        <f t="shared" si="56"/>
        <v>0</v>
      </c>
      <c r="AL50" s="3">
        <f t="shared" si="56"/>
        <v>0</v>
      </c>
      <c r="AM50" s="3">
        <f t="shared" si="56"/>
        <v>0</v>
      </c>
    </row>
    <row r="51" spans="1:39" x14ac:dyDescent="0.35">
      <c r="A51" s="645"/>
      <c r="B51" s="11" t="str">
        <f t="shared" si="46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57">F51</f>
        <v>0</v>
      </c>
      <c r="H51" s="3">
        <f t="shared" si="57"/>
        <v>0</v>
      </c>
      <c r="I51" s="3">
        <f t="shared" si="57"/>
        <v>0</v>
      </c>
      <c r="J51" s="3">
        <f t="shared" si="57"/>
        <v>0</v>
      </c>
      <c r="K51" s="3">
        <f t="shared" si="57"/>
        <v>0</v>
      </c>
      <c r="L51" s="3">
        <f t="shared" si="57"/>
        <v>0</v>
      </c>
      <c r="M51" s="3">
        <f t="shared" si="57"/>
        <v>0</v>
      </c>
      <c r="N51" s="3">
        <f t="shared" si="57"/>
        <v>0</v>
      </c>
      <c r="O51" s="3">
        <f t="shared" si="57"/>
        <v>0</v>
      </c>
      <c r="P51" s="3">
        <f t="shared" si="57"/>
        <v>0</v>
      </c>
      <c r="Q51" s="3">
        <f t="shared" si="57"/>
        <v>0</v>
      </c>
      <c r="R51" s="3">
        <f t="shared" si="57"/>
        <v>0</v>
      </c>
      <c r="S51" s="3">
        <f t="shared" si="57"/>
        <v>0</v>
      </c>
      <c r="T51" s="3">
        <f t="shared" si="57"/>
        <v>0</v>
      </c>
      <c r="U51" s="466">
        <v>0</v>
      </c>
      <c r="V51" s="3">
        <f t="shared" si="57"/>
        <v>0</v>
      </c>
      <c r="W51" s="3">
        <f t="shared" si="57"/>
        <v>0</v>
      </c>
      <c r="X51" s="3">
        <f t="shared" si="57"/>
        <v>0</v>
      </c>
      <c r="Y51" s="3">
        <f t="shared" si="57"/>
        <v>0</v>
      </c>
      <c r="Z51" s="3">
        <f t="shared" si="57"/>
        <v>0</v>
      </c>
      <c r="AA51" s="3">
        <f t="shared" si="57"/>
        <v>0</v>
      </c>
      <c r="AB51" s="3">
        <f t="shared" si="57"/>
        <v>0</v>
      </c>
      <c r="AC51" s="3">
        <f t="shared" si="57"/>
        <v>0</v>
      </c>
      <c r="AD51" s="3">
        <f t="shared" si="57"/>
        <v>0</v>
      </c>
      <c r="AE51" s="3">
        <f t="shared" si="57"/>
        <v>0</v>
      </c>
      <c r="AF51" s="3">
        <f t="shared" si="57"/>
        <v>0</v>
      </c>
      <c r="AG51" s="3">
        <f t="shared" si="57"/>
        <v>0</v>
      </c>
      <c r="AH51" s="3">
        <f t="shared" si="57"/>
        <v>0</v>
      </c>
      <c r="AI51" s="3">
        <f t="shared" si="57"/>
        <v>0</v>
      </c>
      <c r="AJ51" s="3">
        <f t="shared" si="57"/>
        <v>0</v>
      </c>
      <c r="AK51" s="3">
        <f t="shared" si="57"/>
        <v>0</v>
      </c>
      <c r="AL51" s="3">
        <f t="shared" si="57"/>
        <v>0</v>
      </c>
      <c r="AM51" s="3">
        <f t="shared" si="57"/>
        <v>0</v>
      </c>
    </row>
    <row r="52" spans="1:39" x14ac:dyDescent="0.35">
      <c r="A52" s="645"/>
      <c r="B52" s="11" t="str">
        <f t="shared" si="46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58">F52</f>
        <v>0</v>
      </c>
      <c r="H52" s="3">
        <f t="shared" si="58"/>
        <v>0</v>
      </c>
      <c r="I52" s="3">
        <f t="shared" si="58"/>
        <v>0</v>
      </c>
      <c r="J52" s="3">
        <f t="shared" si="58"/>
        <v>0</v>
      </c>
      <c r="K52" s="3">
        <f t="shared" si="58"/>
        <v>0</v>
      </c>
      <c r="L52" s="3">
        <f t="shared" si="58"/>
        <v>0</v>
      </c>
      <c r="M52" s="3">
        <f t="shared" si="58"/>
        <v>0</v>
      </c>
      <c r="N52" s="3">
        <f t="shared" si="58"/>
        <v>0</v>
      </c>
      <c r="O52" s="3">
        <f t="shared" si="58"/>
        <v>0</v>
      </c>
      <c r="P52" s="3">
        <f t="shared" si="58"/>
        <v>0</v>
      </c>
      <c r="Q52" s="3">
        <f t="shared" si="58"/>
        <v>0</v>
      </c>
      <c r="R52" s="3">
        <f t="shared" si="58"/>
        <v>0</v>
      </c>
      <c r="S52" s="3">
        <f t="shared" si="58"/>
        <v>0</v>
      </c>
      <c r="T52" s="3">
        <f t="shared" si="58"/>
        <v>0</v>
      </c>
      <c r="U52" s="466">
        <v>33646</v>
      </c>
      <c r="V52" s="3">
        <f t="shared" si="58"/>
        <v>33646</v>
      </c>
      <c r="W52" s="3">
        <f t="shared" si="58"/>
        <v>33646</v>
      </c>
      <c r="X52" s="3">
        <f t="shared" si="58"/>
        <v>33646</v>
      </c>
      <c r="Y52" s="3">
        <f t="shared" si="58"/>
        <v>33646</v>
      </c>
      <c r="Z52" s="3">
        <f t="shared" si="58"/>
        <v>33646</v>
      </c>
      <c r="AA52" s="3">
        <f t="shared" si="58"/>
        <v>33646</v>
      </c>
      <c r="AB52" s="3">
        <f t="shared" si="58"/>
        <v>33646</v>
      </c>
      <c r="AC52" s="3">
        <f t="shared" si="58"/>
        <v>33646</v>
      </c>
      <c r="AD52" s="3">
        <f t="shared" si="58"/>
        <v>33646</v>
      </c>
      <c r="AE52" s="3">
        <f t="shared" si="58"/>
        <v>33646</v>
      </c>
      <c r="AF52" s="3">
        <f t="shared" si="58"/>
        <v>33646</v>
      </c>
      <c r="AG52" s="3">
        <f t="shared" si="58"/>
        <v>33646</v>
      </c>
      <c r="AH52" s="3">
        <f t="shared" si="58"/>
        <v>33646</v>
      </c>
      <c r="AI52" s="3">
        <f t="shared" si="58"/>
        <v>33646</v>
      </c>
      <c r="AJ52" s="3">
        <f t="shared" si="58"/>
        <v>33646</v>
      </c>
      <c r="AK52" s="3">
        <f t="shared" si="58"/>
        <v>33646</v>
      </c>
      <c r="AL52" s="3">
        <f t="shared" si="58"/>
        <v>33646</v>
      </c>
      <c r="AM52" s="3">
        <f t="shared" si="58"/>
        <v>33646</v>
      </c>
    </row>
    <row r="53" spans="1:39" x14ac:dyDescent="0.35">
      <c r="A53" s="645"/>
      <c r="B53" s="11" t="str">
        <f t="shared" si="46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59">F53</f>
        <v>0</v>
      </c>
      <c r="H53" s="3">
        <f t="shared" si="59"/>
        <v>0</v>
      </c>
      <c r="I53" s="3">
        <f t="shared" si="59"/>
        <v>0</v>
      </c>
      <c r="J53" s="3">
        <f t="shared" si="59"/>
        <v>0</v>
      </c>
      <c r="K53" s="3">
        <f t="shared" si="59"/>
        <v>0</v>
      </c>
      <c r="L53" s="3">
        <f t="shared" si="59"/>
        <v>0</v>
      </c>
      <c r="M53" s="3">
        <f t="shared" si="59"/>
        <v>0</v>
      </c>
      <c r="N53" s="3">
        <f t="shared" si="59"/>
        <v>0</v>
      </c>
      <c r="O53" s="3">
        <f t="shared" si="59"/>
        <v>0</v>
      </c>
      <c r="P53" s="3">
        <f t="shared" si="59"/>
        <v>0</v>
      </c>
      <c r="Q53" s="3">
        <f t="shared" si="59"/>
        <v>0</v>
      </c>
      <c r="R53" s="3">
        <f t="shared" si="59"/>
        <v>0</v>
      </c>
      <c r="S53" s="3">
        <f t="shared" si="59"/>
        <v>0</v>
      </c>
      <c r="T53" s="3">
        <f t="shared" si="59"/>
        <v>0</v>
      </c>
      <c r="U53" s="466">
        <v>21156</v>
      </c>
      <c r="V53" s="3">
        <f t="shared" si="59"/>
        <v>21156</v>
      </c>
      <c r="W53" s="3">
        <f t="shared" si="59"/>
        <v>21156</v>
      </c>
      <c r="X53" s="3">
        <f t="shared" si="59"/>
        <v>21156</v>
      </c>
      <c r="Y53" s="3">
        <f t="shared" si="59"/>
        <v>21156</v>
      </c>
      <c r="Z53" s="3">
        <f t="shared" si="59"/>
        <v>21156</v>
      </c>
      <c r="AA53" s="3">
        <f t="shared" si="59"/>
        <v>21156</v>
      </c>
      <c r="AB53" s="3">
        <f t="shared" si="59"/>
        <v>21156</v>
      </c>
      <c r="AC53" s="3">
        <f t="shared" si="59"/>
        <v>21156</v>
      </c>
      <c r="AD53" s="3">
        <f t="shared" si="59"/>
        <v>21156</v>
      </c>
      <c r="AE53" s="3">
        <f t="shared" si="59"/>
        <v>21156</v>
      </c>
      <c r="AF53" s="3">
        <f t="shared" si="59"/>
        <v>21156</v>
      </c>
      <c r="AG53" s="3">
        <f t="shared" si="59"/>
        <v>21156</v>
      </c>
      <c r="AH53" s="3">
        <f t="shared" si="59"/>
        <v>21156</v>
      </c>
      <c r="AI53" s="3">
        <f t="shared" si="59"/>
        <v>21156</v>
      </c>
      <c r="AJ53" s="3">
        <f t="shared" si="59"/>
        <v>21156</v>
      </c>
      <c r="AK53" s="3">
        <f t="shared" si="59"/>
        <v>21156</v>
      </c>
      <c r="AL53" s="3">
        <f t="shared" si="59"/>
        <v>21156</v>
      </c>
      <c r="AM53" s="3">
        <f t="shared" si="59"/>
        <v>21156</v>
      </c>
    </row>
    <row r="54" spans="1:39" ht="15" customHeight="1" x14ac:dyDescent="0.35">
      <c r="A54" s="645"/>
      <c r="B54" s="11" t="str">
        <f t="shared" si="46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4">
      <c r="A55" s="646"/>
      <c r="B55" s="188" t="str">
        <f t="shared" si="46"/>
        <v>Monthly kWh</v>
      </c>
      <c r="C55" s="234">
        <f>SUM(C41:C54)</f>
        <v>0</v>
      </c>
      <c r="D55" s="234">
        <f t="shared" ref="D55:AM55" si="60">SUM(D41:D54)</f>
        <v>0</v>
      </c>
      <c r="E55" s="234">
        <f t="shared" si="60"/>
        <v>0</v>
      </c>
      <c r="F55" s="234">
        <f t="shared" si="60"/>
        <v>0</v>
      </c>
      <c r="G55" s="234">
        <f t="shared" si="60"/>
        <v>0</v>
      </c>
      <c r="H55" s="234">
        <f t="shared" si="60"/>
        <v>0</v>
      </c>
      <c r="I55" s="234">
        <f t="shared" si="60"/>
        <v>0</v>
      </c>
      <c r="J55" s="234">
        <f t="shared" si="60"/>
        <v>0</v>
      </c>
      <c r="K55" s="234">
        <f t="shared" si="60"/>
        <v>0</v>
      </c>
      <c r="L55" s="234">
        <f t="shared" si="60"/>
        <v>0</v>
      </c>
      <c r="M55" s="234">
        <f t="shared" si="60"/>
        <v>0</v>
      </c>
      <c r="N55" s="234">
        <f t="shared" si="60"/>
        <v>0</v>
      </c>
      <c r="O55" s="234">
        <f t="shared" si="60"/>
        <v>0</v>
      </c>
      <c r="P55" s="234">
        <f t="shared" si="60"/>
        <v>0</v>
      </c>
      <c r="Q55" s="234">
        <f t="shared" si="60"/>
        <v>0</v>
      </c>
      <c r="R55" s="234">
        <f t="shared" si="60"/>
        <v>0</v>
      </c>
      <c r="S55" s="234">
        <f t="shared" si="60"/>
        <v>0</v>
      </c>
      <c r="T55" s="234">
        <f t="shared" si="60"/>
        <v>0</v>
      </c>
      <c r="U55" s="234">
        <f t="shared" si="60"/>
        <v>17361565.080338135</v>
      </c>
      <c r="V55" s="234">
        <f t="shared" si="60"/>
        <v>17361565.080338135</v>
      </c>
      <c r="W55" s="234">
        <f t="shared" si="60"/>
        <v>17361565.080338135</v>
      </c>
      <c r="X55" s="234">
        <f t="shared" si="60"/>
        <v>17361565.080338135</v>
      </c>
      <c r="Y55" s="234">
        <f t="shared" si="60"/>
        <v>17361565.080338135</v>
      </c>
      <c r="Z55" s="234">
        <f t="shared" si="60"/>
        <v>17361565.080338135</v>
      </c>
      <c r="AA55" s="234">
        <f t="shared" si="60"/>
        <v>17361565.080338135</v>
      </c>
      <c r="AB55" s="234">
        <f t="shared" si="60"/>
        <v>17361565.080338135</v>
      </c>
      <c r="AC55" s="234">
        <f t="shared" si="60"/>
        <v>17361565.080338135</v>
      </c>
      <c r="AD55" s="234">
        <f t="shared" si="60"/>
        <v>17361565.080338135</v>
      </c>
      <c r="AE55" s="234">
        <f t="shared" si="60"/>
        <v>17361565.080338135</v>
      </c>
      <c r="AF55" s="234">
        <f t="shared" si="60"/>
        <v>17361565.080338135</v>
      </c>
      <c r="AG55" s="234">
        <f t="shared" si="60"/>
        <v>17361565.080338135</v>
      </c>
      <c r="AH55" s="234">
        <f t="shared" si="60"/>
        <v>17361565.080338135</v>
      </c>
      <c r="AI55" s="234">
        <f t="shared" si="60"/>
        <v>17361565.080338135</v>
      </c>
      <c r="AJ55" s="234">
        <f t="shared" si="60"/>
        <v>17361565.080338135</v>
      </c>
      <c r="AK55" s="234">
        <f t="shared" si="60"/>
        <v>17361565.080338135</v>
      </c>
      <c r="AL55" s="234">
        <f t="shared" si="60"/>
        <v>17361565.080338135</v>
      </c>
      <c r="AM55" s="234">
        <f t="shared" si="60"/>
        <v>17361565.080338135</v>
      </c>
    </row>
    <row r="56" spans="1:39" x14ac:dyDescent="0.35">
      <c r="A56" s="8"/>
      <c r="B56" s="254"/>
      <c r="C56" s="9"/>
      <c r="D56" s="254"/>
      <c r="E56" s="9"/>
      <c r="F56" s="254"/>
      <c r="G56" s="254"/>
      <c r="H56" s="9"/>
      <c r="I56" s="254"/>
      <c r="J56" s="254"/>
      <c r="K56" s="9"/>
      <c r="L56" s="254"/>
      <c r="M56" s="254"/>
      <c r="N56" s="9"/>
      <c r="O56" s="254"/>
      <c r="P56" s="254"/>
      <c r="Q56" s="9"/>
      <c r="R56" s="254"/>
      <c r="S56" s="254"/>
      <c r="T56" s="9"/>
      <c r="U56" s="254"/>
      <c r="V56" s="254"/>
      <c r="W56" s="9"/>
      <c r="X56" s="254"/>
      <c r="Y56" s="254"/>
      <c r="Z56" s="9"/>
      <c r="AA56" s="254"/>
      <c r="AB56" s="254"/>
      <c r="AC56" s="9"/>
      <c r="AD56" s="254"/>
      <c r="AE56" s="254"/>
      <c r="AF56" s="9"/>
      <c r="AG56" s="254"/>
      <c r="AH56" s="254"/>
      <c r="AI56" s="9"/>
      <c r="AJ56" s="254"/>
      <c r="AK56" s="254"/>
      <c r="AL56" s="9"/>
      <c r="AM56" s="254"/>
    </row>
    <row r="57" spans="1:39" ht="15" thickBot="1" x14ac:dyDescent="0.4">
      <c r="A57" s="204" t="s">
        <v>182</v>
      </c>
      <c r="B57" s="204"/>
      <c r="C57" s="204"/>
      <c r="D57" s="204"/>
      <c r="E57" s="204"/>
      <c r="F57" s="204"/>
      <c r="G57" s="204"/>
      <c r="H57" s="204"/>
      <c r="I57" s="204"/>
      <c r="J57" s="393"/>
      <c r="K57" s="255"/>
      <c r="L57" s="130"/>
      <c r="M57" s="130"/>
      <c r="N57" s="255"/>
      <c r="O57" s="130"/>
      <c r="P57" s="130"/>
      <c r="Q57" s="255"/>
      <c r="R57" s="130"/>
      <c r="S57" s="130"/>
      <c r="T57" s="255"/>
      <c r="U57" s="130"/>
      <c r="V57" s="130"/>
      <c r="W57" s="255"/>
      <c r="X57" s="130"/>
      <c r="Y57" s="130"/>
      <c r="Z57" s="255"/>
      <c r="AA57" s="130"/>
      <c r="AB57" s="130"/>
      <c r="AC57" s="255"/>
      <c r="AD57" s="130"/>
      <c r="AE57" s="130"/>
      <c r="AF57" s="255"/>
      <c r="AG57" s="130"/>
      <c r="AH57" s="130"/>
      <c r="AI57" s="255"/>
      <c r="AJ57" s="130"/>
      <c r="AK57" s="130"/>
      <c r="AL57" s="255"/>
      <c r="AM57" s="130"/>
    </row>
    <row r="58" spans="1:39" ht="16" thickBot="1" x14ac:dyDescent="0.4">
      <c r="A58" s="647" t="s">
        <v>17</v>
      </c>
      <c r="B58" s="236" t="s">
        <v>162</v>
      </c>
      <c r="C58" s="146">
        <f>C$4</f>
        <v>44562</v>
      </c>
      <c r="D58" s="146">
        <f t="shared" ref="D58:AM58" si="61">D$4</f>
        <v>44593</v>
      </c>
      <c r="E58" s="146">
        <f t="shared" si="61"/>
        <v>44621</v>
      </c>
      <c r="F58" s="146">
        <f t="shared" si="61"/>
        <v>44652</v>
      </c>
      <c r="G58" s="146">
        <f t="shared" si="61"/>
        <v>44682</v>
      </c>
      <c r="H58" s="146">
        <f t="shared" si="61"/>
        <v>44713</v>
      </c>
      <c r="I58" s="146">
        <f t="shared" si="61"/>
        <v>44743</v>
      </c>
      <c r="J58" s="394">
        <f t="shared" si="61"/>
        <v>44774</v>
      </c>
      <c r="K58" s="146">
        <f t="shared" si="61"/>
        <v>44805</v>
      </c>
      <c r="L58" s="146">
        <f t="shared" si="61"/>
        <v>44835</v>
      </c>
      <c r="M58" s="146">
        <f t="shared" si="61"/>
        <v>44866</v>
      </c>
      <c r="N58" s="146">
        <f t="shared" si="61"/>
        <v>44896</v>
      </c>
      <c r="O58" s="146">
        <f t="shared" si="61"/>
        <v>44927</v>
      </c>
      <c r="P58" s="146">
        <f t="shared" si="61"/>
        <v>44958</v>
      </c>
      <c r="Q58" s="146">
        <f t="shared" si="61"/>
        <v>44986</v>
      </c>
      <c r="R58" s="146">
        <f t="shared" si="61"/>
        <v>45017</v>
      </c>
      <c r="S58" s="146">
        <f t="shared" si="61"/>
        <v>45047</v>
      </c>
      <c r="T58" s="146">
        <f t="shared" si="61"/>
        <v>45078</v>
      </c>
      <c r="U58" s="146">
        <f t="shared" si="61"/>
        <v>45108</v>
      </c>
      <c r="V58" s="146">
        <f t="shared" si="61"/>
        <v>45139</v>
      </c>
      <c r="W58" s="146">
        <f t="shared" si="61"/>
        <v>45170</v>
      </c>
      <c r="X58" s="146">
        <f t="shared" si="61"/>
        <v>45200</v>
      </c>
      <c r="Y58" s="146">
        <f t="shared" si="61"/>
        <v>45231</v>
      </c>
      <c r="Z58" s="146">
        <f t="shared" si="61"/>
        <v>45261</v>
      </c>
      <c r="AA58" s="146">
        <f t="shared" si="61"/>
        <v>45292</v>
      </c>
      <c r="AB58" s="146">
        <f t="shared" si="61"/>
        <v>45323</v>
      </c>
      <c r="AC58" s="146">
        <f t="shared" si="61"/>
        <v>45352</v>
      </c>
      <c r="AD58" s="146">
        <f t="shared" si="61"/>
        <v>45383</v>
      </c>
      <c r="AE58" s="146">
        <f t="shared" si="61"/>
        <v>45413</v>
      </c>
      <c r="AF58" s="146">
        <f t="shared" si="61"/>
        <v>45444</v>
      </c>
      <c r="AG58" s="146">
        <f t="shared" si="61"/>
        <v>45474</v>
      </c>
      <c r="AH58" s="146">
        <f t="shared" si="61"/>
        <v>45505</v>
      </c>
      <c r="AI58" s="146">
        <f t="shared" si="61"/>
        <v>45536</v>
      </c>
      <c r="AJ58" s="146">
        <f t="shared" si="61"/>
        <v>45566</v>
      </c>
      <c r="AK58" s="146">
        <f t="shared" si="61"/>
        <v>45597</v>
      </c>
      <c r="AL58" s="146">
        <f t="shared" si="61"/>
        <v>45627</v>
      </c>
      <c r="AM58" s="146">
        <f t="shared" si="61"/>
        <v>45658</v>
      </c>
    </row>
    <row r="59" spans="1:39" ht="15" customHeight="1" x14ac:dyDescent="0.35">
      <c r="A59" s="648"/>
      <c r="B59" s="13" t="str">
        <f t="shared" ref="B59:B71" si="62">B41</f>
        <v>Air Comp</v>
      </c>
      <c r="C59" s="26">
        <f>((C5*0.5)-C41)*C78*C$93*C$2</f>
        <v>0</v>
      </c>
      <c r="D59" s="26">
        <f>((D5*0.5)+C23-D41)*D78*D$93*D$2</f>
        <v>0</v>
      </c>
      <c r="E59" s="26">
        <f t="shared" ref="E59:I59" si="63">((E5*0.5)+D23-E41)*E78*E$93*E$2</f>
        <v>0</v>
      </c>
      <c r="F59" s="26">
        <f t="shared" si="63"/>
        <v>0</v>
      </c>
      <c r="G59" s="26">
        <f t="shared" si="63"/>
        <v>0</v>
      </c>
      <c r="H59" s="26">
        <f t="shared" si="63"/>
        <v>0</v>
      </c>
      <c r="I59" s="26">
        <f t="shared" si="63"/>
        <v>0</v>
      </c>
      <c r="J59" s="103">
        <f>((J5*0.5)+I23-J41)*J78*J$93*J$2</f>
        <v>0</v>
      </c>
      <c r="K59" s="26">
        <f t="shared" ref="K59:AM59" si="64">((K5*0.5)+J23-K41)*K78*K$93*K$2</f>
        <v>0</v>
      </c>
      <c r="L59" s="26">
        <f t="shared" si="64"/>
        <v>0</v>
      </c>
      <c r="M59" s="26">
        <f t="shared" si="64"/>
        <v>0</v>
      </c>
      <c r="N59" s="26">
        <f t="shared" si="64"/>
        <v>0</v>
      </c>
      <c r="O59" s="26">
        <f t="shared" si="64"/>
        <v>0</v>
      </c>
      <c r="P59" s="26">
        <f t="shared" si="64"/>
        <v>0</v>
      </c>
      <c r="Q59" s="26">
        <f t="shared" si="64"/>
        <v>0</v>
      </c>
      <c r="R59" s="26">
        <f t="shared" si="64"/>
        <v>0</v>
      </c>
      <c r="S59" s="26">
        <f t="shared" si="64"/>
        <v>0</v>
      </c>
      <c r="T59" s="26">
        <f t="shared" si="64"/>
        <v>0</v>
      </c>
      <c r="U59" s="26">
        <f t="shared" si="64"/>
        <v>0</v>
      </c>
      <c r="V59" s="26">
        <f t="shared" si="64"/>
        <v>0</v>
      </c>
      <c r="W59" s="26">
        <f t="shared" si="64"/>
        <v>0</v>
      </c>
      <c r="X59" s="26">
        <f t="shared" si="64"/>
        <v>0</v>
      </c>
      <c r="Y59" s="26">
        <f t="shared" si="64"/>
        <v>0</v>
      </c>
      <c r="Z59" s="26">
        <f t="shared" si="64"/>
        <v>0</v>
      </c>
      <c r="AA59" s="26">
        <f t="shared" si="64"/>
        <v>0</v>
      </c>
      <c r="AB59" s="26">
        <f t="shared" si="64"/>
        <v>0</v>
      </c>
      <c r="AC59" s="26">
        <f t="shared" si="64"/>
        <v>0</v>
      </c>
      <c r="AD59" s="26">
        <f t="shared" si="64"/>
        <v>0</v>
      </c>
      <c r="AE59" s="26">
        <f t="shared" si="64"/>
        <v>0</v>
      </c>
      <c r="AF59" s="26">
        <f t="shared" si="64"/>
        <v>0</v>
      </c>
      <c r="AG59" s="26">
        <f t="shared" si="64"/>
        <v>0</v>
      </c>
      <c r="AH59" s="26">
        <f t="shared" si="64"/>
        <v>0</v>
      </c>
      <c r="AI59" s="26">
        <f t="shared" si="64"/>
        <v>0</v>
      </c>
      <c r="AJ59" s="26">
        <f t="shared" si="64"/>
        <v>0</v>
      </c>
      <c r="AK59" s="26">
        <f t="shared" si="64"/>
        <v>0</v>
      </c>
      <c r="AL59" s="26">
        <f t="shared" si="64"/>
        <v>0</v>
      </c>
      <c r="AM59" s="26">
        <f t="shared" si="64"/>
        <v>0</v>
      </c>
    </row>
    <row r="60" spans="1:39" ht="15.5" x14ac:dyDescent="0.35">
      <c r="A60" s="648"/>
      <c r="B60" s="13" t="str">
        <f t="shared" si="62"/>
        <v>Building Shell</v>
      </c>
      <c r="C60" s="26">
        <f t="shared" ref="C60:C71" si="65">((C6*0.5)-C42)*C79*C$93*C$2</f>
        <v>0</v>
      </c>
      <c r="D60" s="26">
        <f t="shared" ref="D60:AM60" si="66">((D6*0.5)+C24-D42)*D79*D$93*D$2</f>
        <v>0</v>
      </c>
      <c r="E60" s="26">
        <f t="shared" si="66"/>
        <v>0</v>
      </c>
      <c r="F60" s="26">
        <f t="shared" si="66"/>
        <v>0</v>
      </c>
      <c r="G60" s="26">
        <f t="shared" si="66"/>
        <v>0</v>
      </c>
      <c r="H60" s="26">
        <f t="shared" si="66"/>
        <v>0</v>
      </c>
      <c r="I60" s="26">
        <f t="shared" si="66"/>
        <v>0</v>
      </c>
      <c r="J60" s="26">
        <f t="shared" si="66"/>
        <v>0</v>
      </c>
      <c r="K60" s="26">
        <f t="shared" si="66"/>
        <v>0</v>
      </c>
      <c r="L60" s="26">
        <f t="shared" si="66"/>
        <v>0</v>
      </c>
      <c r="M60" s="26">
        <f t="shared" si="66"/>
        <v>0</v>
      </c>
      <c r="N60" s="26">
        <f t="shared" si="66"/>
        <v>0</v>
      </c>
      <c r="O60" s="26">
        <f t="shared" si="66"/>
        <v>0</v>
      </c>
      <c r="P60" s="26">
        <f t="shared" si="66"/>
        <v>0</v>
      </c>
      <c r="Q60" s="26">
        <f t="shared" si="66"/>
        <v>0</v>
      </c>
      <c r="R60" s="26">
        <f t="shared" si="66"/>
        <v>0</v>
      </c>
      <c r="S60" s="26">
        <f t="shared" si="66"/>
        <v>0</v>
      </c>
      <c r="T60" s="26">
        <f t="shared" si="66"/>
        <v>0</v>
      </c>
      <c r="U60" s="26">
        <f t="shared" si="66"/>
        <v>0</v>
      </c>
      <c r="V60" s="26">
        <f t="shared" si="66"/>
        <v>0</v>
      </c>
      <c r="W60" s="26">
        <f t="shared" si="66"/>
        <v>0</v>
      </c>
      <c r="X60" s="26">
        <f t="shared" si="66"/>
        <v>0</v>
      </c>
      <c r="Y60" s="26">
        <f t="shared" si="66"/>
        <v>0</v>
      </c>
      <c r="Z60" s="26">
        <f t="shared" si="66"/>
        <v>0</v>
      </c>
      <c r="AA60" s="26">
        <f t="shared" si="66"/>
        <v>0</v>
      </c>
      <c r="AB60" s="26">
        <f t="shared" si="66"/>
        <v>0</v>
      </c>
      <c r="AC60" s="26">
        <f t="shared" si="66"/>
        <v>0</v>
      </c>
      <c r="AD60" s="26">
        <f t="shared" si="66"/>
        <v>0</v>
      </c>
      <c r="AE60" s="26">
        <f t="shared" si="66"/>
        <v>0</v>
      </c>
      <c r="AF60" s="26">
        <f t="shared" si="66"/>
        <v>0</v>
      </c>
      <c r="AG60" s="26">
        <f t="shared" si="66"/>
        <v>0</v>
      </c>
      <c r="AH60" s="26">
        <f t="shared" si="66"/>
        <v>0</v>
      </c>
      <c r="AI60" s="26">
        <f t="shared" si="66"/>
        <v>0</v>
      </c>
      <c r="AJ60" s="26">
        <f t="shared" si="66"/>
        <v>0</v>
      </c>
      <c r="AK60" s="26">
        <f t="shared" si="66"/>
        <v>0</v>
      </c>
      <c r="AL60" s="26">
        <f t="shared" si="66"/>
        <v>0</v>
      </c>
      <c r="AM60" s="26">
        <f t="shared" si="66"/>
        <v>0</v>
      </c>
    </row>
    <row r="61" spans="1:39" ht="15.5" x14ac:dyDescent="0.35">
      <c r="A61" s="648"/>
      <c r="B61" s="13" t="str">
        <f t="shared" si="62"/>
        <v>Cooking</v>
      </c>
      <c r="C61" s="26">
        <f t="shared" si="65"/>
        <v>0</v>
      </c>
      <c r="D61" s="26">
        <f t="shared" ref="D61:AM61" si="67">((D7*0.5)+C25-D43)*D80*D$93*D$2</f>
        <v>0</v>
      </c>
      <c r="E61" s="26">
        <f t="shared" si="67"/>
        <v>0</v>
      </c>
      <c r="F61" s="26">
        <f t="shared" si="67"/>
        <v>0</v>
      </c>
      <c r="G61" s="26">
        <f t="shared" si="67"/>
        <v>0</v>
      </c>
      <c r="H61" s="26">
        <f t="shared" si="67"/>
        <v>0</v>
      </c>
      <c r="I61" s="26">
        <f t="shared" si="67"/>
        <v>0</v>
      </c>
      <c r="J61" s="26">
        <f t="shared" si="67"/>
        <v>0</v>
      </c>
      <c r="K61" s="26">
        <f t="shared" si="67"/>
        <v>0</v>
      </c>
      <c r="L61" s="26">
        <f t="shared" si="67"/>
        <v>0</v>
      </c>
      <c r="M61" s="26">
        <f t="shared" si="67"/>
        <v>0</v>
      </c>
      <c r="N61" s="26">
        <f t="shared" si="67"/>
        <v>0</v>
      </c>
      <c r="O61" s="26">
        <f t="shared" si="67"/>
        <v>0</v>
      </c>
      <c r="P61" s="26">
        <f t="shared" si="67"/>
        <v>0</v>
      </c>
      <c r="Q61" s="26">
        <f t="shared" si="67"/>
        <v>0</v>
      </c>
      <c r="R61" s="26">
        <f t="shared" si="67"/>
        <v>0</v>
      </c>
      <c r="S61" s="26">
        <f t="shared" si="67"/>
        <v>0</v>
      </c>
      <c r="T61" s="26">
        <f t="shared" si="67"/>
        <v>0</v>
      </c>
      <c r="U61" s="26">
        <f t="shared" si="67"/>
        <v>0</v>
      </c>
      <c r="V61" s="26">
        <f t="shared" si="67"/>
        <v>0</v>
      </c>
      <c r="W61" s="26">
        <f t="shared" si="67"/>
        <v>0</v>
      </c>
      <c r="X61" s="26">
        <f t="shared" si="67"/>
        <v>0</v>
      </c>
      <c r="Y61" s="26">
        <f t="shared" si="67"/>
        <v>0</v>
      </c>
      <c r="Z61" s="26">
        <f t="shared" si="67"/>
        <v>0</v>
      </c>
      <c r="AA61" s="26">
        <f t="shared" si="67"/>
        <v>0</v>
      </c>
      <c r="AB61" s="26">
        <f t="shared" si="67"/>
        <v>0</v>
      </c>
      <c r="AC61" s="26">
        <f t="shared" si="67"/>
        <v>0</v>
      </c>
      <c r="AD61" s="26">
        <f t="shared" si="67"/>
        <v>0</v>
      </c>
      <c r="AE61" s="26">
        <f t="shared" si="67"/>
        <v>0</v>
      </c>
      <c r="AF61" s="26">
        <f t="shared" si="67"/>
        <v>0</v>
      </c>
      <c r="AG61" s="26">
        <f t="shared" si="67"/>
        <v>0</v>
      </c>
      <c r="AH61" s="26">
        <f t="shared" si="67"/>
        <v>0</v>
      </c>
      <c r="AI61" s="26">
        <f t="shared" si="67"/>
        <v>0</v>
      </c>
      <c r="AJ61" s="26">
        <f t="shared" si="67"/>
        <v>0</v>
      </c>
      <c r="AK61" s="26">
        <f t="shared" si="67"/>
        <v>0</v>
      </c>
      <c r="AL61" s="26">
        <f t="shared" si="67"/>
        <v>0</v>
      </c>
      <c r="AM61" s="26">
        <f t="shared" si="67"/>
        <v>0</v>
      </c>
    </row>
    <row r="62" spans="1:39" ht="15.5" x14ac:dyDescent="0.35">
      <c r="A62" s="648"/>
      <c r="B62" s="13" t="str">
        <f t="shared" si="62"/>
        <v>Cooling</v>
      </c>
      <c r="C62" s="26">
        <f t="shared" si="65"/>
        <v>0</v>
      </c>
      <c r="D62" s="26">
        <f t="shared" ref="D62:AM62" si="68">((D8*0.5)+C26-D44)*D81*D$93*D$2</f>
        <v>2.0085719943434978E-2</v>
      </c>
      <c r="E62" s="26">
        <f t="shared" si="68"/>
        <v>2.7764365387100729</v>
      </c>
      <c r="F62" s="26">
        <f t="shared" si="68"/>
        <v>17.815534214731404</v>
      </c>
      <c r="G62" s="26">
        <f t="shared" si="68"/>
        <v>77.792891068293784</v>
      </c>
      <c r="H62" s="26">
        <f t="shared" si="68"/>
        <v>494.85870595975621</v>
      </c>
      <c r="I62" s="26">
        <f t="shared" si="68"/>
        <v>1044.0876845581215</v>
      </c>
      <c r="J62" s="26">
        <f t="shared" si="68"/>
        <v>1357.1798935067497</v>
      </c>
      <c r="K62" s="26">
        <f t="shared" si="68"/>
        <v>672.23403998015203</v>
      </c>
      <c r="L62" s="26">
        <f t="shared" si="68"/>
        <v>100.40995172106217</v>
      </c>
      <c r="M62" s="26">
        <f t="shared" si="68"/>
        <v>49.419895033311249</v>
      </c>
      <c r="N62" s="26">
        <f t="shared" si="68"/>
        <v>1.578910797195709</v>
      </c>
      <c r="O62" s="26">
        <f t="shared" si="68"/>
        <v>0.21984060393767998</v>
      </c>
      <c r="P62" s="26">
        <f t="shared" si="68"/>
        <v>9.1011808297037788</v>
      </c>
      <c r="Q62" s="26">
        <f t="shared" si="68"/>
        <v>275.18462000717324</v>
      </c>
      <c r="R62" s="26">
        <f t="shared" si="68"/>
        <v>918.84155521691662</v>
      </c>
      <c r="S62" s="26">
        <f t="shared" si="68"/>
        <v>2876.4879978018962</v>
      </c>
      <c r="T62" s="26">
        <f t="shared" si="68"/>
        <v>14065.751552305672</v>
      </c>
      <c r="U62" s="26">
        <f t="shared" si="68"/>
        <v>12732.692301603862</v>
      </c>
      <c r="V62" s="26">
        <f t="shared" si="68"/>
        <v>11862.433949871127</v>
      </c>
      <c r="W62" s="26">
        <f t="shared" si="68"/>
        <v>4771.8676053871577</v>
      </c>
      <c r="X62" s="26">
        <f t="shared" si="68"/>
        <v>543.14063091936748</v>
      </c>
      <c r="Y62" s="26">
        <f t="shared" si="68"/>
        <v>172.99833367022731</v>
      </c>
      <c r="Z62" s="26">
        <f t="shared" si="68"/>
        <v>1.7288637309928025</v>
      </c>
      <c r="AA62" s="26">
        <f t="shared" si="68"/>
        <v>0.15138678528135627</v>
      </c>
      <c r="AB62" s="26">
        <f t="shared" si="68"/>
        <v>6.0618629785645162</v>
      </c>
      <c r="AC62" s="26">
        <f t="shared" si="68"/>
        <v>185.70559346983302</v>
      </c>
      <c r="AD62" s="26">
        <f t="shared" si="68"/>
        <v>630.33186350928611</v>
      </c>
      <c r="AE62" s="26">
        <f t="shared" si="68"/>
        <v>1915.1044438311301</v>
      </c>
      <c r="AF62" s="26">
        <f t="shared" si="68"/>
        <v>9358.4711112781661</v>
      </c>
      <c r="AG62" s="26">
        <f t="shared" si="68"/>
        <v>12732.692301603862</v>
      </c>
      <c r="AH62" s="26">
        <f t="shared" si="68"/>
        <v>11862.433949871127</v>
      </c>
      <c r="AI62" s="26">
        <f t="shared" si="68"/>
        <v>4771.8676053871577</v>
      </c>
      <c r="AJ62" s="26">
        <f t="shared" si="68"/>
        <v>543.14063091936748</v>
      </c>
      <c r="AK62" s="26">
        <f t="shared" si="68"/>
        <v>172.99833367022731</v>
      </c>
      <c r="AL62" s="26">
        <f t="shared" si="68"/>
        <v>1.7288637309928025</v>
      </c>
      <c r="AM62" s="26">
        <f t="shared" si="68"/>
        <v>0.15138678528135627</v>
      </c>
    </row>
    <row r="63" spans="1:39" ht="15.5" x14ac:dyDescent="0.35">
      <c r="A63" s="648"/>
      <c r="B63" s="13" t="str">
        <f t="shared" si="62"/>
        <v>Ext Lighting</v>
      </c>
      <c r="C63" s="26">
        <f t="shared" si="65"/>
        <v>0</v>
      </c>
      <c r="D63" s="26">
        <f t="shared" ref="D63:AM63" si="69">((D9*0.5)+C27-D45)*D82*D$93*D$2</f>
        <v>0</v>
      </c>
      <c r="E63" s="26">
        <f t="shared" si="69"/>
        <v>0</v>
      </c>
      <c r="F63" s="26">
        <f t="shared" si="69"/>
        <v>0</v>
      </c>
      <c r="G63" s="26">
        <f t="shared" si="69"/>
        <v>0</v>
      </c>
      <c r="H63" s="26">
        <f t="shared" si="69"/>
        <v>0</v>
      </c>
      <c r="I63" s="26">
        <f t="shared" si="69"/>
        <v>0</v>
      </c>
      <c r="J63" s="26">
        <f t="shared" si="69"/>
        <v>0</v>
      </c>
      <c r="K63" s="26">
        <f t="shared" si="69"/>
        <v>0</v>
      </c>
      <c r="L63" s="26">
        <f t="shared" si="69"/>
        <v>0</v>
      </c>
      <c r="M63" s="26">
        <f t="shared" si="69"/>
        <v>0</v>
      </c>
      <c r="N63" s="26">
        <f t="shared" si="69"/>
        <v>21.397141995326727</v>
      </c>
      <c r="O63" s="26">
        <f t="shared" si="69"/>
        <v>43.749783696101069</v>
      </c>
      <c r="P63" s="26">
        <f t="shared" si="69"/>
        <v>34.017375032583779</v>
      </c>
      <c r="Q63" s="26">
        <f t="shared" si="69"/>
        <v>30.291529460352521</v>
      </c>
      <c r="R63" s="26">
        <f t="shared" si="69"/>
        <v>32.436234261036667</v>
      </c>
      <c r="S63" s="26">
        <f t="shared" si="69"/>
        <v>42.00717895175967</v>
      </c>
      <c r="T63" s="26">
        <f t="shared" si="69"/>
        <v>49.796170941491233</v>
      </c>
      <c r="U63" s="26">
        <f t="shared" si="69"/>
        <v>67.535345501297854</v>
      </c>
      <c r="V63" s="26">
        <f t="shared" si="69"/>
        <v>54.027809308552797</v>
      </c>
      <c r="W63" s="26">
        <f t="shared" si="69"/>
        <v>64.542839644291803</v>
      </c>
      <c r="X63" s="26">
        <f t="shared" si="69"/>
        <v>49.28032883359252</v>
      </c>
      <c r="Y63" s="26">
        <f t="shared" si="69"/>
        <v>44.388739211142756</v>
      </c>
      <c r="Z63" s="26">
        <f t="shared" si="69"/>
        <v>46.323145212998746</v>
      </c>
      <c r="AA63" s="26">
        <f t="shared" si="69"/>
        <v>47.544444131005193</v>
      </c>
      <c r="AB63" s="26">
        <f t="shared" si="69"/>
        <v>35.756333209445067</v>
      </c>
      <c r="AC63" s="26">
        <f t="shared" si="69"/>
        <v>32.260109337620811</v>
      </c>
      <c r="AD63" s="26">
        <f t="shared" si="69"/>
        <v>35.115824286669138</v>
      </c>
      <c r="AE63" s="26">
        <f t="shared" si="69"/>
        <v>44.136431855150896</v>
      </c>
      <c r="AF63" s="26">
        <f t="shared" si="69"/>
        <v>52.285554337694435</v>
      </c>
      <c r="AG63" s="26">
        <f t="shared" si="69"/>
        <v>67.535345501297854</v>
      </c>
      <c r="AH63" s="26">
        <f t="shared" si="69"/>
        <v>54.027809308552797</v>
      </c>
      <c r="AI63" s="26">
        <f t="shared" si="69"/>
        <v>64.542839644291803</v>
      </c>
      <c r="AJ63" s="26">
        <f t="shared" si="69"/>
        <v>49.28032883359252</v>
      </c>
      <c r="AK63" s="26">
        <f t="shared" si="69"/>
        <v>44.388739211142756</v>
      </c>
      <c r="AL63" s="26">
        <f t="shared" si="69"/>
        <v>46.323145212998746</v>
      </c>
      <c r="AM63" s="26">
        <f t="shared" si="69"/>
        <v>47.544444131005193</v>
      </c>
    </row>
    <row r="64" spans="1:39" ht="15.5" x14ac:dyDescent="0.35">
      <c r="A64" s="648"/>
      <c r="B64" s="13" t="str">
        <f t="shared" si="62"/>
        <v>Heating</v>
      </c>
      <c r="C64" s="26">
        <f t="shared" si="65"/>
        <v>0</v>
      </c>
      <c r="D64" s="26">
        <f t="shared" ref="D64:AM64" si="70">((D10*0.5)+C28-D46)*D83*D$93*D$2</f>
        <v>0</v>
      </c>
      <c r="E64" s="26">
        <f t="shared" si="70"/>
        <v>0</v>
      </c>
      <c r="F64" s="26">
        <f t="shared" si="70"/>
        <v>0</v>
      </c>
      <c r="G64" s="26">
        <f t="shared" si="70"/>
        <v>0</v>
      </c>
      <c r="H64" s="26">
        <f t="shared" si="70"/>
        <v>0</v>
      </c>
      <c r="I64" s="26">
        <f t="shared" si="70"/>
        <v>0</v>
      </c>
      <c r="J64" s="26">
        <f t="shared" si="70"/>
        <v>0</v>
      </c>
      <c r="K64" s="26">
        <f t="shared" si="70"/>
        <v>0</v>
      </c>
      <c r="L64" s="26">
        <f t="shared" si="70"/>
        <v>0</v>
      </c>
      <c r="M64" s="26">
        <f t="shared" si="70"/>
        <v>0</v>
      </c>
      <c r="N64" s="26">
        <f t="shared" si="70"/>
        <v>0</v>
      </c>
      <c r="O64" s="26">
        <f t="shared" si="70"/>
        <v>0</v>
      </c>
      <c r="P64" s="26">
        <f t="shared" si="70"/>
        <v>0</v>
      </c>
      <c r="Q64" s="26">
        <f t="shared" si="70"/>
        <v>0</v>
      </c>
      <c r="R64" s="26">
        <f t="shared" si="70"/>
        <v>0</v>
      </c>
      <c r="S64" s="26">
        <f t="shared" si="70"/>
        <v>0</v>
      </c>
      <c r="T64" s="26">
        <f t="shared" si="70"/>
        <v>0</v>
      </c>
      <c r="U64" s="26">
        <f t="shared" si="70"/>
        <v>-0.45555627928288506</v>
      </c>
      <c r="V64" s="26">
        <f t="shared" si="70"/>
        <v>-0.54005842849701602</v>
      </c>
      <c r="W64" s="26">
        <f t="shared" si="70"/>
        <v>-1.4794957298161262</v>
      </c>
      <c r="X64" s="26">
        <f t="shared" si="70"/>
        <v>-5.5003285665906425</v>
      </c>
      <c r="Y64" s="26">
        <f t="shared" si="70"/>
        <v>-11.872460103947981</v>
      </c>
      <c r="Z64" s="26">
        <f t="shared" si="70"/>
        <v>-19.634629030191551</v>
      </c>
      <c r="AA64" s="26">
        <f t="shared" si="70"/>
        <v>-19.027902163397787</v>
      </c>
      <c r="AB64" s="26">
        <f t="shared" si="70"/>
        <v>-15.608657496744776</v>
      </c>
      <c r="AC64" s="26">
        <f t="shared" si="70"/>
        <v>-12.135701563290162</v>
      </c>
      <c r="AD64" s="26">
        <f t="shared" si="70"/>
        <v>-6.2202750923120949</v>
      </c>
      <c r="AE64" s="26">
        <f t="shared" si="70"/>
        <v>-2.9176729278788027</v>
      </c>
      <c r="AF64" s="26">
        <f t="shared" si="70"/>
        <v>-0.67585983403108507</v>
      </c>
      <c r="AG64" s="26">
        <f t="shared" si="70"/>
        <v>-0.45555627928288506</v>
      </c>
      <c r="AH64" s="26">
        <f t="shared" si="70"/>
        <v>-0.54005842849701602</v>
      </c>
      <c r="AI64" s="26">
        <f t="shared" si="70"/>
        <v>-1.4794957298161262</v>
      </c>
      <c r="AJ64" s="26">
        <f t="shared" si="70"/>
        <v>-5.5003285665906425</v>
      </c>
      <c r="AK64" s="26">
        <f t="shared" si="70"/>
        <v>-11.872460103947981</v>
      </c>
      <c r="AL64" s="26">
        <f t="shared" si="70"/>
        <v>-19.634629030191551</v>
      </c>
      <c r="AM64" s="26">
        <f t="shared" si="70"/>
        <v>-19.027902163397787</v>
      </c>
    </row>
    <row r="65" spans="1:41" ht="15.5" x14ac:dyDescent="0.35">
      <c r="A65" s="648"/>
      <c r="B65" s="13" t="str">
        <f t="shared" si="62"/>
        <v>HVAC</v>
      </c>
      <c r="C65" s="26">
        <f t="shared" si="65"/>
        <v>0</v>
      </c>
      <c r="D65" s="26">
        <f t="shared" ref="D65:AM65" si="71">((D11*0.5)+C29-D47)*D84*D$93*D$2</f>
        <v>0</v>
      </c>
      <c r="E65" s="26">
        <f t="shared" si="71"/>
        <v>0</v>
      </c>
      <c r="F65" s="26">
        <f t="shared" si="71"/>
        <v>9.9375133633711243</v>
      </c>
      <c r="G65" s="26">
        <f t="shared" si="71"/>
        <v>115.19090660475375</v>
      </c>
      <c r="H65" s="26">
        <f t="shared" si="71"/>
        <v>715.34072921084521</v>
      </c>
      <c r="I65" s="26">
        <f t="shared" si="71"/>
        <v>1574.4391966443411</v>
      </c>
      <c r="J65" s="26">
        <f t="shared" si="71"/>
        <v>2226.0545828393697</v>
      </c>
      <c r="K65" s="26">
        <f t="shared" si="71"/>
        <v>1123.2324878251038</v>
      </c>
      <c r="L65" s="26">
        <f t="shared" si="71"/>
        <v>531.17590349238685</v>
      </c>
      <c r="M65" s="26">
        <f t="shared" si="71"/>
        <v>911.01421523216527</v>
      </c>
      <c r="N65" s="26">
        <f t="shared" si="71"/>
        <v>5117.6276179292654</v>
      </c>
      <c r="O65" s="26">
        <f t="shared" si="71"/>
        <v>8493.6503704389288</v>
      </c>
      <c r="P65" s="26">
        <f t="shared" si="71"/>
        <v>7212.9440363665399</v>
      </c>
      <c r="Q65" s="26">
        <f t="shared" si="71"/>
        <v>5816.0913361009189</v>
      </c>
      <c r="R65" s="26">
        <f t="shared" si="71"/>
        <v>3750.240611996463</v>
      </c>
      <c r="S65" s="26">
        <f t="shared" si="71"/>
        <v>4362.1425446576468</v>
      </c>
      <c r="T65" s="26">
        <f t="shared" si="71"/>
        <v>15055.289797154717</v>
      </c>
      <c r="U65" s="26">
        <f t="shared" si="71"/>
        <v>15761.888075563955</v>
      </c>
      <c r="V65" s="26">
        <f t="shared" si="71"/>
        <v>14726.363104676859</v>
      </c>
      <c r="W65" s="26">
        <f t="shared" si="71"/>
        <v>6377.2982387325965</v>
      </c>
      <c r="X65" s="26">
        <f t="shared" si="71"/>
        <v>2641.4882394347378</v>
      </c>
      <c r="Y65" s="26">
        <f t="shared" si="71"/>
        <v>4477.1239731573833</v>
      </c>
      <c r="Z65" s="26">
        <f t="shared" si="71"/>
        <v>7056.0268142235991</v>
      </c>
      <c r="AA65" s="26">
        <f t="shared" si="71"/>
        <v>6836.0793430727263</v>
      </c>
      <c r="AB65" s="26">
        <f t="shared" si="71"/>
        <v>5615.0495258528763</v>
      </c>
      <c r="AC65" s="26">
        <f t="shared" si="71"/>
        <v>4587.3798422955824</v>
      </c>
      <c r="AD65" s="26">
        <f t="shared" si="71"/>
        <v>3006.9099507437809</v>
      </c>
      <c r="AE65" s="26">
        <f t="shared" si="71"/>
        <v>3394.3952223658421</v>
      </c>
      <c r="AF65" s="26">
        <f t="shared" si="71"/>
        <v>11707.488453212474</v>
      </c>
      <c r="AG65" s="26">
        <f t="shared" si="71"/>
        <v>15761.888075563955</v>
      </c>
      <c r="AH65" s="26">
        <f t="shared" si="71"/>
        <v>14726.363104676859</v>
      </c>
      <c r="AI65" s="26">
        <f t="shared" si="71"/>
        <v>6377.2982387325965</v>
      </c>
      <c r="AJ65" s="26">
        <f t="shared" si="71"/>
        <v>2641.4882394347378</v>
      </c>
      <c r="AK65" s="26">
        <f t="shared" si="71"/>
        <v>4477.1239731573833</v>
      </c>
      <c r="AL65" s="26">
        <f t="shared" si="71"/>
        <v>7056.0268142235991</v>
      </c>
      <c r="AM65" s="26">
        <f t="shared" si="71"/>
        <v>6836.0793430727263</v>
      </c>
    </row>
    <row r="66" spans="1:41" ht="15.5" x14ac:dyDescent="0.35">
      <c r="A66" s="648"/>
      <c r="B66" s="13" t="str">
        <f t="shared" si="62"/>
        <v>Lighting</v>
      </c>
      <c r="C66" s="26">
        <f t="shared" si="65"/>
        <v>0</v>
      </c>
      <c r="D66" s="26">
        <f t="shared" ref="D66:AM66" si="72">((D12*0.5)+C30-D48)*D85*D$93*D$2</f>
        <v>1455.248811252307</v>
      </c>
      <c r="E66" s="26">
        <f t="shared" si="72"/>
        <v>4594.719153335147</v>
      </c>
      <c r="F66" s="26">
        <f t="shared" si="72"/>
        <v>8324.9578604515536</v>
      </c>
      <c r="G66" s="26">
        <f t="shared" si="72"/>
        <v>17099.689240564207</v>
      </c>
      <c r="H66" s="26">
        <f t="shared" si="72"/>
        <v>27662.521810458285</v>
      </c>
      <c r="I66" s="26">
        <f t="shared" si="72"/>
        <v>46947.346273674979</v>
      </c>
      <c r="J66" s="26">
        <f t="shared" si="72"/>
        <v>47487.649321724886</v>
      </c>
      <c r="K66" s="26">
        <f t="shared" si="72"/>
        <v>61011.834753219344</v>
      </c>
      <c r="L66" s="26">
        <f t="shared" si="72"/>
        <v>53398.115962670017</v>
      </c>
      <c r="M66" s="26">
        <f t="shared" si="72"/>
        <v>49729.998705594553</v>
      </c>
      <c r="N66" s="26">
        <f t="shared" si="72"/>
        <v>69834.868313344632</v>
      </c>
      <c r="O66" s="26">
        <f t="shared" si="72"/>
        <v>88153.348492475678</v>
      </c>
      <c r="P66" s="26">
        <f t="shared" si="72"/>
        <v>68372.699433012545</v>
      </c>
      <c r="Q66" s="26">
        <f t="shared" si="72"/>
        <v>76641.75586728561</v>
      </c>
      <c r="R66" s="26">
        <f t="shared" si="72"/>
        <v>83365.976409344206</v>
      </c>
      <c r="S66" s="26">
        <f t="shared" si="72"/>
        <v>110688.07131477719</v>
      </c>
      <c r="T66" s="26">
        <f t="shared" si="72"/>
        <v>128270.35093199724</v>
      </c>
      <c r="U66" s="26">
        <f t="shared" si="72"/>
        <v>34488.120553829489</v>
      </c>
      <c r="V66" s="26">
        <f t="shared" si="72"/>
        <v>27632.799958919633</v>
      </c>
      <c r="W66" s="26">
        <f t="shared" si="72"/>
        <v>29172.93473957714</v>
      </c>
      <c r="X66" s="26">
        <f t="shared" si="72"/>
        <v>21241.270530336933</v>
      </c>
      <c r="Y66" s="26">
        <f t="shared" si="72"/>
        <v>17971.124081181741</v>
      </c>
      <c r="Z66" s="26">
        <f t="shared" si="72"/>
        <v>18549.866100350144</v>
      </c>
      <c r="AA66" s="26">
        <f t="shared" si="72"/>
        <v>19277.962613543416</v>
      </c>
      <c r="AB66" s="26">
        <f t="shared" si="72"/>
        <v>14462.166612228571</v>
      </c>
      <c r="AC66" s="26">
        <f t="shared" si="72"/>
        <v>16425.119389037027</v>
      </c>
      <c r="AD66" s="26">
        <f t="shared" si="72"/>
        <v>18161.835432925505</v>
      </c>
      <c r="AE66" s="26">
        <f t="shared" si="72"/>
        <v>23403.077980027065</v>
      </c>
      <c r="AF66" s="26">
        <f t="shared" si="72"/>
        <v>27102.571993232385</v>
      </c>
      <c r="AG66" s="26">
        <f t="shared" si="72"/>
        <v>34488.120553829489</v>
      </c>
      <c r="AH66" s="26">
        <f t="shared" si="72"/>
        <v>27632.799958919633</v>
      </c>
      <c r="AI66" s="26">
        <f t="shared" si="72"/>
        <v>29172.93473957714</v>
      </c>
      <c r="AJ66" s="26">
        <f t="shared" si="72"/>
        <v>21241.270530336933</v>
      </c>
      <c r="AK66" s="26">
        <f t="shared" si="72"/>
        <v>17971.124081181741</v>
      </c>
      <c r="AL66" s="26">
        <f t="shared" si="72"/>
        <v>18549.866100350144</v>
      </c>
      <c r="AM66" s="26">
        <f t="shared" si="72"/>
        <v>19277.962613543416</v>
      </c>
    </row>
    <row r="67" spans="1:41" ht="15.5" x14ac:dyDescent="0.35">
      <c r="A67" s="648"/>
      <c r="B67" s="13" t="str">
        <f t="shared" si="62"/>
        <v>Miscellaneous</v>
      </c>
      <c r="C67" s="26">
        <f t="shared" si="65"/>
        <v>0</v>
      </c>
      <c r="D67" s="26">
        <f t="shared" ref="D67:AM67" si="73">((D13*0.5)+C31-D49)*D86*D$93*D$2</f>
        <v>56.975390136741218</v>
      </c>
      <c r="E67" s="26">
        <f t="shared" si="73"/>
        <v>144.90281376184842</v>
      </c>
      <c r="F67" s="26">
        <f t="shared" si="73"/>
        <v>209.46373407328377</v>
      </c>
      <c r="G67" s="26">
        <f t="shared" si="73"/>
        <v>360.34745983695956</v>
      </c>
      <c r="H67" s="26">
        <f t="shared" si="73"/>
        <v>932.05571695370861</v>
      </c>
      <c r="I67" s="26">
        <f t="shared" si="73"/>
        <v>1549.5003977572442</v>
      </c>
      <c r="J67" s="26">
        <f t="shared" si="73"/>
        <v>1798.1293029758083</v>
      </c>
      <c r="K67" s="26">
        <f t="shared" si="73"/>
        <v>1777.7206610985409</v>
      </c>
      <c r="L67" s="26">
        <f t="shared" si="73"/>
        <v>1229.9925200258438</v>
      </c>
      <c r="M67" s="26">
        <f t="shared" si="73"/>
        <v>1556.8580401832171</v>
      </c>
      <c r="N67" s="26">
        <f t="shared" si="73"/>
        <v>2322.4983365431044</v>
      </c>
      <c r="O67" s="26">
        <f t="shared" si="73"/>
        <v>2624.5387476492215</v>
      </c>
      <c r="P67" s="26">
        <f t="shared" si="73"/>
        <v>2410.0523962082784</v>
      </c>
      <c r="Q67" s="26">
        <f t="shared" si="73"/>
        <v>2756.9643008482649</v>
      </c>
      <c r="R67" s="26">
        <f t="shared" si="73"/>
        <v>2844.8738849903698</v>
      </c>
      <c r="S67" s="26">
        <f t="shared" si="73"/>
        <v>3280.2575659716176</v>
      </c>
      <c r="T67" s="26">
        <f t="shared" si="73"/>
        <v>4553.4971612265717</v>
      </c>
      <c r="U67" s="26">
        <f t="shared" si="73"/>
        <v>4455.3658348415111</v>
      </c>
      <c r="V67" s="26">
        <f t="shared" si="73"/>
        <v>4460.6635979954626</v>
      </c>
      <c r="W67" s="26">
        <f t="shared" si="73"/>
        <v>4371.2903335883038</v>
      </c>
      <c r="X67" s="26">
        <f t="shared" si="73"/>
        <v>2845.4444340159357</v>
      </c>
      <c r="Y67" s="26">
        <f t="shared" si="73"/>
        <v>2859.30533846458</v>
      </c>
      <c r="Z67" s="26">
        <f t="shared" si="73"/>
        <v>2778.6110607799205</v>
      </c>
      <c r="AA67" s="26">
        <f t="shared" si="73"/>
        <v>2591.3490986159095</v>
      </c>
      <c r="AB67" s="26">
        <f t="shared" si="73"/>
        <v>2301.5887872361609</v>
      </c>
      <c r="AC67" s="26">
        <f t="shared" si="73"/>
        <v>2667.625415137647</v>
      </c>
      <c r="AD67" s="26">
        <f t="shared" si="73"/>
        <v>2798.2372161718631</v>
      </c>
      <c r="AE67" s="26">
        <f t="shared" si="73"/>
        <v>3131.3435647775841</v>
      </c>
      <c r="AF67" s="26">
        <f t="shared" si="73"/>
        <v>4343.9008980823755</v>
      </c>
      <c r="AG67" s="26">
        <f t="shared" si="73"/>
        <v>4455.3658348415111</v>
      </c>
      <c r="AH67" s="26">
        <f t="shared" si="73"/>
        <v>4460.6635979954626</v>
      </c>
      <c r="AI67" s="26">
        <f t="shared" si="73"/>
        <v>4371.2903335883038</v>
      </c>
      <c r="AJ67" s="26">
        <f t="shared" si="73"/>
        <v>2845.4444340159357</v>
      </c>
      <c r="AK67" s="26">
        <f t="shared" si="73"/>
        <v>2859.30533846458</v>
      </c>
      <c r="AL67" s="26">
        <f t="shared" si="73"/>
        <v>2778.6110607799205</v>
      </c>
      <c r="AM67" s="26">
        <f t="shared" si="73"/>
        <v>2591.3490986159095</v>
      </c>
    </row>
    <row r="68" spans="1:41" ht="15.75" customHeight="1" x14ac:dyDescent="0.35">
      <c r="A68" s="648"/>
      <c r="B68" s="13" t="str">
        <f t="shared" si="62"/>
        <v>Motors</v>
      </c>
      <c r="C68" s="26">
        <f t="shared" si="65"/>
        <v>0</v>
      </c>
      <c r="D68" s="26">
        <f t="shared" ref="D68:AM68" si="74">((D14*0.5)+C32-D50)*D87*D$93*D$2</f>
        <v>0</v>
      </c>
      <c r="E68" s="26">
        <f t="shared" si="74"/>
        <v>0</v>
      </c>
      <c r="F68" s="26">
        <f t="shared" si="74"/>
        <v>0</v>
      </c>
      <c r="G68" s="26">
        <f t="shared" si="74"/>
        <v>0</v>
      </c>
      <c r="H68" s="26">
        <f t="shared" si="74"/>
        <v>0</v>
      </c>
      <c r="I68" s="26">
        <f t="shared" si="74"/>
        <v>0</v>
      </c>
      <c r="J68" s="26">
        <f t="shared" si="74"/>
        <v>0</v>
      </c>
      <c r="K68" s="26">
        <f t="shared" si="74"/>
        <v>0</v>
      </c>
      <c r="L68" s="26">
        <f t="shared" si="74"/>
        <v>0</v>
      </c>
      <c r="M68" s="26">
        <f t="shared" si="74"/>
        <v>0</v>
      </c>
      <c r="N68" s="26">
        <f t="shared" si="74"/>
        <v>0</v>
      </c>
      <c r="O68" s="26">
        <f t="shared" si="74"/>
        <v>0</v>
      </c>
      <c r="P68" s="26">
        <f t="shared" si="74"/>
        <v>0</v>
      </c>
      <c r="Q68" s="26">
        <f t="shared" si="74"/>
        <v>0</v>
      </c>
      <c r="R68" s="26">
        <f t="shared" si="74"/>
        <v>0</v>
      </c>
      <c r="S68" s="26">
        <f t="shared" si="74"/>
        <v>0</v>
      </c>
      <c r="T68" s="26">
        <f t="shared" si="74"/>
        <v>0</v>
      </c>
      <c r="U68" s="26">
        <f t="shared" si="74"/>
        <v>0</v>
      </c>
      <c r="V68" s="26">
        <f t="shared" si="74"/>
        <v>0</v>
      </c>
      <c r="W68" s="26">
        <f t="shared" si="74"/>
        <v>0</v>
      </c>
      <c r="X68" s="26">
        <f t="shared" si="74"/>
        <v>0</v>
      </c>
      <c r="Y68" s="26">
        <f t="shared" si="74"/>
        <v>0</v>
      </c>
      <c r="Z68" s="26">
        <f t="shared" si="74"/>
        <v>0</v>
      </c>
      <c r="AA68" s="26">
        <f t="shared" si="74"/>
        <v>0</v>
      </c>
      <c r="AB68" s="26">
        <f t="shared" si="74"/>
        <v>0</v>
      </c>
      <c r="AC68" s="26">
        <f t="shared" si="74"/>
        <v>0</v>
      </c>
      <c r="AD68" s="26">
        <f t="shared" si="74"/>
        <v>0</v>
      </c>
      <c r="AE68" s="26">
        <f t="shared" si="74"/>
        <v>0</v>
      </c>
      <c r="AF68" s="26">
        <f t="shared" si="74"/>
        <v>0</v>
      </c>
      <c r="AG68" s="26">
        <f t="shared" si="74"/>
        <v>0</v>
      </c>
      <c r="AH68" s="26">
        <f t="shared" si="74"/>
        <v>0</v>
      </c>
      <c r="AI68" s="26">
        <f t="shared" si="74"/>
        <v>0</v>
      </c>
      <c r="AJ68" s="26">
        <f t="shared" si="74"/>
        <v>0</v>
      </c>
      <c r="AK68" s="26">
        <f t="shared" si="74"/>
        <v>0</v>
      </c>
      <c r="AL68" s="26">
        <f t="shared" si="74"/>
        <v>0</v>
      </c>
      <c r="AM68" s="26">
        <f t="shared" si="74"/>
        <v>0</v>
      </c>
    </row>
    <row r="69" spans="1:41" ht="15.5" x14ac:dyDescent="0.35">
      <c r="A69" s="648"/>
      <c r="B69" s="13" t="str">
        <f t="shared" si="62"/>
        <v>Process</v>
      </c>
      <c r="C69" s="26">
        <f t="shared" si="65"/>
        <v>0</v>
      </c>
      <c r="D69" s="26">
        <f t="shared" ref="D69:AM69" si="75">((D15*0.5)+C33-D51)*D88*D$93*D$2</f>
        <v>0</v>
      </c>
      <c r="E69" s="26">
        <f t="shared" si="75"/>
        <v>0</v>
      </c>
      <c r="F69" s="26">
        <f t="shared" si="75"/>
        <v>0</v>
      </c>
      <c r="G69" s="26">
        <f t="shared" si="75"/>
        <v>0</v>
      </c>
      <c r="H69" s="26">
        <f t="shared" si="75"/>
        <v>0</v>
      </c>
      <c r="I69" s="26">
        <f t="shared" si="75"/>
        <v>0</v>
      </c>
      <c r="J69" s="26">
        <f t="shared" si="75"/>
        <v>0</v>
      </c>
      <c r="K69" s="26">
        <f t="shared" si="75"/>
        <v>0</v>
      </c>
      <c r="L69" s="26">
        <f t="shared" si="75"/>
        <v>0</v>
      </c>
      <c r="M69" s="26">
        <f t="shared" si="75"/>
        <v>0</v>
      </c>
      <c r="N69" s="26">
        <f t="shared" si="75"/>
        <v>0</v>
      </c>
      <c r="O69" s="26">
        <f t="shared" si="75"/>
        <v>0</v>
      </c>
      <c r="P69" s="26">
        <f t="shared" si="75"/>
        <v>0</v>
      </c>
      <c r="Q69" s="26">
        <f t="shared" si="75"/>
        <v>0</v>
      </c>
      <c r="R69" s="26">
        <f t="shared" si="75"/>
        <v>0</v>
      </c>
      <c r="S69" s="26">
        <f t="shared" si="75"/>
        <v>0</v>
      </c>
      <c r="T69" s="26">
        <f t="shared" si="75"/>
        <v>0</v>
      </c>
      <c r="U69" s="26">
        <f t="shared" si="75"/>
        <v>0</v>
      </c>
      <c r="V69" s="26">
        <f t="shared" si="75"/>
        <v>0</v>
      </c>
      <c r="W69" s="26">
        <f t="shared" si="75"/>
        <v>0</v>
      </c>
      <c r="X69" s="26">
        <f t="shared" si="75"/>
        <v>0</v>
      </c>
      <c r="Y69" s="26">
        <f t="shared" si="75"/>
        <v>0</v>
      </c>
      <c r="Z69" s="26">
        <f t="shared" si="75"/>
        <v>0</v>
      </c>
      <c r="AA69" s="26">
        <f t="shared" si="75"/>
        <v>0</v>
      </c>
      <c r="AB69" s="26">
        <f t="shared" si="75"/>
        <v>0</v>
      </c>
      <c r="AC69" s="26">
        <f t="shared" si="75"/>
        <v>0</v>
      </c>
      <c r="AD69" s="26">
        <f t="shared" si="75"/>
        <v>0</v>
      </c>
      <c r="AE69" s="26">
        <f t="shared" si="75"/>
        <v>0</v>
      </c>
      <c r="AF69" s="26">
        <f t="shared" si="75"/>
        <v>0</v>
      </c>
      <c r="AG69" s="26">
        <f t="shared" si="75"/>
        <v>0</v>
      </c>
      <c r="AH69" s="26">
        <f t="shared" si="75"/>
        <v>0</v>
      </c>
      <c r="AI69" s="26">
        <f t="shared" si="75"/>
        <v>0</v>
      </c>
      <c r="AJ69" s="26">
        <f t="shared" si="75"/>
        <v>0</v>
      </c>
      <c r="AK69" s="26">
        <f t="shared" si="75"/>
        <v>0</v>
      </c>
      <c r="AL69" s="26">
        <f t="shared" si="75"/>
        <v>0</v>
      </c>
      <c r="AM69" s="26">
        <f t="shared" si="75"/>
        <v>0</v>
      </c>
    </row>
    <row r="70" spans="1:41" ht="15.5" x14ac:dyDescent="0.35">
      <c r="A70" s="648"/>
      <c r="B70" s="13" t="str">
        <f t="shared" si="62"/>
        <v>Refrigeration</v>
      </c>
      <c r="C70" s="26">
        <f t="shared" si="65"/>
        <v>0</v>
      </c>
      <c r="D70" s="26">
        <f t="shared" ref="D70:AM70" si="76">((D16*0.5)+C34-D52)*D89*D$93*D$2</f>
        <v>8.2840950124896366</v>
      </c>
      <c r="E70" s="26">
        <f t="shared" si="76"/>
        <v>18.83028264947399</v>
      </c>
      <c r="F70" s="26">
        <f t="shared" si="76"/>
        <v>30.587545611970146</v>
      </c>
      <c r="G70" s="26">
        <f t="shared" si="76"/>
        <v>69.594619713849752</v>
      </c>
      <c r="H70" s="26">
        <f t="shared" si="76"/>
        <v>132.71701782273274</v>
      </c>
      <c r="I70" s="26">
        <f t="shared" si="76"/>
        <v>154.83684618008763</v>
      </c>
      <c r="J70" s="26">
        <f t="shared" si="76"/>
        <v>171.53193009838637</v>
      </c>
      <c r="K70" s="26">
        <f t="shared" si="76"/>
        <v>163.84121155413797</v>
      </c>
      <c r="L70" s="26">
        <f t="shared" si="76"/>
        <v>105.8101782696536</v>
      </c>
      <c r="M70" s="26">
        <f t="shared" si="76"/>
        <v>101.25337051848481</v>
      </c>
      <c r="N70" s="26">
        <f t="shared" si="76"/>
        <v>111.26364794581777</v>
      </c>
      <c r="O70" s="26">
        <f t="shared" si="76"/>
        <v>116.77967434354538</v>
      </c>
      <c r="P70" s="26">
        <f t="shared" si="76"/>
        <v>107.13053377049097</v>
      </c>
      <c r="Q70" s="26">
        <f t="shared" si="76"/>
        <v>121.00611265432312</v>
      </c>
      <c r="R70" s="26">
        <f t="shared" si="76"/>
        <v>130.64054376863865</v>
      </c>
      <c r="S70" s="26">
        <f t="shared" si="76"/>
        <v>148.44131600715485</v>
      </c>
      <c r="T70" s="26">
        <f t="shared" si="76"/>
        <v>212.34186139608317</v>
      </c>
      <c r="U70" s="26">
        <f t="shared" si="76"/>
        <v>-22.44905029456925</v>
      </c>
      <c r="V70" s="26">
        <f t="shared" si="76"/>
        <v>-22.390782409587299</v>
      </c>
      <c r="W70" s="26">
        <f t="shared" si="76"/>
        <v>-21.386880655558912</v>
      </c>
      <c r="X70" s="26">
        <f t="shared" si="76"/>
        <v>-13.671288112307279</v>
      </c>
      <c r="Y70" s="26">
        <f t="shared" si="76"/>
        <v>-13.606119974943057</v>
      </c>
      <c r="Z70" s="26">
        <f t="shared" si="76"/>
        <v>-13.128214905313584</v>
      </c>
      <c r="AA70" s="26">
        <f t="shared" si="76"/>
        <v>-12.31614939196853</v>
      </c>
      <c r="AB70" s="26">
        <f t="shared" si="76"/>
        <v>-10.928216010273026</v>
      </c>
      <c r="AC70" s="26">
        <f t="shared" si="76"/>
        <v>-12.50649940147777</v>
      </c>
      <c r="AD70" s="26">
        <f t="shared" si="76"/>
        <v>-13.725691790834432</v>
      </c>
      <c r="AE70" s="26">
        <f t="shared" si="76"/>
        <v>-15.136041984034497</v>
      </c>
      <c r="AF70" s="26">
        <f t="shared" si="76"/>
        <v>-21.637406892309535</v>
      </c>
      <c r="AG70" s="26">
        <f t="shared" si="76"/>
        <v>-22.44905029456925</v>
      </c>
      <c r="AH70" s="26">
        <f t="shared" si="76"/>
        <v>-22.390782409587299</v>
      </c>
      <c r="AI70" s="26">
        <f t="shared" si="76"/>
        <v>-21.386880655558912</v>
      </c>
      <c r="AJ70" s="26">
        <f t="shared" si="76"/>
        <v>-13.671288112307279</v>
      </c>
      <c r="AK70" s="26">
        <f t="shared" si="76"/>
        <v>-13.606119974943057</v>
      </c>
      <c r="AL70" s="26">
        <f t="shared" si="76"/>
        <v>-13.128214905313584</v>
      </c>
      <c r="AM70" s="26">
        <f t="shared" si="76"/>
        <v>-12.31614939196853</v>
      </c>
    </row>
    <row r="71" spans="1:41" ht="15.5" x14ac:dyDescent="0.35">
      <c r="A71" s="648"/>
      <c r="B71" s="13" t="str">
        <f t="shared" si="62"/>
        <v>Water Heating</v>
      </c>
      <c r="C71" s="26">
        <f t="shared" si="65"/>
        <v>0</v>
      </c>
      <c r="D71" s="26">
        <f t="shared" ref="D71:AM71" si="77">((D17*0.5)+C35-D53)*D90*D$93*D$2</f>
        <v>0</v>
      </c>
      <c r="E71" s="26">
        <f t="shared" si="77"/>
        <v>0</v>
      </c>
      <c r="F71" s="26">
        <f t="shared" si="77"/>
        <v>0</v>
      </c>
      <c r="G71" s="26">
        <f t="shared" si="77"/>
        <v>0</v>
      </c>
      <c r="H71" s="26">
        <f t="shared" si="77"/>
        <v>0</v>
      </c>
      <c r="I71" s="26">
        <f t="shared" si="77"/>
        <v>65.100608078368495</v>
      </c>
      <c r="J71" s="26">
        <f t="shared" si="77"/>
        <v>131.8206947828958</v>
      </c>
      <c r="K71" s="26">
        <f t="shared" si="77"/>
        <v>131.5982771175006</v>
      </c>
      <c r="L71" s="26">
        <f t="shared" si="77"/>
        <v>91.558689135170397</v>
      </c>
      <c r="M71" s="26">
        <f t="shared" si="77"/>
        <v>95.244910714800014</v>
      </c>
      <c r="N71" s="26">
        <f t="shared" si="77"/>
        <v>97.698000323880009</v>
      </c>
      <c r="O71" s="26">
        <f t="shared" si="77"/>
        <v>104.4544805755605</v>
      </c>
      <c r="P71" s="26">
        <f t="shared" si="77"/>
        <v>88.376485485716984</v>
      </c>
      <c r="Q71" s="26">
        <f t="shared" si="77"/>
        <v>85.367289403439997</v>
      </c>
      <c r="R71" s="26">
        <f t="shared" si="77"/>
        <v>81.411801355763998</v>
      </c>
      <c r="S71" s="26">
        <f t="shared" si="77"/>
        <v>96.039931776465608</v>
      </c>
      <c r="T71" s="26">
        <f t="shared" si="77"/>
        <v>126.36277379065889</v>
      </c>
      <c r="U71" s="26">
        <f t="shared" si="77"/>
        <v>0</v>
      </c>
      <c r="V71" s="26">
        <f t="shared" si="77"/>
        <v>0</v>
      </c>
      <c r="W71" s="26">
        <f t="shared" si="77"/>
        <v>0</v>
      </c>
      <c r="X71" s="26">
        <f t="shared" si="77"/>
        <v>0</v>
      </c>
      <c r="Y71" s="26">
        <f t="shared" si="77"/>
        <v>0</v>
      </c>
      <c r="Z71" s="26">
        <f t="shared" si="77"/>
        <v>0</v>
      </c>
      <c r="AA71" s="26">
        <f t="shared" si="77"/>
        <v>0</v>
      </c>
      <c r="AB71" s="26">
        <f t="shared" si="77"/>
        <v>0</v>
      </c>
      <c r="AC71" s="26">
        <f t="shared" si="77"/>
        <v>0</v>
      </c>
      <c r="AD71" s="26">
        <f t="shared" si="77"/>
        <v>0</v>
      </c>
      <c r="AE71" s="26">
        <f t="shared" si="77"/>
        <v>0</v>
      </c>
      <c r="AF71" s="26">
        <f t="shared" si="77"/>
        <v>0</v>
      </c>
      <c r="AG71" s="26">
        <f t="shared" si="77"/>
        <v>0</v>
      </c>
      <c r="AH71" s="26">
        <f t="shared" si="77"/>
        <v>0</v>
      </c>
      <c r="AI71" s="26">
        <f t="shared" si="77"/>
        <v>0</v>
      </c>
      <c r="AJ71" s="26">
        <f t="shared" si="77"/>
        <v>0</v>
      </c>
      <c r="AK71" s="26">
        <f t="shared" si="77"/>
        <v>0</v>
      </c>
      <c r="AL71" s="26">
        <f t="shared" si="77"/>
        <v>0</v>
      </c>
      <c r="AM71" s="26">
        <f t="shared" si="77"/>
        <v>0</v>
      </c>
    </row>
    <row r="72" spans="1:41" ht="15.75" customHeight="1" x14ac:dyDescent="0.35">
      <c r="A72" s="648"/>
      <c r="B72" s="13" t="str">
        <f t="shared" ref="B72" si="78">B54</f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5">
      <c r="A73" s="648"/>
      <c r="B73" s="237" t="s">
        <v>26</v>
      </c>
      <c r="C73" s="26">
        <f>SUM(C59:C72)</f>
        <v>0</v>
      </c>
      <c r="D73" s="26">
        <f>SUM(D59:D72)</f>
        <v>1520.5283821214812</v>
      </c>
      <c r="E73" s="26">
        <f t="shared" ref="E73:AM73" si="79">SUM(E59:E72)</f>
        <v>4761.2286862851797</v>
      </c>
      <c r="F73" s="26">
        <f t="shared" si="79"/>
        <v>8592.7621877149104</v>
      </c>
      <c r="G73" s="26">
        <f t="shared" si="79"/>
        <v>17722.615117788067</v>
      </c>
      <c r="H73" s="26">
        <f t="shared" si="79"/>
        <v>29937.493980405328</v>
      </c>
      <c r="I73" s="26">
        <f t="shared" si="79"/>
        <v>51335.311006893135</v>
      </c>
      <c r="J73" s="26">
        <f t="shared" si="79"/>
        <v>53172.365725928095</v>
      </c>
      <c r="K73" s="26">
        <f t="shared" si="79"/>
        <v>64880.461430794778</v>
      </c>
      <c r="L73" s="26">
        <f t="shared" si="79"/>
        <v>55457.063205314138</v>
      </c>
      <c r="M73" s="26">
        <f t="shared" si="79"/>
        <v>52443.78913727653</v>
      </c>
      <c r="N73" s="26">
        <f t="shared" si="79"/>
        <v>77506.931968879231</v>
      </c>
      <c r="O73" s="26">
        <f t="shared" si="79"/>
        <v>99536.741389782968</v>
      </c>
      <c r="P73" s="26">
        <f t="shared" si="79"/>
        <v>78234.321440705869</v>
      </c>
      <c r="Q73" s="26">
        <f t="shared" si="79"/>
        <v>85726.661055760094</v>
      </c>
      <c r="R73" s="26">
        <f t="shared" si="79"/>
        <v>91124.42104093339</v>
      </c>
      <c r="S73" s="26">
        <f t="shared" si="79"/>
        <v>121493.44784994374</v>
      </c>
      <c r="T73" s="26">
        <f t="shared" si="79"/>
        <v>162333.39024881244</v>
      </c>
      <c r="U73" s="26">
        <f t="shared" si="79"/>
        <v>67482.697504766256</v>
      </c>
      <c r="V73" s="26">
        <f t="shared" si="79"/>
        <v>58713.357579933545</v>
      </c>
      <c r="W73" s="26">
        <f t="shared" si="79"/>
        <v>44735.067380544111</v>
      </c>
      <c r="X73" s="26">
        <f t="shared" si="79"/>
        <v>27301.45254686167</v>
      </c>
      <c r="Y73" s="26">
        <f t="shared" si="79"/>
        <v>25499.461885606182</v>
      </c>
      <c r="Z73" s="26">
        <f t="shared" si="79"/>
        <v>28399.793140362148</v>
      </c>
      <c r="AA73" s="26">
        <f t="shared" si="79"/>
        <v>28721.742834592969</v>
      </c>
      <c r="AB73" s="26">
        <f t="shared" si="79"/>
        <v>22394.086247998599</v>
      </c>
      <c r="AC73" s="26">
        <f t="shared" si="79"/>
        <v>23873.448148312938</v>
      </c>
      <c r="AD73" s="26">
        <f t="shared" si="79"/>
        <v>24612.48432075396</v>
      </c>
      <c r="AE73" s="26">
        <f t="shared" si="79"/>
        <v>31870.003927944857</v>
      </c>
      <c r="AF73" s="26">
        <f t="shared" si="79"/>
        <v>52542.404743416759</v>
      </c>
      <c r="AG73" s="26">
        <f t="shared" si="79"/>
        <v>67482.697504766256</v>
      </c>
      <c r="AH73" s="26">
        <f t="shared" si="79"/>
        <v>58713.357579933545</v>
      </c>
      <c r="AI73" s="26">
        <f t="shared" si="79"/>
        <v>44735.067380544111</v>
      </c>
      <c r="AJ73" s="26">
        <f t="shared" si="79"/>
        <v>27301.45254686167</v>
      </c>
      <c r="AK73" s="26">
        <f t="shared" si="79"/>
        <v>25499.461885606182</v>
      </c>
      <c r="AL73" s="26">
        <f t="shared" si="79"/>
        <v>28399.793140362148</v>
      </c>
      <c r="AM73" s="26">
        <f t="shared" si="79"/>
        <v>28721.742834592969</v>
      </c>
    </row>
    <row r="74" spans="1:41" ht="16.5" customHeight="1" thickBot="1" x14ac:dyDescent="0.4">
      <c r="A74" s="649"/>
      <c r="B74" s="138" t="s">
        <v>27</v>
      </c>
      <c r="C74" s="27">
        <f>C73</f>
        <v>0</v>
      </c>
      <c r="D74" s="27">
        <f>C74+D73</f>
        <v>1520.5283821214812</v>
      </c>
      <c r="E74" s="27">
        <f t="shared" ref="E74:AM74" si="80">D74+E73</f>
        <v>6281.7570684066613</v>
      </c>
      <c r="F74" s="27">
        <f t="shared" si="80"/>
        <v>14874.519256121572</v>
      </c>
      <c r="G74" s="27">
        <f t="shared" si="80"/>
        <v>32597.134373909641</v>
      </c>
      <c r="H74" s="27">
        <f t="shared" si="80"/>
        <v>62534.628354314969</v>
      </c>
      <c r="I74" s="27">
        <f t="shared" si="80"/>
        <v>113869.9393612081</v>
      </c>
      <c r="J74" s="27">
        <f t="shared" si="80"/>
        <v>167042.30508713619</v>
      </c>
      <c r="K74" s="27">
        <f t="shared" si="80"/>
        <v>231922.76651793096</v>
      </c>
      <c r="L74" s="27">
        <f t="shared" si="80"/>
        <v>287379.82972324512</v>
      </c>
      <c r="M74" s="27">
        <f t="shared" si="80"/>
        <v>339823.61886052164</v>
      </c>
      <c r="N74" s="27">
        <f t="shared" si="80"/>
        <v>417330.55082940089</v>
      </c>
      <c r="O74" s="27">
        <f t="shared" si="80"/>
        <v>516867.29221918387</v>
      </c>
      <c r="P74" s="27">
        <f t="shared" si="80"/>
        <v>595101.61365988979</v>
      </c>
      <c r="Q74" s="27">
        <f t="shared" si="80"/>
        <v>680828.2747156499</v>
      </c>
      <c r="R74" s="27">
        <f t="shared" si="80"/>
        <v>771952.69575658324</v>
      </c>
      <c r="S74" s="27">
        <f t="shared" si="80"/>
        <v>893446.14360652701</v>
      </c>
      <c r="T74" s="27">
        <f t="shared" si="80"/>
        <v>1055779.5338553395</v>
      </c>
      <c r="U74" s="27">
        <f t="shared" si="80"/>
        <v>1123262.2313601058</v>
      </c>
      <c r="V74" s="27">
        <f t="shared" si="80"/>
        <v>1181975.5889400393</v>
      </c>
      <c r="W74" s="27">
        <f t="shared" si="80"/>
        <v>1226710.6563205833</v>
      </c>
      <c r="X74" s="27">
        <f t="shared" si="80"/>
        <v>1254012.108867445</v>
      </c>
      <c r="Y74" s="27">
        <f t="shared" si="80"/>
        <v>1279511.5707530512</v>
      </c>
      <c r="Z74" s="27">
        <f t="shared" si="80"/>
        <v>1307911.3638934135</v>
      </c>
      <c r="AA74" s="27">
        <f t="shared" si="80"/>
        <v>1336633.1067280064</v>
      </c>
      <c r="AB74" s="27">
        <f t="shared" si="80"/>
        <v>1359027.1929760049</v>
      </c>
      <c r="AC74" s="27">
        <f t="shared" si="80"/>
        <v>1382900.6411243179</v>
      </c>
      <c r="AD74" s="27">
        <f t="shared" si="80"/>
        <v>1407513.1254450718</v>
      </c>
      <c r="AE74" s="27">
        <f t="shared" si="80"/>
        <v>1439383.1293730168</v>
      </c>
      <c r="AF74" s="27">
        <f t="shared" si="80"/>
        <v>1491925.5341164335</v>
      </c>
      <c r="AG74" s="27">
        <f t="shared" si="80"/>
        <v>1559408.2316211998</v>
      </c>
      <c r="AH74" s="27">
        <f t="shared" si="80"/>
        <v>1618121.5892011332</v>
      </c>
      <c r="AI74" s="27">
        <f t="shared" si="80"/>
        <v>1662856.6565816773</v>
      </c>
      <c r="AJ74" s="27">
        <f t="shared" si="80"/>
        <v>1690158.109128539</v>
      </c>
      <c r="AK74" s="27">
        <f t="shared" si="80"/>
        <v>1715657.5710141452</v>
      </c>
      <c r="AL74" s="27">
        <f t="shared" si="80"/>
        <v>1744057.3641545074</v>
      </c>
      <c r="AM74" s="27">
        <f t="shared" si="80"/>
        <v>1772779.1069891003</v>
      </c>
    </row>
    <row r="75" spans="1:41" x14ac:dyDescent="0.35">
      <c r="A75" s="8"/>
      <c r="B75" s="33"/>
      <c r="C75" s="205"/>
      <c r="D75" s="206"/>
      <c r="E75" s="205"/>
      <c r="F75" s="206"/>
      <c r="G75" s="205"/>
      <c r="H75" s="206"/>
      <c r="I75" s="205"/>
      <c r="J75" s="206"/>
      <c r="K75" s="205"/>
      <c r="L75" s="206"/>
      <c r="M75" s="205"/>
      <c r="N75" s="206"/>
      <c r="O75" s="205"/>
      <c r="P75" s="206"/>
      <c r="Q75" s="205"/>
      <c r="R75" s="206"/>
      <c r="S75" s="205"/>
      <c r="T75" s="206"/>
      <c r="U75" s="205"/>
      <c r="V75" s="206"/>
      <c r="W75" s="205"/>
      <c r="X75" s="206"/>
      <c r="Y75" s="205"/>
      <c r="Z75" s="206"/>
      <c r="AA75" s="205"/>
      <c r="AB75" s="206"/>
      <c r="AC75" s="205"/>
      <c r="AD75" s="206"/>
      <c r="AE75" s="205"/>
      <c r="AF75" s="206"/>
      <c r="AG75" s="205"/>
      <c r="AH75" s="206"/>
      <c r="AI75" s="205"/>
      <c r="AJ75" s="206"/>
      <c r="AK75" s="205"/>
      <c r="AL75" s="206"/>
      <c r="AM75" s="205"/>
    </row>
    <row r="76" spans="1:41" ht="15" thickBot="1" x14ac:dyDescent="0.4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193"/>
    </row>
    <row r="77" spans="1:41" ht="16" thickBot="1" x14ac:dyDescent="0.4">
      <c r="A77" s="650" t="s">
        <v>12</v>
      </c>
      <c r="B77" s="236" t="s">
        <v>163</v>
      </c>
      <c r="C77" s="146">
        <f>C$4</f>
        <v>44562</v>
      </c>
      <c r="D77" s="146">
        <f t="shared" ref="D77:AM77" si="81">D$4</f>
        <v>44593</v>
      </c>
      <c r="E77" s="146">
        <f t="shared" si="81"/>
        <v>44621</v>
      </c>
      <c r="F77" s="146">
        <f t="shared" si="81"/>
        <v>44652</v>
      </c>
      <c r="G77" s="146">
        <f t="shared" si="81"/>
        <v>44682</v>
      </c>
      <c r="H77" s="146">
        <f t="shared" si="81"/>
        <v>44713</v>
      </c>
      <c r="I77" s="146">
        <f t="shared" si="81"/>
        <v>44743</v>
      </c>
      <c r="J77" s="146">
        <f t="shared" si="81"/>
        <v>44774</v>
      </c>
      <c r="K77" s="146">
        <f t="shared" si="81"/>
        <v>44805</v>
      </c>
      <c r="L77" s="146">
        <f t="shared" si="81"/>
        <v>44835</v>
      </c>
      <c r="M77" s="146">
        <f t="shared" si="81"/>
        <v>44866</v>
      </c>
      <c r="N77" s="146">
        <f t="shared" si="81"/>
        <v>44896</v>
      </c>
      <c r="O77" s="146">
        <f t="shared" si="81"/>
        <v>44927</v>
      </c>
      <c r="P77" s="146">
        <f t="shared" si="81"/>
        <v>44958</v>
      </c>
      <c r="Q77" s="146">
        <f t="shared" si="81"/>
        <v>44986</v>
      </c>
      <c r="R77" s="146">
        <f t="shared" si="81"/>
        <v>45017</v>
      </c>
      <c r="S77" s="146">
        <f t="shared" si="81"/>
        <v>45047</v>
      </c>
      <c r="T77" s="146">
        <f t="shared" si="81"/>
        <v>45078</v>
      </c>
      <c r="U77" s="146">
        <f t="shared" si="81"/>
        <v>45108</v>
      </c>
      <c r="V77" s="146">
        <f t="shared" si="81"/>
        <v>45139</v>
      </c>
      <c r="W77" s="146">
        <f t="shared" si="81"/>
        <v>45170</v>
      </c>
      <c r="X77" s="146">
        <f t="shared" si="81"/>
        <v>45200</v>
      </c>
      <c r="Y77" s="146">
        <f t="shared" si="81"/>
        <v>45231</v>
      </c>
      <c r="Z77" s="146">
        <f t="shared" si="81"/>
        <v>45261</v>
      </c>
      <c r="AA77" s="146">
        <f t="shared" si="81"/>
        <v>45292</v>
      </c>
      <c r="AB77" s="146">
        <f t="shared" si="81"/>
        <v>45323</v>
      </c>
      <c r="AC77" s="146">
        <f t="shared" si="81"/>
        <v>45352</v>
      </c>
      <c r="AD77" s="146">
        <f t="shared" si="81"/>
        <v>45383</v>
      </c>
      <c r="AE77" s="146">
        <f t="shared" si="81"/>
        <v>45413</v>
      </c>
      <c r="AF77" s="146">
        <f t="shared" si="81"/>
        <v>45444</v>
      </c>
      <c r="AG77" s="146">
        <f t="shared" si="81"/>
        <v>45474</v>
      </c>
      <c r="AH77" s="146">
        <f t="shared" si="81"/>
        <v>45505</v>
      </c>
      <c r="AI77" s="146">
        <f t="shared" si="81"/>
        <v>45536</v>
      </c>
      <c r="AJ77" s="146">
        <f t="shared" si="81"/>
        <v>45566</v>
      </c>
      <c r="AK77" s="146">
        <f t="shared" si="81"/>
        <v>45597</v>
      </c>
      <c r="AL77" s="146">
        <f t="shared" si="81"/>
        <v>45627</v>
      </c>
      <c r="AM77" s="146">
        <f t="shared" si="81"/>
        <v>45658</v>
      </c>
      <c r="AO77" s="195" t="s">
        <v>183</v>
      </c>
    </row>
    <row r="78" spans="1:41" ht="15.75" customHeight="1" x14ac:dyDescent="0.35">
      <c r="A78" s="651"/>
      <c r="B78" s="13" t="str">
        <f>B59</f>
        <v>Air Comp</v>
      </c>
      <c r="C78" s="300">
        <v>8.5109000000000004E-2</v>
      </c>
      <c r="D78" s="300">
        <v>7.7715000000000006E-2</v>
      </c>
      <c r="E78" s="300">
        <v>8.6136000000000004E-2</v>
      </c>
      <c r="F78" s="300">
        <v>7.9796000000000006E-2</v>
      </c>
      <c r="G78" s="300">
        <v>8.5334999999999994E-2</v>
      </c>
      <c r="H78" s="300">
        <v>8.1994999999999998E-2</v>
      </c>
      <c r="I78" s="300">
        <v>8.4098999999999993E-2</v>
      </c>
      <c r="J78" s="300">
        <v>8.4198999999999996E-2</v>
      </c>
      <c r="K78" s="300">
        <v>8.2512000000000002E-2</v>
      </c>
      <c r="L78" s="300">
        <v>8.5277000000000006E-2</v>
      </c>
      <c r="M78" s="300">
        <v>8.2588999999999996E-2</v>
      </c>
      <c r="N78" s="300">
        <v>8.5237999999999994E-2</v>
      </c>
      <c r="O78" s="302">
        <f>C78</f>
        <v>8.5109000000000004E-2</v>
      </c>
      <c r="P78" s="302">
        <f t="shared" ref="P78:P90" si="82">D78</f>
        <v>7.7715000000000006E-2</v>
      </c>
      <c r="Q78" s="302">
        <f t="shared" ref="Q78:Q90" si="83">E78</f>
        <v>8.6136000000000004E-2</v>
      </c>
      <c r="R78" s="302">
        <f t="shared" ref="R78:R90" si="84">F78</f>
        <v>7.9796000000000006E-2</v>
      </c>
      <c r="S78" s="302">
        <f t="shared" ref="S78:S90" si="85">G78</f>
        <v>8.5334999999999994E-2</v>
      </c>
      <c r="T78" s="302">
        <f t="shared" ref="T78:T90" si="86">H78</f>
        <v>8.1994999999999998E-2</v>
      </c>
      <c r="U78" s="302">
        <f t="shared" ref="U78:U90" si="87">I78</f>
        <v>8.4098999999999993E-2</v>
      </c>
      <c r="V78" s="302">
        <f t="shared" ref="V78:V90" si="88">J78</f>
        <v>8.4198999999999996E-2</v>
      </c>
      <c r="W78" s="302">
        <f t="shared" ref="W78:W90" si="89">K78</f>
        <v>8.2512000000000002E-2</v>
      </c>
      <c r="X78" s="302">
        <f t="shared" ref="X78:X90" si="90">L78</f>
        <v>8.5277000000000006E-2</v>
      </c>
      <c r="Y78" s="302">
        <f t="shared" ref="Y78:Y90" si="91">M78</f>
        <v>8.2588999999999996E-2</v>
      </c>
      <c r="Z78" s="302">
        <f t="shared" ref="Z78:Z90" si="92">N78</f>
        <v>8.5237999999999994E-2</v>
      </c>
      <c r="AA78" s="302">
        <f t="shared" ref="AA78:AA90" si="93">O78</f>
        <v>8.5109000000000004E-2</v>
      </c>
      <c r="AB78" s="302">
        <f t="shared" ref="AB78:AB90" si="94">P78</f>
        <v>7.7715000000000006E-2</v>
      </c>
      <c r="AC78" s="302">
        <f t="shared" ref="AC78:AC90" si="95">Q78</f>
        <v>8.6136000000000004E-2</v>
      </c>
      <c r="AD78" s="302">
        <f t="shared" ref="AD78:AD90" si="96">R78</f>
        <v>7.9796000000000006E-2</v>
      </c>
      <c r="AE78" s="302">
        <f t="shared" ref="AE78:AE90" si="97">S78</f>
        <v>8.5334999999999994E-2</v>
      </c>
      <c r="AF78" s="302">
        <f t="shared" ref="AF78:AF90" si="98">T78</f>
        <v>8.1994999999999998E-2</v>
      </c>
      <c r="AG78" s="302">
        <f t="shared" ref="AG78:AG90" si="99">U78</f>
        <v>8.4098999999999993E-2</v>
      </c>
      <c r="AH78" s="302">
        <f t="shared" ref="AH78:AH90" si="100">V78</f>
        <v>8.4198999999999996E-2</v>
      </c>
      <c r="AI78" s="302">
        <f t="shared" ref="AI78:AI90" si="101">W78</f>
        <v>8.2512000000000002E-2</v>
      </c>
      <c r="AJ78" s="302">
        <f t="shared" ref="AJ78:AJ90" si="102">X78</f>
        <v>8.5277000000000006E-2</v>
      </c>
      <c r="AK78" s="302">
        <f t="shared" ref="AK78:AK90" si="103">Y78</f>
        <v>8.2588999999999996E-2</v>
      </c>
      <c r="AL78" s="302">
        <f t="shared" ref="AL78:AL90" si="104">Z78</f>
        <v>8.5237999999999994E-2</v>
      </c>
      <c r="AM78" s="302">
        <f t="shared" ref="AM78:AM90" si="105">AA78</f>
        <v>8.5109000000000004E-2</v>
      </c>
      <c r="AO78" s="209">
        <f t="shared" ref="AO78:AO90" si="106">SUM(C78:N78)</f>
        <v>1.0000000000000002</v>
      </c>
    </row>
    <row r="79" spans="1:41" ht="15.5" x14ac:dyDescent="0.35">
      <c r="A79" s="651"/>
      <c r="B79" s="13" t="str">
        <f t="shared" ref="B79:B90" si="107">B60</f>
        <v>Building Shell</v>
      </c>
      <c r="C79" s="300">
        <v>0.107824</v>
      </c>
      <c r="D79" s="300">
        <v>9.1051999999999994E-2</v>
      </c>
      <c r="E79" s="300">
        <v>7.1135000000000004E-2</v>
      </c>
      <c r="F79" s="300">
        <v>4.1179E-2</v>
      </c>
      <c r="G79" s="300">
        <v>4.4423999999999998E-2</v>
      </c>
      <c r="H79" s="300">
        <v>0.106128</v>
      </c>
      <c r="I79" s="300">
        <v>0.14288100000000001</v>
      </c>
      <c r="J79" s="300">
        <v>0.133494</v>
      </c>
      <c r="K79" s="300">
        <v>5.781E-2</v>
      </c>
      <c r="L79" s="300">
        <v>3.8018000000000003E-2</v>
      </c>
      <c r="M79" s="300">
        <v>6.2103999999999999E-2</v>
      </c>
      <c r="N79" s="300">
        <v>0.10395</v>
      </c>
      <c r="O79" s="302">
        <f t="shared" ref="O79:O90" si="108">C79</f>
        <v>0.107824</v>
      </c>
      <c r="P79" s="302">
        <f t="shared" si="82"/>
        <v>9.1051999999999994E-2</v>
      </c>
      <c r="Q79" s="302">
        <f t="shared" si="83"/>
        <v>7.1135000000000004E-2</v>
      </c>
      <c r="R79" s="302">
        <f t="shared" si="84"/>
        <v>4.1179E-2</v>
      </c>
      <c r="S79" s="302">
        <f t="shared" si="85"/>
        <v>4.4423999999999998E-2</v>
      </c>
      <c r="T79" s="302">
        <f t="shared" si="86"/>
        <v>0.106128</v>
      </c>
      <c r="U79" s="302">
        <f t="shared" si="87"/>
        <v>0.14288100000000001</v>
      </c>
      <c r="V79" s="302">
        <f t="shared" si="88"/>
        <v>0.133494</v>
      </c>
      <c r="W79" s="302">
        <f t="shared" si="89"/>
        <v>5.781E-2</v>
      </c>
      <c r="X79" s="302">
        <f t="shared" si="90"/>
        <v>3.8018000000000003E-2</v>
      </c>
      <c r="Y79" s="302">
        <f t="shared" si="91"/>
        <v>6.2103999999999999E-2</v>
      </c>
      <c r="Z79" s="302">
        <f t="shared" si="92"/>
        <v>0.10395</v>
      </c>
      <c r="AA79" s="302">
        <f t="shared" si="93"/>
        <v>0.107824</v>
      </c>
      <c r="AB79" s="302">
        <f t="shared" si="94"/>
        <v>9.1051999999999994E-2</v>
      </c>
      <c r="AC79" s="302">
        <f t="shared" si="95"/>
        <v>7.1135000000000004E-2</v>
      </c>
      <c r="AD79" s="302">
        <f t="shared" si="96"/>
        <v>4.1179E-2</v>
      </c>
      <c r="AE79" s="302">
        <f t="shared" si="97"/>
        <v>4.4423999999999998E-2</v>
      </c>
      <c r="AF79" s="302">
        <f t="shared" si="98"/>
        <v>0.106128</v>
      </c>
      <c r="AG79" s="302">
        <f t="shared" si="99"/>
        <v>0.14288100000000001</v>
      </c>
      <c r="AH79" s="302">
        <f t="shared" si="100"/>
        <v>0.133494</v>
      </c>
      <c r="AI79" s="302">
        <f t="shared" si="101"/>
        <v>5.781E-2</v>
      </c>
      <c r="AJ79" s="302">
        <f t="shared" si="102"/>
        <v>3.8018000000000003E-2</v>
      </c>
      <c r="AK79" s="302">
        <f t="shared" si="103"/>
        <v>6.2103999999999999E-2</v>
      </c>
      <c r="AL79" s="302">
        <f t="shared" si="104"/>
        <v>0.10395</v>
      </c>
      <c r="AM79" s="302">
        <f t="shared" si="105"/>
        <v>0.107824</v>
      </c>
      <c r="AO79" s="209">
        <f t="shared" si="106"/>
        <v>0.99999900000000008</v>
      </c>
    </row>
    <row r="80" spans="1:41" ht="15.5" x14ac:dyDescent="0.35">
      <c r="A80" s="651"/>
      <c r="B80" s="13" t="str">
        <f t="shared" si="107"/>
        <v>Cooking</v>
      </c>
      <c r="C80" s="300">
        <v>8.6096000000000006E-2</v>
      </c>
      <c r="D80" s="300">
        <v>7.8608999999999998E-2</v>
      </c>
      <c r="E80" s="300">
        <v>8.1547999999999995E-2</v>
      </c>
      <c r="F80" s="300">
        <v>7.2947999999999999E-2</v>
      </c>
      <c r="G80" s="300">
        <v>8.6277000000000006E-2</v>
      </c>
      <c r="H80" s="300">
        <v>8.3294000000000007E-2</v>
      </c>
      <c r="I80" s="300">
        <v>8.5859000000000005E-2</v>
      </c>
      <c r="J80" s="300">
        <v>8.5885000000000003E-2</v>
      </c>
      <c r="K80" s="300">
        <v>8.3474999999999994E-2</v>
      </c>
      <c r="L80" s="300">
        <v>8.6262000000000005E-2</v>
      </c>
      <c r="M80" s="300">
        <v>8.3496000000000001E-2</v>
      </c>
      <c r="N80" s="300">
        <v>8.6250999999999994E-2</v>
      </c>
      <c r="O80" s="302">
        <f t="shared" si="108"/>
        <v>8.6096000000000006E-2</v>
      </c>
      <c r="P80" s="302">
        <f t="shared" si="82"/>
        <v>7.8608999999999998E-2</v>
      </c>
      <c r="Q80" s="302">
        <f t="shared" si="83"/>
        <v>8.1547999999999995E-2</v>
      </c>
      <c r="R80" s="302">
        <f t="shared" si="84"/>
        <v>7.2947999999999999E-2</v>
      </c>
      <c r="S80" s="302">
        <f t="shared" si="85"/>
        <v>8.6277000000000006E-2</v>
      </c>
      <c r="T80" s="302">
        <f t="shared" si="86"/>
        <v>8.3294000000000007E-2</v>
      </c>
      <c r="U80" s="302">
        <f t="shared" si="87"/>
        <v>8.5859000000000005E-2</v>
      </c>
      <c r="V80" s="302">
        <f t="shared" si="88"/>
        <v>8.5885000000000003E-2</v>
      </c>
      <c r="W80" s="302">
        <f t="shared" si="89"/>
        <v>8.3474999999999994E-2</v>
      </c>
      <c r="X80" s="302">
        <f t="shared" si="90"/>
        <v>8.6262000000000005E-2</v>
      </c>
      <c r="Y80" s="302">
        <f t="shared" si="91"/>
        <v>8.3496000000000001E-2</v>
      </c>
      <c r="Z80" s="302">
        <f t="shared" si="92"/>
        <v>8.6250999999999994E-2</v>
      </c>
      <c r="AA80" s="302">
        <f t="shared" si="93"/>
        <v>8.6096000000000006E-2</v>
      </c>
      <c r="AB80" s="302">
        <f t="shared" si="94"/>
        <v>7.8608999999999998E-2</v>
      </c>
      <c r="AC80" s="302">
        <f t="shared" si="95"/>
        <v>8.1547999999999995E-2</v>
      </c>
      <c r="AD80" s="302">
        <f t="shared" si="96"/>
        <v>7.2947999999999999E-2</v>
      </c>
      <c r="AE80" s="302">
        <f t="shared" si="97"/>
        <v>8.6277000000000006E-2</v>
      </c>
      <c r="AF80" s="302">
        <f t="shared" si="98"/>
        <v>8.3294000000000007E-2</v>
      </c>
      <c r="AG80" s="302">
        <f t="shared" si="99"/>
        <v>8.5859000000000005E-2</v>
      </c>
      <c r="AH80" s="302">
        <f t="shared" si="100"/>
        <v>8.5885000000000003E-2</v>
      </c>
      <c r="AI80" s="302">
        <f t="shared" si="101"/>
        <v>8.3474999999999994E-2</v>
      </c>
      <c r="AJ80" s="302">
        <f t="shared" si="102"/>
        <v>8.6262000000000005E-2</v>
      </c>
      <c r="AK80" s="302">
        <f t="shared" si="103"/>
        <v>8.3496000000000001E-2</v>
      </c>
      <c r="AL80" s="302">
        <f t="shared" si="104"/>
        <v>8.6250999999999994E-2</v>
      </c>
      <c r="AM80" s="302">
        <f t="shared" si="105"/>
        <v>8.6096000000000006E-2</v>
      </c>
      <c r="AO80" s="209">
        <f t="shared" si="106"/>
        <v>0.99999999999999989</v>
      </c>
    </row>
    <row r="81" spans="1:41" ht="15.5" x14ac:dyDescent="0.35">
      <c r="A81" s="651"/>
      <c r="B81" s="13" t="str">
        <f t="shared" si="107"/>
        <v>Cooling</v>
      </c>
      <c r="C81" s="300">
        <v>6.0000000000000002E-6</v>
      </c>
      <c r="D81" s="300">
        <v>2.4699999999999999E-4</v>
      </c>
      <c r="E81" s="300">
        <v>7.2360000000000002E-3</v>
      </c>
      <c r="F81" s="300">
        <v>2.1690999999999998E-2</v>
      </c>
      <c r="G81" s="300">
        <v>6.2979999999999994E-2</v>
      </c>
      <c r="H81" s="300">
        <v>0.21317</v>
      </c>
      <c r="I81" s="300">
        <v>0.29002899999999998</v>
      </c>
      <c r="J81" s="300">
        <v>0.270206</v>
      </c>
      <c r="K81" s="300">
        <v>0.108695</v>
      </c>
      <c r="L81" s="300">
        <v>1.9643000000000001E-2</v>
      </c>
      <c r="M81" s="300">
        <v>6.0299999999999998E-3</v>
      </c>
      <c r="N81" s="300">
        <v>6.3999999999999997E-5</v>
      </c>
      <c r="O81" s="302">
        <f t="shared" si="108"/>
        <v>6.0000000000000002E-6</v>
      </c>
      <c r="P81" s="302">
        <f t="shared" si="82"/>
        <v>2.4699999999999999E-4</v>
      </c>
      <c r="Q81" s="302">
        <f t="shared" si="83"/>
        <v>7.2360000000000002E-3</v>
      </c>
      <c r="R81" s="302">
        <f t="shared" si="84"/>
        <v>2.1690999999999998E-2</v>
      </c>
      <c r="S81" s="302">
        <f t="shared" si="85"/>
        <v>6.2979999999999994E-2</v>
      </c>
      <c r="T81" s="302">
        <f t="shared" si="86"/>
        <v>0.21317</v>
      </c>
      <c r="U81" s="302">
        <f t="shared" si="87"/>
        <v>0.29002899999999998</v>
      </c>
      <c r="V81" s="302">
        <f t="shared" si="88"/>
        <v>0.270206</v>
      </c>
      <c r="W81" s="302">
        <f t="shared" si="89"/>
        <v>0.108695</v>
      </c>
      <c r="X81" s="302">
        <f t="shared" si="90"/>
        <v>1.9643000000000001E-2</v>
      </c>
      <c r="Y81" s="302">
        <f t="shared" si="91"/>
        <v>6.0299999999999998E-3</v>
      </c>
      <c r="Z81" s="302">
        <f t="shared" si="92"/>
        <v>6.3999999999999997E-5</v>
      </c>
      <c r="AA81" s="302">
        <f t="shared" si="93"/>
        <v>6.0000000000000002E-6</v>
      </c>
      <c r="AB81" s="302">
        <f t="shared" si="94"/>
        <v>2.4699999999999999E-4</v>
      </c>
      <c r="AC81" s="302">
        <f t="shared" si="95"/>
        <v>7.2360000000000002E-3</v>
      </c>
      <c r="AD81" s="302">
        <f t="shared" si="96"/>
        <v>2.1690999999999998E-2</v>
      </c>
      <c r="AE81" s="302">
        <f t="shared" si="97"/>
        <v>6.2979999999999994E-2</v>
      </c>
      <c r="AF81" s="302">
        <f t="shared" si="98"/>
        <v>0.21317</v>
      </c>
      <c r="AG81" s="302">
        <f t="shared" si="99"/>
        <v>0.29002899999999998</v>
      </c>
      <c r="AH81" s="302">
        <f t="shared" si="100"/>
        <v>0.270206</v>
      </c>
      <c r="AI81" s="302">
        <f t="shared" si="101"/>
        <v>0.108695</v>
      </c>
      <c r="AJ81" s="302">
        <f t="shared" si="102"/>
        <v>1.9643000000000001E-2</v>
      </c>
      <c r="AK81" s="302">
        <f t="shared" si="103"/>
        <v>6.0299999999999998E-3</v>
      </c>
      <c r="AL81" s="302">
        <f t="shared" si="104"/>
        <v>6.3999999999999997E-5</v>
      </c>
      <c r="AM81" s="302">
        <f t="shared" si="105"/>
        <v>6.0000000000000002E-6</v>
      </c>
      <c r="AO81" s="209">
        <f t="shared" si="106"/>
        <v>0.9999969999999998</v>
      </c>
    </row>
    <row r="82" spans="1:41" ht="15.5" x14ac:dyDescent="0.35">
      <c r="A82" s="651"/>
      <c r="B82" s="13" t="str">
        <f t="shared" si="107"/>
        <v>Ext Lighting</v>
      </c>
      <c r="C82" s="300">
        <v>0.106265</v>
      </c>
      <c r="D82" s="300">
        <v>8.2161999999999999E-2</v>
      </c>
      <c r="E82" s="300">
        <v>7.0887000000000006E-2</v>
      </c>
      <c r="F82" s="300">
        <v>6.8145999999999998E-2</v>
      </c>
      <c r="G82" s="300">
        <v>8.1852999999999995E-2</v>
      </c>
      <c r="H82" s="300">
        <v>6.7163E-2</v>
      </c>
      <c r="I82" s="300">
        <v>8.6751999999999996E-2</v>
      </c>
      <c r="J82" s="300">
        <v>6.9401000000000004E-2</v>
      </c>
      <c r="K82" s="300">
        <v>8.2907999999999996E-2</v>
      </c>
      <c r="L82" s="300">
        <v>0.100507</v>
      </c>
      <c r="M82" s="300">
        <v>8.7251999999999996E-2</v>
      </c>
      <c r="N82" s="300">
        <v>9.6703999999999998E-2</v>
      </c>
      <c r="O82" s="302">
        <f t="shared" si="108"/>
        <v>0.106265</v>
      </c>
      <c r="P82" s="302">
        <f t="shared" si="82"/>
        <v>8.2161999999999999E-2</v>
      </c>
      <c r="Q82" s="302">
        <f t="shared" si="83"/>
        <v>7.0887000000000006E-2</v>
      </c>
      <c r="R82" s="302">
        <f t="shared" si="84"/>
        <v>6.8145999999999998E-2</v>
      </c>
      <c r="S82" s="302">
        <f t="shared" si="85"/>
        <v>8.1852999999999995E-2</v>
      </c>
      <c r="T82" s="302">
        <f t="shared" si="86"/>
        <v>6.7163E-2</v>
      </c>
      <c r="U82" s="302">
        <f t="shared" si="87"/>
        <v>8.6751999999999996E-2</v>
      </c>
      <c r="V82" s="302">
        <f t="shared" si="88"/>
        <v>6.9401000000000004E-2</v>
      </c>
      <c r="W82" s="302">
        <f t="shared" si="89"/>
        <v>8.2907999999999996E-2</v>
      </c>
      <c r="X82" s="302">
        <f t="shared" si="90"/>
        <v>0.100507</v>
      </c>
      <c r="Y82" s="302">
        <f t="shared" si="91"/>
        <v>8.7251999999999996E-2</v>
      </c>
      <c r="Z82" s="302">
        <f t="shared" si="92"/>
        <v>9.6703999999999998E-2</v>
      </c>
      <c r="AA82" s="302">
        <f t="shared" si="93"/>
        <v>0.106265</v>
      </c>
      <c r="AB82" s="302">
        <f t="shared" si="94"/>
        <v>8.2161999999999999E-2</v>
      </c>
      <c r="AC82" s="302">
        <f t="shared" si="95"/>
        <v>7.0887000000000006E-2</v>
      </c>
      <c r="AD82" s="302">
        <f t="shared" si="96"/>
        <v>6.8145999999999998E-2</v>
      </c>
      <c r="AE82" s="302">
        <f t="shared" si="97"/>
        <v>8.1852999999999995E-2</v>
      </c>
      <c r="AF82" s="302">
        <f t="shared" si="98"/>
        <v>6.7163E-2</v>
      </c>
      <c r="AG82" s="302">
        <f t="shared" si="99"/>
        <v>8.6751999999999996E-2</v>
      </c>
      <c r="AH82" s="302">
        <f t="shared" si="100"/>
        <v>6.9401000000000004E-2</v>
      </c>
      <c r="AI82" s="302">
        <f t="shared" si="101"/>
        <v>8.2907999999999996E-2</v>
      </c>
      <c r="AJ82" s="302">
        <f t="shared" si="102"/>
        <v>0.100507</v>
      </c>
      <c r="AK82" s="302">
        <f t="shared" si="103"/>
        <v>8.7251999999999996E-2</v>
      </c>
      <c r="AL82" s="302">
        <f t="shared" si="104"/>
        <v>9.6703999999999998E-2</v>
      </c>
      <c r="AM82" s="302">
        <f t="shared" si="105"/>
        <v>0.106265</v>
      </c>
      <c r="AO82" s="209">
        <f t="shared" si="106"/>
        <v>1</v>
      </c>
    </row>
    <row r="83" spans="1:41" ht="15.5" x14ac:dyDescent="0.35">
      <c r="A83" s="651"/>
      <c r="B83" s="13" t="str">
        <f t="shared" si="107"/>
        <v>Heating</v>
      </c>
      <c r="C83" s="300">
        <v>0.210397</v>
      </c>
      <c r="D83" s="300">
        <v>0.17743600000000001</v>
      </c>
      <c r="E83" s="300">
        <v>0.13192400000000001</v>
      </c>
      <c r="F83" s="300">
        <v>5.9718E-2</v>
      </c>
      <c r="G83" s="300">
        <v>2.6769000000000001E-2</v>
      </c>
      <c r="H83" s="300">
        <v>4.2950000000000002E-3</v>
      </c>
      <c r="I83" s="300">
        <v>2.895E-3</v>
      </c>
      <c r="J83" s="300">
        <v>3.4320000000000002E-3</v>
      </c>
      <c r="K83" s="300">
        <v>9.4020000000000006E-3</v>
      </c>
      <c r="L83" s="300">
        <v>5.5496999999999998E-2</v>
      </c>
      <c r="M83" s="300">
        <v>0.115452</v>
      </c>
      <c r="N83" s="300">
        <v>0.20278099999999999</v>
      </c>
      <c r="O83" s="302">
        <f t="shared" si="108"/>
        <v>0.210397</v>
      </c>
      <c r="P83" s="302">
        <f t="shared" si="82"/>
        <v>0.17743600000000001</v>
      </c>
      <c r="Q83" s="302">
        <f t="shared" si="83"/>
        <v>0.13192400000000001</v>
      </c>
      <c r="R83" s="302">
        <f t="shared" si="84"/>
        <v>5.9718E-2</v>
      </c>
      <c r="S83" s="302">
        <f t="shared" si="85"/>
        <v>2.6769000000000001E-2</v>
      </c>
      <c r="T83" s="302">
        <f t="shared" si="86"/>
        <v>4.2950000000000002E-3</v>
      </c>
      <c r="U83" s="302">
        <f t="shared" si="87"/>
        <v>2.895E-3</v>
      </c>
      <c r="V83" s="302">
        <f t="shared" si="88"/>
        <v>3.4320000000000002E-3</v>
      </c>
      <c r="W83" s="302">
        <f t="shared" si="89"/>
        <v>9.4020000000000006E-3</v>
      </c>
      <c r="X83" s="302">
        <f t="shared" si="90"/>
        <v>5.5496999999999998E-2</v>
      </c>
      <c r="Y83" s="302">
        <f t="shared" si="91"/>
        <v>0.115452</v>
      </c>
      <c r="Z83" s="302">
        <f t="shared" si="92"/>
        <v>0.20278099999999999</v>
      </c>
      <c r="AA83" s="302">
        <f t="shared" si="93"/>
        <v>0.210397</v>
      </c>
      <c r="AB83" s="302">
        <f t="shared" si="94"/>
        <v>0.17743600000000001</v>
      </c>
      <c r="AC83" s="302">
        <f t="shared" si="95"/>
        <v>0.13192400000000001</v>
      </c>
      <c r="AD83" s="302">
        <f t="shared" si="96"/>
        <v>5.9718E-2</v>
      </c>
      <c r="AE83" s="302">
        <f t="shared" si="97"/>
        <v>2.6769000000000001E-2</v>
      </c>
      <c r="AF83" s="302">
        <f t="shared" si="98"/>
        <v>4.2950000000000002E-3</v>
      </c>
      <c r="AG83" s="302">
        <f t="shared" si="99"/>
        <v>2.895E-3</v>
      </c>
      <c r="AH83" s="302">
        <f t="shared" si="100"/>
        <v>3.4320000000000002E-3</v>
      </c>
      <c r="AI83" s="302">
        <f t="shared" si="101"/>
        <v>9.4020000000000006E-3</v>
      </c>
      <c r="AJ83" s="302">
        <f t="shared" si="102"/>
        <v>5.5496999999999998E-2</v>
      </c>
      <c r="AK83" s="302">
        <f t="shared" si="103"/>
        <v>0.115452</v>
      </c>
      <c r="AL83" s="302">
        <f t="shared" si="104"/>
        <v>0.20278099999999999</v>
      </c>
      <c r="AM83" s="302">
        <f t="shared" si="105"/>
        <v>0.210397</v>
      </c>
      <c r="AO83" s="209">
        <f t="shared" si="106"/>
        <v>0.99999800000000016</v>
      </c>
    </row>
    <row r="84" spans="1:41" ht="15.5" x14ac:dyDescent="0.35">
      <c r="A84" s="651"/>
      <c r="B84" s="13" t="str">
        <f t="shared" si="107"/>
        <v>HVAC</v>
      </c>
      <c r="C84" s="300">
        <v>0.107824</v>
      </c>
      <c r="D84" s="300">
        <v>9.1051999999999994E-2</v>
      </c>
      <c r="E84" s="300">
        <v>7.1135000000000004E-2</v>
      </c>
      <c r="F84" s="300">
        <v>4.1179E-2</v>
      </c>
      <c r="G84" s="300">
        <v>4.4423999999999998E-2</v>
      </c>
      <c r="H84" s="300">
        <v>0.106128</v>
      </c>
      <c r="I84" s="300">
        <v>0.14288100000000001</v>
      </c>
      <c r="J84" s="300">
        <v>0.133494</v>
      </c>
      <c r="K84" s="300">
        <v>5.781E-2</v>
      </c>
      <c r="L84" s="300">
        <v>3.8018000000000003E-2</v>
      </c>
      <c r="M84" s="300">
        <v>6.2103999999999999E-2</v>
      </c>
      <c r="N84" s="300">
        <v>0.10395</v>
      </c>
      <c r="O84" s="302">
        <f t="shared" si="108"/>
        <v>0.107824</v>
      </c>
      <c r="P84" s="302">
        <f t="shared" si="82"/>
        <v>9.1051999999999994E-2</v>
      </c>
      <c r="Q84" s="302">
        <f t="shared" si="83"/>
        <v>7.1135000000000004E-2</v>
      </c>
      <c r="R84" s="302">
        <f t="shared" si="84"/>
        <v>4.1179E-2</v>
      </c>
      <c r="S84" s="302">
        <f t="shared" si="85"/>
        <v>4.4423999999999998E-2</v>
      </c>
      <c r="T84" s="302">
        <f t="shared" si="86"/>
        <v>0.106128</v>
      </c>
      <c r="U84" s="302">
        <f t="shared" si="87"/>
        <v>0.14288100000000001</v>
      </c>
      <c r="V84" s="302">
        <f t="shared" si="88"/>
        <v>0.133494</v>
      </c>
      <c r="W84" s="302">
        <f t="shared" si="89"/>
        <v>5.781E-2</v>
      </c>
      <c r="X84" s="302">
        <f t="shared" si="90"/>
        <v>3.8018000000000003E-2</v>
      </c>
      <c r="Y84" s="302">
        <f t="shared" si="91"/>
        <v>6.2103999999999999E-2</v>
      </c>
      <c r="Z84" s="302">
        <f t="shared" si="92"/>
        <v>0.10395</v>
      </c>
      <c r="AA84" s="302">
        <f t="shared" si="93"/>
        <v>0.107824</v>
      </c>
      <c r="AB84" s="302">
        <f t="shared" si="94"/>
        <v>9.1051999999999994E-2</v>
      </c>
      <c r="AC84" s="302">
        <f t="shared" si="95"/>
        <v>7.1135000000000004E-2</v>
      </c>
      <c r="AD84" s="302">
        <f t="shared" si="96"/>
        <v>4.1179E-2</v>
      </c>
      <c r="AE84" s="302">
        <f t="shared" si="97"/>
        <v>4.4423999999999998E-2</v>
      </c>
      <c r="AF84" s="302">
        <f t="shared" si="98"/>
        <v>0.106128</v>
      </c>
      <c r="AG84" s="302">
        <f t="shared" si="99"/>
        <v>0.14288100000000001</v>
      </c>
      <c r="AH84" s="302">
        <f t="shared" si="100"/>
        <v>0.133494</v>
      </c>
      <c r="AI84" s="302">
        <f t="shared" si="101"/>
        <v>5.781E-2</v>
      </c>
      <c r="AJ84" s="302">
        <f t="shared" si="102"/>
        <v>3.8018000000000003E-2</v>
      </c>
      <c r="AK84" s="302">
        <f t="shared" si="103"/>
        <v>6.2103999999999999E-2</v>
      </c>
      <c r="AL84" s="302">
        <f t="shared" si="104"/>
        <v>0.10395</v>
      </c>
      <c r="AM84" s="302">
        <f t="shared" si="105"/>
        <v>0.107824</v>
      </c>
      <c r="AO84" s="209">
        <f t="shared" si="106"/>
        <v>0.99999900000000008</v>
      </c>
    </row>
    <row r="85" spans="1:41" ht="15.5" x14ac:dyDescent="0.35">
      <c r="A85" s="651"/>
      <c r="B85" s="13" t="str">
        <f t="shared" si="107"/>
        <v>Lighting</v>
      </c>
      <c r="C85" s="300">
        <v>9.3563999999999994E-2</v>
      </c>
      <c r="D85" s="300">
        <v>7.2162000000000004E-2</v>
      </c>
      <c r="E85" s="300">
        <v>7.8372999999999998E-2</v>
      </c>
      <c r="F85" s="300">
        <v>7.6534000000000005E-2</v>
      </c>
      <c r="G85" s="300">
        <v>9.4246999999999997E-2</v>
      </c>
      <c r="H85" s="300">
        <v>7.5599E-2</v>
      </c>
      <c r="I85" s="300">
        <v>9.6199999999999994E-2</v>
      </c>
      <c r="J85" s="300">
        <v>7.7077999999999994E-2</v>
      </c>
      <c r="K85" s="300">
        <v>8.1374000000000002E-2</v>
      </c>
      <c r="L85" s="300">
        <v>9.4072000000000003E-2</v>
      </c>
      <c r="M85" s="300">
        <v>7.6706999999999997E-2</v>
      </c>
      <c r="N85" s="300">
        <v>8.4089999999999998E-2</v>
      </c>
      <c r="O85" s="302">
        <f t="shared" si="108"/>
        <v>9.3563999999999994E-2</v>
      </c>
      <c r="P85" s="302">
        <f t="shared" si="82"/>
        <v>7.2162000000000004E-2</v>
      </c>
      <c r="Q85" s="302">
        <f t="shared" si="83"/>
        <v>7.8372999999999998E-2</v>
      </c>
      <c r="R85" s="302">
        <f t="shared" si="84"/>
        <v>7.6534000000000005E-2</v>
      </c>
      <c r="S85" s="302">
        <f t="shared" si="85"/>
        <v>9.4246999999999997E-2</v>
      </c>
      <c r="T85" s="302">
        <f t="shared" si="86"/>
        <v>7.5599E-2</v>
      </c>
      <c r="U85" s="302">
        <f t="shared" si="87"/>
        <v>9.6199999999999994E-2</v>
      </c>
      <c r="V85" s="302">
        <f t="shared" si="88"/>
        <v>7.7077999999999994E-2</v>
      </c>
      <c r="W85" s="302">
        <f t="shared" si="89"/>
        <v>8.1374000000000002E-2</v>
      </c>
      <c r="X85" s="302">
        <f t="shared" si="90"/>
        <v>9.4072000000000003E-2</v>
      </c>
      <c r="Y85" s="302">
        <f t="shared" si="91"/>
        <v>7.6706999999999997E-2</v>
      </c>
      <c r="Z85" s="302">
        <f t="shared" si="92"/>
        <v>8.4089999999999998E-2</v>
      </c>
      <c r="AA85" s="302">
        <f t="shared" si="93"/>
        <v>9.3563999999999994E-2</v>
      </c>
      <c r="AB85" s="302">
        <f t="shared" si="94"/>
        <v>7.2162000000000004E-2</v>
      </c>
      <c r="AC85" s="302">
        <f t="shared" si="95"/>
        <v>7.8372999999999998E-2</v>
      </c>
      <c r="AD85" s="302">
        <f t="shared" si="96"/>
        <v>7.6534000000000005E-2</v>
      </c>
      <c r="AE85" s="302">
        <f t="shared" si="97"/>
        <v>9.4246999999999997E-2</v>
      </c>
      <c r="AF85" s="302">
        <f t="shared" si="98"/>
        <v>7.5599E-2</v>
      </c>
      <c r="AG85" s="302">
        <f t="shared" si="99"/>
        <v>9.6199999999999994E-2</v>
      </c>
      <c r="AH85" s="302">
        <f t="shared" si="100"/>
        <v>7.7077999999999994E-2</v>
      </c>
      <c r="AI85" s="302">
        <f t="shared" si="101"/>
        <v>8.1374000000000002E-2</v>
      </c>
      <c r="AJ85" s="302">
        <f t="shared" si="102"/>
        <v>9.4072000000000003E-2</v>
      </c>
      <c r="AK85" s="302">
        <f t="shared" si="103"/>
        <v>7.6706999999999997E-2</v>
      </c>
      <c r="AL85" s="302">
        <f t="shared" si="104"/>
        <v>8.4089999999999998E-2</v>
      </c>
      <c r="AM85" s="302">
        <f t="shared" si="105"/>
        <v>9.3563999999999994E-2</v>
      </c>
      <c r="AO85" s="209">
        <f t="shared" si="106"/>
        <v>1</v>
      </c>
    </row>
    <row r="86" spans="1:41" ht="15.5" x14ac:dyDescent="0.35">
      <c r="A86" s="651"/>
      <c r="B86" s="13" t="str">
        <f t="shared" si="107"/>
        <v>Miscellaneous</v>
      </c>
      <c r="C86" s="300">
        <v>8.5109000000000004E-2</v>
      </c>
      <c r="D86" s="300">
        <v>7.7715000000000006E-2</v>
      </c>
      <c r="E86" s="300">
        <v>8.6136000000000004E-2</v>
      </c>
      <c r="F86" s="300">
        <v>7.9796000000000006E-2</v>
      </c>
      <c r="G86" s="300">
        <v>8.5334999999999994E-2</v>
      </c>
      <c r="H86" s="300">
        <v>8.1994999999999998E-2</v>
      </c>
      <c r="I86" s="300">
        <v>8.4098999999999993E-2</v>
      </c>
      <c r="J86" s="300">
        <v>8.4198999999999996E-2</v>
      </c>
      <c r="K86" s="300">
        <v>8.2512000000000002E-2</v>
      </c>
      <c r="L86" s="300">
        <v>8.5277000000000006E-2</v>
      </c>
      <c r="M86" s="300">
        <v>8.2588999999999996E-2</v>
      </c>
      <c r="N86" s="300">
        <v>8.5237999999999994E-2</v>
      </c>
      <c r="O86" s="302">
        <f t="shared" si="108"/>
        <v>8.5109000000000004E-2</v>
      </c>
      <c r="P86" s="302">
        <f t="shared" si="82"/>
        <v>7.7715000000000006E-2</v>
      </c>
      <c r="Q86" s="302">
        <f t="shared" si="83"/>
        <v>8.6136000000000004E-2</v>
      </c>
      <c r="R86" s="302">
        <f t="shared" si="84"/>
        <v>7.9796000000000006E-2</v>
      </c>
      <c r="S86" s="302">
        <f t="shared" si="85"/>
        <v>8.5334999999999994E-2</v>
      </c>
      <c r="T86" s="302">
        <f t="shared" si="86"/>
        <v>8.1994999999999998E-2</v>
      </c>
      <c r="U86" s="302">
        <f t="shared" si="87"/>
        <v>8.4098999999999993E-2</v>
      </c>
      <c r="V86" s="302">
        <f t="shared" si="88"/>
        <v>8.4198999999999996E-2</v>
      </c>
      <c r="W86" s="302">
        <f t="shared" si="89"/>
        <v>8.2512000000000002E-2</v>
      </c>
      <c r="X86" s="302">
        <f t="shared" si="90"/>
        <v>8.5277000000000006E-2</v>
      </c>
      <c r="Y86" s="302">
        <f t="shared" si="91"/>
        <v>8.2588999999999996E-2</v>
      </c>
      <c r="Z86" s="302">
        <f t="shared" si="92"/>
        <v>8.5237999999999994E-2</v>
      </c>
      <c r="AA86" s="302">
        <f t="shared" si="93"/>
        <v>8.5109000000000004E-2</v>
      </c>
      <c r="AB86" s="302">
        <f t="shared" si="94"/>
        <v>7.7715000000000006E-2</v>
      </c>
      <c r="AC86" s="302">
        <f t="shared" si="95"/>
        <v>8.6136000000000004E-2</v>
      </c>
      <c r="AD86" s="302">
        <f t="shared" si="96"/>
        <v>7.9796000000000006E-2</v>
      </c>
      <c r="AE86" s="302">
        <f t="shared" si="97"/>
        <v>8.5334999999999994E-2</v>
      </c>
      <c r="AF86" s="302">
        <f t="shared" si="98"/>
        <v>8.1994999999999998E-2</v>
      </c>
      <c r="AG86" s="302">
        <f t="shared" si="99"/>
        <v>8.4098999999999993E-2</v>
      </c>
      <c r="AH86" s="302">
        <f t="shared" si="100"/>
        <v>8.4198999999999996E-2</v>
      </c>
      <c r="AI86" s="302">
        <f t="shared" si="101"/>
        <v>8.2512000000000002E-2</v>
      </c>
      <c r="AJ86" s="302">
        <f t="shared" si="102"/>
        <v>8.5277000000000006E-2</v>
      </c>
      <c r="AK86" s="302">
        <f t="shared" si="103"/>
        <v>8.2588999999999996E-2</v>
      </c>
      <c r="AL86" s="302">
        <f t="shared" si="104"/>
        <v>8.5237999999999994E-2</v>
      </c>
      <c r="AM86" s="302">
        <f t="shared" si="105"/>
        <v>8.5109000000000004E-2</v>
      </c>
      <c r="AO86" s="209">
        <f t="shared" si="106"/>
        <v>1.0000000000000002</v>
      </c>
    </row>
    <row r="87" spans="1:41" ht="15.5" x14ac:dyDescent="0.35">
      <c r="A87" s="651"/>
      <c r="B87" s="13" t="str">
        <f t="shared" si="107"/>
        <v>Motors</v>
      </c>
      <c r="C87" s="300">
        <v>8.5109000000000004E-2</v>
      </c>
      <c r="D87" s="300">
        <v>7.7715000000000006E-2</v>
      </c>
      <c r="E87" s="300">
        <v>8.6136000000000004E-2</v>
      </c>
      <c r="F87" s="300">
        <v>7.9796000000000006E-2</v>
      </c>
      <c r="G87" s="300">
        <v>8.5334999999999994E-2</v>
      </c>
      <c r="H87" s="300">
        <v>8.1994999999999998E-2</v>
      </c>
      <c r="I87" s="300">
        <v>8.4098999999999993E-2</v>
      </c>
      <c r="J87" s="300">
        <v>8.4198999999999996E-2</v>
      </c>
      <c r="K87" s="300">
        <v>8.2512000000000002E-2</v>
      </c>
      <c r="L87" s="300">
        <v>8.5277000000000006E-2</v>
      </c>
      <c r="M87" s="300">
        <v>8.2588999999999996E-2</v>
      </c>
      <c r="N87" s="300">
        <v>8.5237999999999994E-2</v>
      </c>
      <c r="O87" s="302">
        <f t="shared" si="108"/>
        <v>8.5109000000000004E-2</v>
      </c>
      <c r="P87" s="302">
        <f t="shared" si="82"/>
        <v>7.7715000000000006E-2</v>
      </c>
      <c r="Q87" s="302">
        <f t="shared" si="83"/>
        <v>8.6136000000000004E-2</v>
      </c>
      <c r="R87" s="302">
        <f t="shared" si="84"/>
        <v>7.9796000000000006E-2</v>
      </c>
      <c r="S87" s="302">
        <f t="shared" si="85"/>
        <v>8.5334999999999994E-2</v>
      </c>
      <c r="T87" s="302">
        <f t="shared" si="86"/>
        <v>8.1994999999999998E-2</v>
      </c>
      <c r="U87" s="302">
        <f t="shared" si="87"/>
        <v>8.4098999999999993E-2</v>
      </c>
      <c r="V87" s="302">
        <f t="shared" si="88"/>
        <v>8.4198999999999996E-2</v>
      </c>
      <c r="W87" s="302">
        <f t="shared" si="89"/>
        <v>8.2512000000000002E-2</v>
      </c>
      <c r="X87" s="302">
        <f t="shared" si="90"/>
        <v>8.5277000000000006E-2</v>
      </c>
      <c r="Y87" s="302">
        <f t="shared" si="91"/>
        <v>8.2588999999999996E-2</v>
      </c>
      <c r="Z87" s="302">
        <f t="shared" si="92"/>
        <v>8.5237999999999994E-2</v>
      </c>
      <c r="AA87" s="302">
        <f t="shared" si="93"/>
        <v>8.5109000000000004E-2</v>
      </c>
      <c r="AB87" s="302">
        <f t="shared" si="94"/>
        <v>7.7715000000000006E-2</v>
      </c>
      <c r="AC87" s="302">
        <f t="shared" si="95"/>
        <v>8.6136000000000004E-2</v>
      </c>
      <c r="AD87" s="302">
        <f t="shared" si="96"/>
        <v>7.9796000000000006E-2</v>
      </c>
      <c r="AE87" s="302">
        <f t="shared" si="97"/>
        <v>8.5334999999999994E-2</v>
      </c>
      <c r="AF87" s="302">
        <f t="shared" si="98"/>
        <v>8.1994999999999998E-2</v>
      </c>
      <c r="AG87" s="302">
        <f t="shared" si="99"/>
        <v>8.4098999999999993E-2</v>
      </c>
      <c r="AH87" s="302">
        <f t="shared" si="100"/>
        <v>8.4198999999999996E-2</v>
      </c>
      <c r="AI87" s="302">
        <f t="shared" si="101"/>
        <v>8.2512000000000002E-2</v>
      </c>
      <c r="AJ87" s="302">
        <f t="shared" si="102"/>
        <v>8.5277000000000006E-2</v>
      </c>
      <c r="AK87" s="302">
        <f t="shared" si="103"/>
        <v>8.2588999999999996E-2</v>
      </c>
      <c r="AL87" s="302">
        <f t="shared" si="104"/>
        <v>8.5237999999999994E-2</v>
      </c>
      <c r="AM87" s="302">
        <f t="shared" si="105"/>
        <v>8.5109000000000004E-2</v>
      </c>
      <c r="AO87" s="209">
        <f t="shared" si="106"/>
        <v>1.0000000000000002</v>
      </c>
    </row>
    <row r="88" spans="1:41" ht="15.5" x14ac:dyDescent="0.35">
      <c r="A88" s="651"/>
      <c r="B88" s="13" t="str">
        <f t="shared" si="107"/>
        <v>Process</v>
      </c>
      <c r="C88" s="300">
        <v>8.5109000000000004E-2</v>
      </c>
      <c r="D88" s="300">
        <v>7.7715000000000006E-2</v>
      </c>
      <c r="E88" s="300">
        <v>8.6136000000000004E-2</v>
      </c>
      <c r="F88" s="300">
        <v>7.9796000000000006E-2</v>
      </c>
      <c r="G88" s="300">
        <v>8.5334999999999994E-2</v>
      </c>
      <c r="H88" s="300">
        <v>8.1994999999999998E-2</v>
      </c>
      <c r="I88" s="300">
        <v>8.4098999999999993E-2</v>
      </c>
      <c r="J88" s="300">
        <v>8.4198999999999996E-2</v>
      </c>
      <c r="K88" s="300">
        <v>8.2512000000000002E-2</v>
      </c>
      <c r="L88" s="300">
        <v>8.5277000000000006E-2</v>
      </c>
      <c r="M88" s="300">
        <v>8.2588999999999996E-2</v>
      </c>
      <c r="N88" s="300">
        <v>8.5237999999999994E-2</v>
      </c>
      <c r="O88" s="302">
        <f t="shared" si="108"/>
        <v>8.5109000000000004E-2</v>
      </c>
      <c r="P88" s="302">
        <f t="shared" si="82"/>
        <v>7.7715000000000006E-2</v>
      </c>
      <c r="Q88" s="302">
        <f t="shared" si="83"/>
        <v>8.6136000000000004E-2</v>
      </c>
      <c r="R88" s="302">
        <f t="shared" si="84"/>
        <v>7.9796000000000006E-2</v>
      </c>
      <c r="S88" s="302">
        <f t="shared" si="85"/>
        <v>8.5334999999999994E-2</v>
      </c>
      <c r="T88" s="302">
        <f t="shared" si="86"/>
        <v>8.1994999999999998E-2</v>
      </c>
      <c r="U88" s="302">
        <f t="shared" si="87"/>
        <v>8.4098999999999993E-2</v>
      </c>
      <c r="V88" s="302">
        <f t="shared" si="88"/>
        <v>8.4198999999999996E-2</v>
      </c>
      <c r="W88" s="302">
        <f t="shared" si="89"/>
        <v>8.2512000000000002E-2</v>
      </c>
      <c r="X88" s="302">
        <f t="shared" si="90"/>
        <v>8.5277000000000006E-2</v>
      </c>
      <c r="Y88" s="302">
        <f t="shared" si="91"/>
        <v>8.2588999999999996E-2</v>
      </c>
      <c r="Z88" s="302">
        <f t="shared" si="92"/>
        <v>8.5237999999999994E-2</v>
      </c>
      <c r="AA88" s="302">
        <f t="shared" si="93"/>
        <v>8.5109000000000004E-2</v>
      </c>
      <c r="AB88" s="302">
        <f t="shared" si="94"/>
        <v>7.7715000000000006E-2</v>
      </c>
      <c r="AC88" s="302">
        <f t="shared" si="95"/>
        <v>8.6136000000000004E-2</v>
      </c>
      <c r="AD88" s="302">
        <f t="shared" si="96"/>
        <v>7.9796000000000006E-2</v>
      </c>
      <c r="AE88" s="302">
        <f t="shared" si="97"/>
        <v>8.5334999999999994E-2</v>
      </c>
      <c r="AF88" s="302">
        <f t="shared" si="98"/>
        <v>8.1994999999999998E-2</v>
      </c>
      <c r="AG88" s="302">
        <f t="shared" si="99"/>
        <v>8.4098999999999993E-2</v>
      </c>
      <c r="AH88" s="302">
        <f t="shared" si="100"/>
        <v>8.4198999999999996E-2</v>
      </c>
      <c r="AI88" s="302">
        <f t="shared" si="101"/>
        <v>8.2512000000000002E-2</v>
      </c>
      <c r="AJ88" s="302">
        <f t="shared" si="102"/>
        <v>8.5277000000000006E-2</v>
      </c>
      <c r="AK88" s="302">
        <f t="shared" si="103"/>
        <v>8.2588999999999996E-2</v>
      </c>
      <c r="AL88" s="302">
        <f t="shared" si="104"/>
        <v>8.5237999999999994E-2</v>
      </c>
      <c r="AM88" s="302">
        <f t="shared" si="105"/>
        <v>8.5109000000000004E-2</v>
      </c>
      <c r="AO88" s="209">
        <f t="shared" si="106"/>
        <v>1.0000000000000002</v>
      </c>
    </row>
    <row r="89" spans="1:41" ht="15.5" x14ac:dyDescent="0.35">
      <c r="A89" s="651"/>
      <c r="B89" s="13" t="str">
        <f t="shared" si="107"/>
        <v>Refrigeration</v>
      </c>
      <c r="C89" s="300">
        <v>8.3486000000000005E-2</v>
      </c>
      <c r="D89" s="300">
        <v>7.6158000000000003E-2</v>
      </c>
      <c r="E89" s="300">
        <v>8.3346000000000003E-2</v>
      </c>
      <c r="F89" s="300">
        <v>8.0782999999999994E-2</v>
      </c>
      <c r="G89" s="300">
        <v>8.5133E-2</v>
      </c>
      <c r="H89" s="300">
        <v>8.4294999999999995E-2</v>
      </c>
      <c r="I89" s="300">
        <v>8.7456999999999993E-2</v>
      </c>
      <c r="J89" s="300">
        <v>8.7230000000000002E-2</v>
      </c>
      <c r="K89" s="300">
        <v>8.3319000000000004E-2</v>
      </c>
      <c r="L89" s="300">
        <v>8.4562999999999999E-2</v>
      </c>
      <c r="M89" s="300">
        <v>8.1112000000000004E-2</v>
      </c>
      <c r="N89" s="300">
        <v>8.3118999999999998E-2</v>
      </c>
      <c r="O89" s="302">
        <f t="shared" si="108"/>
        <v>8.3486000000000005E-2</v>
      </c>
      <c r="P89" s="302">
        <f t="shared" si="82"/>
        <v>7.6158000000000003E-2</v>
      </c>
      <c r="Q89" s="302">
        <f t="shared" si="83"/>
        <v>8.3346000000000003E-2</v>
      </c>
      <c r="R89" s="302">
        <f t="shared" si="84"/>
        <v>8.0782999999999994E-2</v>
      </c>
      <c r="S89" s="302">
        <f t="shared" si="85"/>
        <v>8.5133E-2</v>
      </c>
      <c r="T89" s="302">
        <f t="shared" si="86"/>
        <v>8.4294999999999995E-2</v>
      </c>
      <c r="U89" s="302">
        <f t="shared" si="87"/>
        <v>8.7456999999999993E-2</v>
      </c>
      <c r="V89" s="302">
        <f t="shared" si="88"/>
        <v>8.7230000000000002E-2</v>
      </c>
      <c r="W89" s="302">
        <f t="shared" si="89"/>
        <v>8.3319000000000004E-2</v>
      </c>
      <c r="X89" s="302">
        <f t="shared" si="90"/>
        <v>8.4562999999999999E-2</v>
      </c>
      <c r="Y89" s="302">
        <f t="shared" si="91"/>
        <v>8.1112000000000004E-2</v>
      </c>
      <c r="Z89" s="302">
        <f t="shared" si="92"/>
        <v>8.3118999999999998E-2</v>
      </c>
      <c r="AA89" s="302">
        <f t="shared" si="93"/>
        <v>8.3486000000000005E-2</v>
      </c>
      <c r="AB89" s="302">
        <f t="shared" si="94"/>
        <v>7.6158000000000003E-2</v>
      </c>
      <c r="AC89" s="302">
        <f t="shared" si="95"/>
        <v>8.3346000000000003E-2</v>
      </c>
      <c r="AD89" s="302">
        <f t="shared" si="96"/>
        <v>8.0782999999999994E-2</v>
      </c>
      <c r="AE89" s="302">
        <f t="shared" si="97"/>
        <v>8.5133E-2</v>
      </c>
      <c r="AF89" s="302">
        <f t="shared" si="98"/>
        <v>8.4294999999999995E-2</v>
      </c>
      <c r="AG89" s="302">
        <f t="shared" si="99"/>
        <v>8.7456999999999993E-2</v>
      </c>
      <c r="AH89" s="302">
        <f t="shared" si="100"/>
        <v>8.7230000000000002E-2</v>
      </c>
      <c r="AI89" s="302">
        <f t="shared" si="101"/>
        <v>8.3319000000000004E-2</v>
      </c>
      <c r="AJ89" s="302">
        <f t="shared" si="102"/>
        <v>8.4562999999999999E-2</v>
      </c>
      <c r="AK89" s="302">
        <f t="shared" si="103"/>
        <v>8.1112000000000004E-2</v>
      </c>
      <c r="AL89" s="302">
        <f t="shared" si="104"/>
        <v>8.3118999999999998E-2</v>
      </c>
      <c r="AM89" s="302">
        <f t="shared" si="105"/>
        <v>8.3486000000000005E-2</v>
      </c>
      <c r="AO89" s="209">
        <f t="shared" si="106"/>
        <v>1.0000010000000001</v>
      </c>
    </row>
    <row r="90" spans="1:41" ht="16" thickBot="1" x14ac:dyDescent="0.4">
      <c r="A90" s="652"/>
      <c r="B90" s="14" t="str">
        <f t="shared" si="107"/>
        <v>Water Heating</v>
      </c>
      <c r="C90" s="301">
        <v>0.108255</v>
      </c>
      <c r="D90" s="301">
        <v>9.1078000000000006E-2</v>
      </c>
      <c r="E90" s="301">
        <v>8.5239999999999996E-2</v>
      </c>
      <c r="F90" s="301">
        <v>7.2980000000000003E-2</v>
      </c>
      <c r="G90" s="301">
        <v>7.9849000000000003E-2</v>
      </c>
      <c r="H90" s="301">
        <v>7.2720999999999994E-2</v>
      </c>
      <c r="I90" s="301">
        <v>7.4929999999999997E-2</v>
      </c>
      <c r="J90" s="301">
        <v>7.5861999999999999E-2</v>
      </c>
      <c r="K90" s="301">
        <v>7.5733999999999996E-2</v>
      </c>
      <c r="L90" s="301">
        <v>8.2808000000000007E-2</v>
      </c>
      <c r="M90" s="301">
        <v>8.6345000000000005E-2</v>
      </c>
      <c r="N90" s="301">
        <v>9.4200000000000006E-2</v>
      </c>
      <c r="O90" s="303">
        <f t="shared" si="108"/>
        <v>0.108255</v>
      </c>
      <c r="P90" s="303">
        <f t="shared" si="82"/>
        <v>9.1078000000000006E-2</v>
      </c>
      <c r="Q90" s="303">
        <f t="shared" si="83"/>
        <v>8.5239999999999996E-2</v>
      </c>
      <c r="R90" s="303">
        <f t="shared" si="84"/>
        <v>7.2980000000000003E-2</v>
      </c>
      <c r="S90" s="303">
        <f t="shared" si="85"/>
        <v>7.9849000000000003E-2</v>
      </c>
      <c r="T90" s="303">
        <f t="shared" si="86"/>
        <v>7.2720999999999994E-2</v>
      </c>
      <c r="U90" s="303">
        <f t="shared" si="87"/>
        <v>7.4929999999999997E-2</v>
      </c>
      <c r="V90" s="303">
        <f t="shared" si="88"/>
        <v>7.5861999999999999E-2</v>
      </c>
      <c r="W90" s="303">
        <f t="shared" si="89"/>
        <v>7.5733999999999996E-2</v>
      </c>
      <c r="X90" s="303">
        <f t="shared" si="90"/>
        <v>8.2808000000000007E-2</v>
      </c>
      <c r="Y90" s="303">
        <f t="shared" si="91"/>
        <v>8.6345000000000005E-2</v>
      </c>
      <c r="Z90" s="303">
        <f t="shared" si="92"/>
        <v>9.4200000000000006E-2</v>
      </c>
      <c r="AA90" s="303">
        <f t="shared" si="93"/>
        <v>0.108255</v>
      </c>
      <c r="AB90" s="303">
        <f t="shared" si="94"/>
        <v>9.1078000000000006E-2</v>
      </c>
      <c r="AC90" s="303">
        <f t="shared" si="95"/>
        <v>8.5239999999999996E-2</v>
      </c>
      <c r="AD90" s="303">
        <f t="shared" si="96"/>
        <v>7.2980000000000003E-2</v>
      </c>
      <c r="AE90" s="303">
        <f t="shared" si="97"/>
        <v>7.9849000000000003E-2</v>
      </c>
      <c r="AF90" s="303">
        <f t="shared" si="98"/>
        <v>7.2720999999999994E-2</v>
      </c>
      <c r="AG90" s="303">
        <f t="shared" si="99"/>
        <v>7.4929999999999997E-2</v>
      </c>
      <c r="AH90" s="303">
        <f t="shared" si="100"/>
        <v>7.5861999999999999E-2</v>
      </c>
      <c r="AI90" s="303">
        <f t="shared" si="101"/>
        <v>7.5733999999999996E-2</v>
      </c>
      <c r="AJ90" s="303">
        <f t="shared" si="102"/>
        <v>8.2808000000000007E-2</v>
      </c>
      <c r="AK90" s="303">
        <f t="shared" si="103"/>
        <v>8.6345000000000005E-2</v>
      </c>
      <c r="AL90" s="303">
        <f t="shared" si="104"/>
        <v>9.4200000000000006E-2</v>
      </c>
      <c r="AM90" s="303">
        <f t="shared" si="105"/>
        <v>0.108255</v>
      </c>
      <c r="AO90" s="209">
        <f t="shared" si="106"/>
        <v>1.0000020000000001</v>
      </c>
    </row>
    <row r="91" spans="1:41" ht="15" thickBot="1" x14ac:dyDescent="0.4">
      <c r="AO91" s="195" t="s">
        <v>185</v>
      </c>
    </row>
    <row r="92" spans="1:41" ht="15" thickBot="1" x14ac:dyDescent="0.4">
      <c r="A92" s="19"/>
      <c r="B92" s="636" t="s">
        <v>167</v>
      </c>
      <c r="C92" s="146">
        <f>C$4</f>
        <v>44562</v>
      </c>
      <c r="D92" s="146">
        <f t="shared" ref="D92:AM92" si="109">D$4</f>
        <v>44593</v>
      </c>
      <c r="E92" s="146">
        <f t="shared" si="109"/>
        <v>44621</v>
      </c>
      <c r="F92" s="146">
        <f t="shared" si="109"/>
        <v>44652</v>
      </c>
      <c r="G92" s="146">
        <f t="shared" si="109"/>
        <v>44682</v>
      </c>
      <c r="H92" s="146">
        <f t="shared" si="109"/>
        <v>44713</v>
      </c>
      <c r="I92" s="146">
        <f t="shared" si="109"/>
        <v>44743</v>
      </c>
      <c r="J92" s="146">
        <f t="shared" si="109"/>
        <v>44774</v>
      </c>
      <c r="K92" s="146">
        <f t="shared" si="109"/>
        <v>44805</v>
      </c>
      <c r="L92" s="146">
        <f t="shared" si="109"/>
        <v>44835</v>
      </c>
      <c r="M92" s="146">
        <f t="shared" si="109"/>
        <v>44866</v>
      </c>
      <c r="N92" s="146">
        <f t="shared" si="109"/>
        <v>44896</v>
      </c>
      <c r="O92" s="146">
        <f t="shared" si="109"/>
        <v>44927</v>
      </c>
      <c r="P92" s="146">
        <f t="shared" si="109"/>
        <v>44958</v>
      </c>
      <c r="Q92" s="146">
        <f t="shared" si="109"/>
        <v>44986</v>
      </c>
      <c r="R92" s="146">
        <f t="shared" si="109"/>
        <v>45017</v>
      </c>
      <c r="S92" s="146">
        <f t="shared" si="109"/>
        <v>45047</v>
      </c>
      <c r="T92" s="146">
        <f t="shared" si="109"/>
        <v>45078</v>
      </c>
      <c r="U92" s="146">
        <f t="shared" si="109"/>
        <v>45108</v>
      </c>
      <c r="V92" s="146">
        <f t="shared" si="109"/>
        <v>45139</v>
      </c>
      <c r="W92" s="146">
        <f t="shared" si="109"/>
        <v>45170</v>
      </c>
      <c r="X92" s="146">
        <f t="shared" si="109"/>
        <v>45200</v>
      </c>
      <c r="Y92" s="146">
        <f t="shared" si="109"/>
        <v>45231</v>
      </c>
      <c r="Z92" s="146">
        <f t="shared" si="109"/>
        <v>45261</v>
      </c>
      <c r="AA92" s="146">
        <f t="shared" si="109"/>
        <v>45292</v>
      </c>
      <c r="AB92" s="146">
        <f t="shared" si="109"/>
        <v>45323</v>
      </c>
      <c r="AC92" s="146">
        <f t="shared" si="109"/>
        <v>45352</v>
      </c>
      <c r="AD92" s="146">
        <f t="shared" si="109"/>
        <v>45383</v>
      </c>
      <c r="AE92" s="146">
        <f t="shared" si="109"/>
        <v>45413</v>
      </c>
      <c r="AF92" s="146">
        <f t="shared" si="109"/>
        <v>45444</v>
      </c>
      <c r="AG92" s="146">
        <f t="shared" si="109"/>
        <v>45474</v>
      </c>
      <c r="AH92" s="146">
        <f t="shared" si="109"/>
        <v>45505</v>
      </c>
      <c r="AI92" s="146">
        <f t="shared" si="109"/>
        <v>45536</v>
      </c>
      <c r="AJ92" s="146">
        <f t="shared" si="109"/>
        <v>45566</v>
      </c>
      <c r="AK92" s="146">
        <f t="shared" si="109"/>
        <v>45597</v>
      </c>
      <c r="AL92" s="146">
        <f t="shared" si="109"/>
        <v>45627</v>
      </c>
      <c r="AM92" s="146">
        <f t="shared" si="109"/>
        <v>45658</v>
      </c>
    </row>
    <row r="93" spans="1:41" ht="15" thickBot="1" x14ac:dyDescent="0.4">
      <c r="A93" s="19"/>
      <c r="B93" s="637"/>
      <c r="C93" s="289">
        <v>5.3661E-2</v>
      </c>
      <c r="D93" s="289">
        <v>5.5252000000000002E-2</v>
      </c>
      <c r="E93" s="359">
        <v>5.738E-2</v>
      </c>
      <c r="F93" s="359">
        <v>6.3913999999999999E-2</v>
      </c>
      <c r="G93" s="359">
        <v>6.8912000000000001E-2</v>
      </c>
      <c r="H93" s="359">
        <v>9.9557000000000007E-2</v>
      </c>
      <c r="I93" s="359">
        <v>9.9557000000000007E-2</v>
      </c>
      <c r="J93" s="359">
        <v>9.9557000000000007E-2</v>
      </c>
      <c r="K93" s="359">
        <v>9.9557000000000007E-2</v>
      </c>
      <c r="L93" s="359">
        <v>6.3349000000000003E-2</v>
      </c>
      <c r="M93" s="359">
        <v>6.3200000000000006E-2</v>
      </c>
      <c r="N93" s="359">
        <v>5.9422000000000003E-2</v>
      </c>
      <c r="O93" s="359">
        <v>5.5282999999999999E-2</v>
      </c>
      <c r="P93" s="359">
        <v>5.5594999999999999E-2</v>
      </c>
      <c r="Q93" s="359">
        <v>5.738E-2</v>
      </c>
      <c r="R93" s="359">
        <v>6.3913999999999999E-2</v>
      </c>
      <c r="S93" s="359">
        <v>6.8912000000000001E-2</v>
      </c>
      <c r="T93" s="359">
        <v>9.9557000000000007E-2</v>
      </c>
      <c r="U93" s="454">
        <v>0.104534</v>
      </c>
      <c r="V93" s="454">
        <v>0.104534</v>
      </c>
      <c r="W93" s="454">
        <v>0.104534</v>
      </c>
      <c r="X93" s="454">
        <v>6.5838999999999995E-2</v>
      </c>
      <c r="Y93" s="454">
        <v>6.8312999999999999E-2</v>
      </c>
      <c r="Z93" s="454">
        <v>6.4322000000000004E-2</v>
      </c>
      <c r="AA93" s="454">
        <v>6.0077999999999999E-2</v>
      </c>
      <c r="AB93" s="454">
        <v>5.8437000000000003E-2</v>
      </c>
      <c r="AC93" s="454">
        <v>6.1108999999999997E-2</v>
      </c>
      <c r="AD93" s="454">
        <v>6.9194000000000006E-2</v>
      </c>
      <c r="AE93" s="454">
        <v>7.2404999999999997E-2</v>
      </c>
      <c r="AF93" s="454">
        <v>0.104534</v>
      </c>
      <c r="AG93" s="454">
        <v>0.104534</v>
      </c>
      <c r="AH93" s="454">
        <v>0.104534</v>
      </c>
      <c r="AI93" s="454">
        <v>0.104534</v>
      </c>
      <c r="AJ93" s="454">
        <v>6.5838999999999995E-2</v>
      </c>
      <c r="AK93" s="454">
        <v>6.8312999999999999E-2</v>
      </c>
      <c r="AL93" s="454">
        <v>6.4322000000000004E-2</v>
      </c>
      <c r="AM93" s="454">
        <v>6.0077999999999999E-2</v>
      </c>
      <c r="AO93" s="195" t="s">
        <v>186</v>
      </c>
    </row>
    <row r="94" spans="1:41" x14ac:dyDescent="0.35">
      <c r="E94" s="358" t="s">
        <v>232</v>
      </c>
      <c r="U94" s="453" t="s">
        <v>255</v>
      </c>
      <c r="AO94" s="195" t="s">
        <v>193</v>
      </c>
    </row>
    <row r="95" spans="1:41" x14ac:dyDescent="0.35">
      <c r="AO95" s="195" t="s">
        <v>233</v>
      </c>
    </row>
    <row r="96" spans="1:41" x14ac:dyDescent="0.35">
      <c r="U96" s="462">
        <f>U93/I93-1</f>
        <v>4.9991462177445989E-2</v>
      </c>
      <c r="V96" s="462">
        <f t="shared" ref="V96:AF96" si="110">V93/J93-1</f>
        <v>4.9991462177445989E-2</v>
      </c>
      <c r="W96" s="462">
        <f t="shared" si="110"/>
        <v>4.9991462177445989E-2</v>
      </c>
      <c r="X96" s="462">
        <f t="shared" si="110"/>
        <v>3.9306066394102279E-2</v>
      </c>
      <c r="Y96" s="462">
        <f t="shared" si="110"/>
        <v>8.0901898734177191E-2</v>
      </c>
      <c r="Z96" s="462">
        <f t="shared" si="110"/>
        <v>8.2461041365150978E-2</v>
      </c>
      <c r="AA96" s="462">
        <f t="shared" si="110"/>
        <v>8.6735524483114279E-2</v>
      </c>
      <c r="AB96" s="462">
        <f t="shared" si="110"/>
        <v>5.1119705009443406E-2</v>
      </c>
      <c r="AC96" s="462">
        <f t="shared" si="110"/>
        <v>6.4987800627396286E-2</v>
      </c>
      <c r="AD96" s="462">
        <f t="shared" si="110"/>
        <v>8.2611008542729403E-2</v>
      </c>
      <c r="AE96" s="462">
        <f t="shared" si="110"/>
        <v>5.0687833758996881E-2</v>
      </c>
      <c r="AF96" s="462">
        <f t="shared" si="110"/>
        <v>4.9991462177445989E-2</v>
      </c>
    </row>
    <row r="111" spans="4:10" x14ac:dyDescent="0.35">
      <c r="J111" s="5"/>
    </row>
    <row r="112" spans="4:10" x14ac:dyDescent="0.35">
      <c r="D112" s="6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  <headerFooter>
    <oddFooter>&amp;RSchedule JNG-D7.F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87D31E-12A1-4343-975B-EA8C4FBE3AED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2.xml><?xml version="1.0" encoding="utf-8"?>
<ds:datastoreItem xmlns:ds="http://schemas.openxmlformats.org/officeDocument/2006/customXml" ds:itemID="{8417963A-A05E-4A2F-86BF-BA7C4DBB91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5BF292-B9D5-415E-A702-0E4C6CCCC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Day 5 SOX Review</vt:lpstr>
      <vt:lpstr>Error Checks</vt:lpstr>
      <vt:lpstr>Notes</vt:lpstr>
      <vt:lpstr>REVISED SUMMARY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  <vt:lpstr>Res DRENE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2023-11-14T03:40:18Z</dcterms:created>
  <dcterms:modified xsi:type="dcterms:W3CDTF">2023-12-01T21:29:19Z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