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F:\RESRAM\Monthly Filings\2023\"/>
    </mc:Choice>
  </mc:AlternateContent>
  <xr:revisionPtr revIDLastSave="0" documentId="13_ncr:1_{E4AA1801-269F-4A97-AE56-F275E22FDE06}" xr6:coauthVersionLast="47" xr6:coauthVersionMax="47" xr10:uidLastSave="{00000000-0000-0000-0000-000000000000}"/>
  <bookViews>
    <workbookView xWindow="28680" yWindow="15" windowWidth="29040" windowHeight="15720" tabRatio="658" activeTab="6" xr2:uid="{00000000-000D-0000-FFFF-FFFF00000000}"/>
  </bookViews>
  <sheets>
    <sheet name="Monthly Cost Tracker AP4" sheetId="13" r:id="rId1"/>
    <sheet name="Monthly Cost Tracker AP5" sheetId="14" r:id="rId2"/>
    <sheet name="Monthly Cost Tracker AP6" sheetId="15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8">#REF!</definedName>
    <definedName name="rr" localSheetId="0">#REF!</definedName>
    <definedName name="rr" localSheetId="1">#REF!</definedName>
    <definedName name="rr" localSheetId="2">#REF!</definedName>
    <definedName name="rr">#REF!</definedName>
    <definedName name="rrr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5" l="1"/>
  <c r="C4" i="15" l="1"/>
  <c r="A5" i="5" s="1"/>
  <c r="C4" i="14"/>
  <c r="C32" i="14" l="1"/>
  <c r="D11" i="6" l="1"/>
  <c r="E12" i="6"/>
  <c r="C20" i="15" l="1"/>
  <c r="C27" i="15" s="1"/>
  <c r="C30" i="15" l="1"/>
  <c r="C32" i="15" s="1"/>
  <c r="C26" i="13"/>
  <c r="C20" i="13"/>
  <c r="C27" i="13" l="1"/>
  <c r="F8" i="8"/>
  <c r="C30" i="13" l="1"/>
  <c r="C34" i="13" s="1"/>
  <c r="E57" i="6"/>
  <c r="D12" i="6" l="1"/>
  <c r="D13" i="6"/>
  <c r="D14" i="6"/>
  <c r="D15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</calcChain>
</file>

<file path=xl/sharedStrings.xml><?xml version="1.0" encoding="utf-8"?>
<sst xmlns="http://schemas.openxmlformats.org/spreadsheetml/2006/main" count="180" uniqueCount="80">
  <si>
    <t>Ameren Missouri</t>
  </si>
  <si>
    <t>RESRAM Monthly Accounting</t>
  </si>
  <si>
    <t>547004 - Landfill-Gas Fuel Costs</t>
  </si>
  <si>
    <t>908SR2 - Rider SR Solar Rebates</t>
  </si>
  <si>
    <t>409 - 411 - Production Tax Credit Benefit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</si>
  <si>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</si>
  <si>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</si>
  <si>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</si>
  <si>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</si>
  <si>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</si>
  <si>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</si>
  <si>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</si>
  <si>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</si>
  <si>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</si>
  <si>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</si>
  <si>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</si>
  <si>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</si>
  <si>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</si>
  <si>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</si>
  <si>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</si>
  <si>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</si>
  <si>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</si>
  <si>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</si>
  <si>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</si>
  <si>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</si>
  <si>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</si>
  <si>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</si>
  <si>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</si>
  <si>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</si>
  <si>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</si>
  <si>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</si>
  <si>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</si>
  <si>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</si>
  <si>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</si>
  <si>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</si>
  <si>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</si>
  <si>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</si>
  <si>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</si>
  <si>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</si>
  <si>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</si>
  <si>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</si>
  <si>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</si>
  <si>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</si>
  <si>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</si>
  <si>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</si>
  <si>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</si>
  <si>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</si>
  <si>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</si>
  <si>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</si>
  <si>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</si>
  <si>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</si>
  <si>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</si>
  <si>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557/509BLH - Wind REC Costs</t>
  </si>
  <si>
    <t>557/509CSR - Solar REC Costs</t>
  </si>
  <si>
    <t>557/509H20 - Hydro REC Costs</t>
  </si>
  <si>
    <t>557/509PSR - Non Customer Solar REC Costs</t>
  </si>
  <si>
    <t>Interconnection Expenses</t>
  </si>
  <si>
    <t>Accumulation Period 4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</si>
  <si>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</si>
  <si>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</si>
  <si>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</si>
  <si>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</si>
  <si>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</si>
  <si>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Reclass AP3 to AP4</t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</si>
  <si>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</si>
  <si>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</si>
  <si>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</si>
  <si>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</si>
  <si>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</si>
  <si>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</si>
  <si>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</si>
  <si>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</si>
  <si>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</si>
  <si>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</si>
  <si>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</si>
  <si>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</si>
  <si>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557/5090BM - Biomass REC Costs</t>
  </si>
  <si>
    <t>Rider SR Solar Rebates - 908SR2</t>
  </si>
  <si>
    <t>Production Tax Credit Benefit - 409 - 411</t>
  </si>
  <si>
    <t>Net OSSR/Purchased Power portion - 447 &amp; 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</si>
</sst>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78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9" fontId="14" fillId="0" borderId="0" xfId="5" applyNumberFormat="1" applyFont="1" applyFill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1" fillId="0" borderId="0" xfId="1" applyNumberFormat="1" applyBorder="1"/>
    <xf numFmtId="168" fontId="5" fillId="0" borderId="0" xfId="1" applyNumberFormat="1" applyFont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14" fontId="0" fillId="0" borderId="0" xfId="5" applyNumberFormat="1" applyFont="1"/>
    <xf numFmtId="14" fontId="0" fillId="0" borderId="0" xfId="0" applyNumberFormat="1"/>
  </cellXfs>
  <cellStyles count="7">
    <cellStyle name="Comma" xfId="5" builtinId="3"/>
    <cellStyle name="Comma 3" xfId="4" xr:uid="{00000000-0005-0000-0000-000001000000}"/>
    <cellStyle name="Currency" xfId="1" builtinId="4"/>
    <cellStyle name="Normal" xfId="0" builtinId="0"/>
    <cellStyle name="Normal 2" xfId="6" xr:uid="{00000000-0005-0000-0000-000004000000}"/>
    <cellStyle name="Normal 3" xfId="3" xr:uid="{00000000-0005-0000-0000-000005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M34"/>
  <sheetViews>
    <sheetView zoomScaleNormal="100" workbookViewId="0">
      <pane ySplit="4" topLeftCell="A5" activePane="bottomLeft" state="frozen"/>
      <selection pane="bottomLeft" activeCell="C5" sqref="C5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57</v>
      </c>
    </row>
    <row r="4" spans="1:13" x14ac:dyDescent="0.25">
      <c r="A4" s="1"/>
      <c r="B4" s="2" t="s">
        <v>24</v>
      </c>
      <c r="C4" s="2">
        <v>45260</v>
      </c>
    </row>
    <row r="5" spans="1:13" x14ac:dyDescent="0.25">
      <c r="A5" s="3" t="s">
        <v>25</v>
      </c>
      <c r="B5" s="24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52</v>
      </c>
      <c r="B6" s="6"/>
      <c r="C6" s="43"/>
    </row>
    <row r="7" spans="1:13" x14ac:dyDescent="0.25">
      <c r="A7" s="5" t="s">
        <v>53</v>
      </c>
      <c r="B7" s="6"/>
      <c r="C7" s="43"/>
    </row>
    <row r="8" spans="1:13" x14ac:dyDescent="0.25">
      <c r="A8" s="5" t="s">
        <v>76</v>
      </c>
      <c r="B8" s="6"/>
      <c r="C8" s="43"/>
    </row>
    <row r="9" spans="1:13" x14ac:dyDescent="0.25">
      <c r="A9" s="5" t="s">
        <v>2</v>
      </c>
      <c r="B9" s="6"/>
      <c r="C9" s="43"/>
    </row>
    <row r="10" spans="1:13" x14ac:dyDescent="0.25">
      <c r="A10" s="5" t="s">
        <v>54</v>
      </c>
      <c r="B10" s="6"/>
      <c r="C10" s="43"/>
    </row>
    <row r="11" spans="1:13" x14ac:dyDescent="0.25">
      <c r="A11" s="5" t="s">
        <v>55</v>
      </c>
      <c r="B11" s="6"/>
      <c r="C11" s="43"/>
    </row>
    <row r="12" spans="1:13" x14ac:dyDescent="0.25">
      <c r="A12" s="5" t="s">
        <v>3</v>
      </c>
      <c r="B12" s="7"/>
      <c r="C12" s="40"/>
    </row>
    <row r="13" spans="1:13" x14ac:dyDescent="0.25">
      <c r="A13" s="5" t="s">
        <v>4</v>
      </c>
      <c r="B13" s="6"/>
      <c r="C13" s="40"/>
      <c r="E13" s="49"/>
      <c r="F13" s="50"/>
    </row>
    <row r="14" spans="1:13" x14ac:dyDescent="0.25">
      <c r="A14" s="5" t="s">
        <v>60</v>
      </c>
      <c r="B14" s="6"/>
      <c r="C14" s="43"/>
    </row>
    <row r="15" spans="1:13" x14ac:dyDescent="0.25">
      <c r="A15" s="5" t="s">
        <v>5</v>
      </c>
      <c r="B15" s="6"/>
      <c r="C15" s="43"/>
    </row>
    <row r="16" spans="1:13" x14ac:dyDescent="0.25">
      <c r="A16" s="5" t="s">
        <v>6</v>
      </c>
      <c r="B16" s="6"/>
      <c r="C16" s="43"/>
    </row>
    <row r="17" spans="1:3" x14ac:dyDescent="0.25">
      <c r="A17" s="5" t="s">
        <v>7</v>
      </c>
      <c r="B17" s="6"/>
      <c r="C17" s="43"/>
    </row>
    <row r="18" spans="1:3" x14ac:dyDescent="0.25">
      <c r="A18" s="5" t="s">
        <v>56</v>
      </c>
      <c r="B18" s="6"/>
      <c r="C18" s="43"/>
    </row>
    <row r="19" spans="1:3" x14ac:dyDescent="0.25">
      <c r="A19" s="5" t="s">
        <v>8</v>
      </c>
      <c r="B19" s="6"/>
      <c r="C19" s="43"/>
    </row>
    <row r="20" spans="1:3" ht="15.75" thickBot="1" x14ac:dyDescent="0.3">
      <c r="A20" s="3" t="s">
        <v>9</v>
      </c>
      <c r="B20" s="9"/>
      <c r="C20" s="74">
        <f>SUM(C6:C19)</f>
        <v>0</v>
      </c>
    </row>
    <row r="21" spans="1:3" x14ac:dyDescent="0.25">
      <c r="B21" s="10"/>
      <c r="C21" s="44"/>
    </row>
    <row r="22" spans="1:3" x14ac:dyDescent="0.25">
      <c r="A22" s="15" t="s">
        <v>29</v>
      </c>
      <c r="B22" s="10"/>
      <c r="C22" s="72">
        <v>-683159.16000117303</v>
      </c>
    </row>
    <row r="23" spans="1:3" x14ac:dyDescent="0.25">
      <c r="B23" s="10"/>
      <c r="C23" s="44"/>
    </row>
    <row r="24" spans="1:3" x14ac:dyDescent="0.25">
      <c r="A24" s="5" t="s">
        <v>26</v>
      </c>
      <c r="B24" s="11"/>
      <c r="C24" s="45">
        <v>0</v>
      </c>
    </row>
    <row r="25" spans="1:3" x14ac:dyDescent="0.25">
      <c r="A25" s="5" t="s">
        <v>27</v>
      </c>
      <c r="B25" s="21"/>
      <c r="C25" s="45"/>
    </row>
    <row r="26" spans="1:3" x14ac:dyDescent="0.25">
      <c r="A26" s="3" t="s">
        <v>28</v>
      </c>
      <c r="B26" s="6"/>
      <c r="C26" s="73">
        <f>+C24+C25+C22</f>
        <v>-683159.16000117303</v>
      </c>
    </row>
    <row r="27" spans="1:3" ht="15.75" thickBot="1" x14ac:dyDescent="0.3">
      <c r="A27" s="12" t="s">
        <v>10</v>
      </c>
      <c r="B27" s="22"/>
      <c r="C27" s="75">
        <f>C26+C20</f>
        <v>-683159.16000117303</v>
      </c>
    </row>
    <row r="28" spans="1:3" x14ac:dyDescent="0.25">
      <c r="A28" s="3"/>
      <c r="B28" s="4"/>
      <c r="C28" s="48"/>
    </row>
    <row r="29" spans="1:3" x14ac:dyDescent="0.25">
      <c r="A29" s="13" t="s">
        <v>11</v>
      </c>
      <c r="B29" s="14"/>
      <c r="C29" s="14">
        <v>4.6317149999999998E-3</v>
      </c>
    </row>
    <row r="30" spans="1:3" x14ac:dyDescent="0.25">
      <c r="A30" s="15" t="s">
        <v>12</v>
      </c>
      <c r="B30" s="43"/>
      <c r="C30" s="43">
        <f>(C27+B34)*C29</f>
        <v>17870.730485424137</v>
      </c>
    </row>
    <row r="31" spans="1:3" x14ac:dyDescent="0.25">
      <c r="A31" s="3"/>
      <c r="B31" s="47"/>
      <c r="C31" s="47"/>
    </row>
    <row r="32" spans="1:3" x14ac:dyDescent="0.25">
      <c r="A32" s="3" t="s">
        <v>63</v>
      </c>
      <c r="B32" s="47"/>
      <c r="C32" s="47"/>
    </row>
    <row r="33" spans="1:3" x14ac:dyDescent="0.25">
      <c r="A33" s="3"/>
      <c r="B33" s="47"/>
      <c r="C33" s="47"/>
    </row>
    <row r="34" spans="1:3" ht="15.75" thickBot="1" x14ac:dyDescent="0.3">
      <c r="A34" s="12" t="s">
        <v>13</v>
      </c>
      <c r="B34" s="75">
        <v>4541498.9942578441</v>
      </c>
      <c r="C34" s="75">
        <f>C27+C30+B34+C32</f>
        <v>3876210.5647420953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M32"/>
  <sheetViews>
    <sheetView zoomScaleNormal="100" workbookViewId="0">
      <pane ySplit="4" topLeftCell="A5" activePane="bottomLeft" state="frozen"/>
      <selection pane="bottomLeft" activeCell="C32" sqref="C32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62</v>
      </c>
    </row>
    <row r="4" spans="1:13" x14ac:dyDescent="0.25">
      <c r="A4" s="1"/>
      <c r="B4" s="2" t="s">
        <v>24</v>
      </c>
      <c r="C4" s="2">
        <f>'Monthly Cost Tracker AP4'!C4</f>
        <v>45260</v>
      </c>
    </row>
    <row r="5" spans="1:13" x14ac:dyDescent="0.25">
      <c r="A5" s="3" t="s">
        <v>25</v>
      </c>
      <c r="B5" s="24"/>
      <c r="C5" s="23"/>
      <c r="D5" s="57"/>
      <c r="E5" s="58"/>
      <c r="F5" s="56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72</v>
      </c>
      <c r="B6" s="6"/>
      <c r="C6" s="43"/>
      <c r="D6" s="59"/>
      <c r="E6" s="60"/>
    </row>
    <row r="7" spans="1:13" x14ac:dyDescent="0.25">
      <c r="A7" s="5" t="s">
        <v>73</v>
      </c>
      <c r="B7" s="6"/>
      <c r="C7" s="43"/>
      <c r="D7" s="59"/>
      <c r="E7" s="60"/>
    </row>
    <row r="8" spans="1:13" x14ac:dyDescent="0.25">
      <c r="A8" s="5" t="s">
        <v>71</v>
      </c>
      <c r="B8" s="6"/>
      <c r="C8" s="43"/>
      <c r="D8" s="59"/>
      <c r="E8" s="60"/>
    </row>
    <row r="9" spans="1:13" x14ac:dyDescent="0.25">
      <c r="A9" s="5" t="s">
        <v>74</v>
      </c>
      <c r="B9" s="6"/>
      <c r="C9" s="43"/>
      <c r="D9" s="59"/>
      <c r="E9" s="60"/>
    </row>
    <row r="10" spans="1:13" x14ac:dyDescent="0.25">
      <c r="A10" s="5" t="s">
        <v>70</v>
      </c>
      <c r="B10" s="6"/>
      <c r="C10" s="43"/>
      <c r="D10" s="59"/>
      <c r="E10" s="60"/>
    </row>
    <row r="11" spans="1:13" x14ac:dyDescent="0.25">
      <c r="A11" s="5" t="s">
        <v>75</v>
      </c>
      <c r="B11" s="6"/>
      <c r="C11" s="43"/>
      <c r="D11" s="59"/>
      <c r="E11" s="60"/>
    </row>
    <row r="12" spans="1:13" x14ac:dyDescent="0.25">
      <c r="A12" s="5" t="s">
        <v>77</v>
      </c>
      <c r="B12" s="7"/>
      <c r="C12" s="40"/>
      <c r="D12" s="59"/>
      <c r="E12" s="60"/>
      <c r="F12" s="61"/>
    </row>
    <row r="13" spans="1:13" x14ac:dyDescent="0.25">
      <c r="A13" s="5" t="s">
        <v>78</v>
      </c>
      <c r="B13" s="6"/>
      <c r="C13" s="40"/>
      <c r="D13" s="59"/>
      <c r="E13" s="60"/>
      <c r="F13" s="61"/>
    </row>
    <row r="14" spans="1:13" x14ac:dyDescent="0.25">
      <c r="A14" s="5" t="s">
        <v>79</v>
      </c>
      <c r="B14" s="6"/>
      <c r="C14" s="43"/>
      <c r="D14" s="59"/>
      <c r="E14" s="60"/>
      <c r="F14" s="61"/>
    </row>
    <row r="15" spans="1:13" x14ac:dyDescent="0.25">
      <c r="A15" s="5" t="s">
        <v>5</v>
      </c>
      <c r="B15" s="6"/>
      <c r="C15" s="43"/>
      <c r="D15" s="59"/>
      <c r="E15" s="60"/>
      <c r="F15" s="61"/>
    </row>
    <row r="16" spans="1:13" x14ac:dyDescent="0.25">
      <c r="A16" s="5" t="s">
        <v>6</v>
      </c>
      <c r="B16" s="6"/>
      <c r="C16" s="43"/>
      <c r="D16" s="59"/>
      <c r="E16" s="60"/>
      <c r="F16" s="61"/>
    </row>
    <row r="17" spans="1:6" x14ac:dyDescent="0.25">
      <c r="A17" s="5" t="s">
        <v>7</v>
      </c>
      <c r="B17" s="6"/>
      <c r="C17" s="43"/>
      <c r="D17" s="59"/>
      <c r="E17" s="60"/>
      <c r="F17" s="61"/>
    </row>
    <row r="18" spans="1:6" x14ac:dyDescent="0.25">
      <c r="A18" s="5" t="s">
        <v>56</v>
      </c>
      <c r="B18" s="6"/>
      <c r="C18" s="43"/>
      <c r="D18" s="59"/>
      <c r="E18" s="60"/>
      <c r="F18" s="61"/>
    </row>
    <row r="19" spans="1:6" x14ac:dyDescent="0.25">
      <c r="A19" s="5" t="s">
        <v>8</v>
      </c>
      <c r="B19" s="6"/>
      <c r="C19" s="43"/>
      <c r="D19" s="59"/>
      <c r="E19" s="60"/>
      <c r="F19" s="61"/>
    </row>
    <row r="20" spans="1:6" ht="15.75" thickBot="1" x14ac:dyDescent="0.3">
      <c r="A20" s="3" t="s">
        <v>9</v>
      </c>
      <c r="B20" s="9"/>
      <c r="C20" s="74">
        <v>0</v>
      </c>
    </row>
    <row r="21" spans="1:6" x14ac:dyDescent="0.25">
      <c r="B21" s="10"/>
      <c r="C21" s="44"/>
    </row>
    <row r="22" spans="1:6" x14ac:dyDescent="0.25">
      <c r="A22" s="15" t="s">
        <v>29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26</v>
      </c>
      <c r="B24" s="11"/>
      <c r="C24" s="45"/>
    </row>
    <row r="25" spans="1:6" x14ac:dyDescent="0.25">
      <c r="A25" s="5" t="s">
        <v>27</v>
      </c>
      <c r="B25" s="21"/>
      <c r="C25" s="45"/>
    </row>
    <row r="26" spans="1:6" x14ac:dyDescent="0.25">
      <c r="A26" s="3" t="s">
        <v>28</v>
      </c>
      <c r="B26" s="6"/>
      <c r="C26" s="73">
        <v>0</v>
      </c>
    </row>
    <row r="27" spans="1:6" ht="15.75" thickBot="1" x14ac:dyDescent="0.3">
      <c r="A27" s="12" t="s">
        <v>10</v>
      </c>
      <c r="B27" s="22"/>
      <c r="C27" s="46">
        <v>0</v>
      </c>
    </row>
    <row r="28" spans="1:6" x14ac:dyDescent="0.25">
      <c r="A28" s="3"/>
      <c r="B28" s="4"/>
      <c r="C28" s="48"/>
    </row>
    <row r="29" spans="1:6" x14ac:dyDescent="0.25">
      <c r="A29" s="13" t="s">
        <v>11</v>
      </c>
      <c r="B29" s="14"/>
      <c r="C29" s="14">
        <v>4.5978800000000004E-3</v>
      </c>
    </row>
    <row r="30" spans="1:6" x14ac:dyDescent="0.25">
      <c r="A30" s="15" t="s">
        <v>12</v>
      </c>
      <c r="B30" s="43"/>
      <c r="C30" s="43">
        <v>108598.74950475218</v>
      </c>
      <c r="D30" s="59"/>
      <c r="E30" s="60"/>
      <c r="F30" s="61"/>
    </row>
    <row r="31" spans="1:6" x14ac:dyDescent="0.25">
      <c r="A31" s="3"/>
      <c r="B31" s="47"/>
      <c r="C31" s="47"/>
    </row>
    <row r="32" spans="1:6" ht="15.75" thickBot="1" x14ac:dyDescent="0.3">
      <c r="A32" s="12" t="s">
        <v>13</v>
      </c>
      <c r="B32" s="75">
        <v>23446768.530609544</v>
      </c>
      <c r="C32" s="75">
        <f>C27+C30+B32</f>
        <v>23555367.280114297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M32"/>
  <sheetViews>
    <sheetView zoomScaleNormal="100" workbookViewId="0">
      <pane ySplit="4" topLeftCell="A5" activePane="bottomLeft" state="frozen"/>
      <selection pane="bottomLeft" activeCell="G26" sqref="G26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66</v>
      </c>
    </row>
    <row r="4" spans="1:13" x14ac:dyDescent="0.25">
      <c r="A4" s="1"/>
      <c r="B4" s="2" t="s">
        <v>24</v>
      </c>
      <c r="C4" s="2">
        <f>'Monthly Cost Tracker AP5'!C4</f>
        <v>45260</v>
      </c>
    </row>
    <row r="5" spans="1:13" x14ac:dyDescent="0.25">
      <c r="A5" s="3" t="s">
        <v>25</v>
      </c>
      <c r="B5" s="24"/>
      <c r="C5" s="23"/>
      <c r="D5" s="57"/>
      <c r="E5" s="58"/>
      <c r="F5" s="56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72</v>
      </c>
      <c r="B6" s="6"/>
      <c r="C6" s="43">
        <v>201355.07999999996</v>
      </c>
      <c r="D6" s="59"/>
      <c r="E6" s="60"/>
    </row>
    <row r="7" spans="1:13" x14ac:dyDescent="0.25">
      <c r="A7" s="5" t="s">
        <v>73</v>
      </c>
      <c r="B7" s="6"/>
      <c r="C7" s="43">
        <v>250.85</v>
      </c>
      <c r="D7" s="59"/>
      <c r="E7" s="60"/>
    </row>
    <row r="8" spans="1:13" x14ac:dyDescent="0.25">
      <c r="A8" s="5" t="s">
        <v>71</v>
      </c>
      <c r="B8" s="6"/>
      <c r="C8" s="43">
        <v>0</v>
      </c>
      <c r="D8" s="59"/>
      <c r="E8" s="60"/>
    </row>
    <row r="9" spans="1:13" x14ac:dyDescent="0.25">
      <c r="A9" s="5" t="s">
        <v>74</v>
      </c>
      <c r="B9" s="6"/>
      <c r="C9" s="43">
        <v>0</v>
      </c>
      <c r="D9" s="59"/>
      <c r="E9" s="60"/>
    </row>
    <row r="10" spans="1:13" x14ac:dyDescent="0.25">
      <c r="A10" s="5" t="s">
        <v>70</v>
      </c>
      <c r="B10" s="6"/>
      <c r="C10" s="43">
        <v>0</v>
      </c>
      <c r="D10" s="59"/>
      <c r="E10" s="60"/>
    </row>
    <row r="11" spans="1:13" x14ac:dyDescent="0.25">
      <c r="A11" s="5" t="s">
        <v>75</v>
      </c>
      <c r="B11" s="6"/>
      <c r="C11" s="43">
        <v>0</v>
      </c>
      <c r="D11" s="59"/>
      <c r="E11" s="60"/>
    </row>
    <row r="12" spans="1:13" x14ac:dyDescent="0.25">
      <c r="A12" s="5" t="s">
        <v>77</v>
      </c>
      <c r="B12" s="7"/>
      <c r="C12" s="43">
        <v>337210.25</v>
      </c>
      <c r="D12" s="59"/>
      <c r="E12" s="60"/>
      <c r="F12" s="61"/>
    </row>
    <row r="13" spans="1:13" x14ac:dyDescent="0.25">
      <c r="A13" s="5" t="s">
        <v>78</v>
      </c>
      <c r="B13" s="6"/>
      <c r="C13" s="43">
        <v>3092598.7995825484</v>
      </c>
      <c r="D13" s="59"/>
      <c r="E13" s="60"/>
      <c r="F13" s="61"/>
    </row>
    <row r="14" spans="1:13" x14ac:dyDescent="0.25">
      <c r="A14" s="5" t="s">
        <v>79</v>
      </c>
      <c r="B14" s="6"/>
      <c r="C14" s="43">
        <v>-3435161.5799999996</v>
      </c>
      <c r="D14" s="59"/>
      <c r="E14" s="60"/>
      <c r="F14" s="61"/>
    </row>
    <row r="15" spans="1:13" x14ac:dyDescent="0.25">
      <c r="A15" s="5" t="s">
        <v>5</v>
      </c>
      <c r="B15" s="6"/>
      <c r="C15" s="43">
        <v>7090487.7670025351</v>
      </c>
      <c r="D15" s="59"/>
      <c r="E15" s="60"/>
      <c r="F15" s="61"/>
    </row>
    <row r="16" spans="1:13" x14ac:dyDescent="0.25">
      <c r="A16" s="5" t="s">
        <v>6</v>
      </c>
      <c r="B16" s="6"/>
      <c r="C16" s="43">
        <v>3509836.3333333335</v>
      </c>
      <c r="D16" s="59"/>
      <c r="E16" s="60"/>
      <c r="F16" s="61"/>
    </row>
    <row r="17" spans="1:6" x14ac:dyDescent="0.25">
      <c r="A17" s="5" t="s">
        <v>7</v>
      </c>
      <c r="B17" s="6"/>
      <c r="C17" s="43">
        <v>1898592.3000000003</v>
      </c>
      <c r="D17" s="59"/>
      <c r="E17" s="60"/>
      <c r="F17" s="61"/>
    </row>
    <row r="18" spans="1:6" x14ac:dyDescent="0.25">
      <c r="A18" s="5" t="s">
        <v>56</v>
      </c>
      <c r="B18" s="6"/>
      <c r="C18" s="43">
        <v>158899</v>
      </c>
      <c r="D18" s="59"/>
      <c r="E18" s="60"/>
      <c r="F18" s="61"/>
    </row>
    <row r="19" spans="1:6" x14ac:dyDescent="0.25">
      <c r="A19" s="5" t="s">
        <v>8</v>
      </c>
      <c r="B19" s="6"/>
      <c r="C19" s="43">
        <v>758333.33333333337</v>
      </c>
      <c r="D19" s="59"/>
      <c r="E19" s="60"/>
      <c r="F19" s="61"/>
    </row>
    <row r="20" spans="1:6" ht="15.75" thickBot="1" x14ac:dyDescent="0.3">
      <c r="A20" s="3" t="s">
        <v>9</v>
      </c>
      <c r="B20" s="9"/>
      <c r="C20" s="74">
        <f>SUM(C6:C19)</f>
        <v>13612402.133251753</v>
      </c>
    </row>
    <row r="21" spans="1:6" x14ac:dyDescent="0.25">
      <c r="B21" s="10"/>
      <c r="C21" s="44"/>
    </row>
    <row r="22" spans="1:6" x14ac:dyDescent="0.25">
      <c r="A22" s="15" t="s">
        <v>29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26</v>
      </c>
      <c r="B24" s="11"/>
      <c r="C24" s="45"/>
    </row>
    <row r="25" spans="1:6" x14ac:dyDescent="0.25">
      <c r="A25" s="5" t="s">
        <v>27</v>
      </c>
      <c r="B25" s="21"/>
      <c r="C25" s="45">
        <v>600491.23467867449</v>
      </c>
    </row>
    <row r="26" spans="1:6" x14ac:dyDescent="0.25">
      <c r="A26" s="3" t="s">
        <v>28</v>
      </c>
      <c r="B26" s="6"/>
      <c r="C26" s="71">
        <f>SUM(C24:C25)</f>
        <v>600491.23467867449</v>
      </c>
    </row>
    <row r="27" spans="1:6" ht="15.75" thickBot="1" x14ac:dyDescent="0.3">
      <c r="A27" s="12" t="s">
        <v>10</v>
      </c>
      <c r="B27" s="22"/>
      <c r="C27" s="75">
        <f>-C26+C20</f>
        <v>13011910.898573078</v>
      </c>
    </row>
    <row r="28" spans="1:6" x14ac:dyDescent="0.25">
      <c r="A28" s="3"/>
      <c r="B28" s="4"/>
      <c r="C28" s="48"/>
    </row>
    <row r="29" spans="1:6" x14ac:dyDescent="0.25">
      <c r="A29" s="13" t="s">
        <v>11</v>
      </c>
      <c r="B29" s="14"/>
      <c r="C29" s="14">
        <v>4.6317149999999998E-3</v>
      </c>
    </row>
    <row r="30" spans="1:6" x14ac:dyDescent="0.25">
      <c r="A30" s="15" t="s">
        <v>12</v>
      </c>
      <c r="B30" s="43"/>
      <c r="C30" s="43">
        <f>(C27+B32)*C29</f>
        <v>68774.001885711288</v>
      </c>
      <c r="D30" s="59"/>
      <c r="E30" s="60"/>
      <c r="F30" s="61"/>
    </row>
    <row r="31" spans="1:6" x14ac:dyDescent="0.25">
      <c r="A31" s="3"/>
      <c r="B31" s="47"/>
      <c r="C31" s="47"/>
    </row>
    <row r="32" spans="1:6" ht="15.75" thickBot="1" x14ac:dyDescent="0.3">
      <c r="A32" s="12" t="s">
        <v>13</v>
      </c>
      <c r="B32" s="75">
        <v>1836585.1521794591</v>
      </c>
      <c r="C32" s="75">
        <f>C27+C30+B32</f>
        <v>14917270.052638249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D26"/>
  <sheetViews>
    <sheetView zoomScaleNormal="100" workbookViewId="0">
      <selection activeCell="C19" sqref="C19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17</v>
      </c>
    </row>
    <row r="3" spans="1:4" x14ac:dyDescent="0.25">
      <c r="A3" s="19" t="s">
        <v>48</v>
      </c>
    </row>
    <row r="4" spans="1:4" x14ac:dyDescent="0.25">
      <c r="A4" s="19" t="s">
        <v>14</v>
      </c>
    </row>
    <row r="5" spans="1:4" x14ac:dyDescent="0.25">
      <c r="A5" s="70">
        <f>'Monthly Cost Tracker AP6'!C4</f>
        <v>45260</v>
      </c>
    </row>
    <row r="7" spans="1:4" ht="15.75" thickBot="1" x14ac:dyDescent="0.3">
      <c r="A7" s="18"/>
      <c r="D7" s="8"/>
    </row>
    <row r="8" spans="1:4" ht="23.25" x14ac:dyDescent="0.25">
      <c r="A8" s="42" t="s">
        <v>43</v>
      </c>
      <c r="B8" s="42" t="s">
        <v>31</v>
      </c>
      <c r="C8" s="38" t="s">
        <v>17</v>
      </c>
      <c r="D8" s="8"/>
    </row>
    <row r="9" spans="1:4" x14ac:dyDescent="0.25">
      <c r="A9" s="35" t="s">
        <v>32</v>
      </c>
      <c r="B9" s="27" t="s">
        <v>33</v>
      </c>
      <c r="C9" s="36">
        <v>249074.22999999995</v>
      </c>
    </row>
    <row r="10" spans="1:4" x14ac:dyDescent="0.25">
      <c r="A10" s="35" t="s">
        <v>34</v>
      </c>
      <c r="B10" s="27" t="s">
        <v>33</v>
      </c>
      <c r="C10" s="36">
        <v>72306.749999999985</v>
      </c>
      <c r="D10" s="8"/>
    </row>
    <row r="11" spans="1:4" x14ac:dyDescent="0.25">
      <c r="A11" s="35" t="s">
        <v>35</v>
      </c>
      <c r="B11" s="27" t="s">
        <v>33</v>
      </c>
      <c r="C11" s="36">
        <v>175773.06999999998</v>
      </c>
      <c r="D11" s="8"/>
    </row>
    <row r="12" spans="1:4" x14ac:dyDescent="0.25">
      <c r="A12" s="35" t="s">
        <v>36</v>
      </c>
      <c r="B12" s="27" t="s">
        <v>37</v>
      </c>
      <c r="C12" s="36">
        <v>88566.39</v>
      </c>
      <c r="D12" s="8"/>
    </row>
    <row r="13" spans="1:4" x14ac:dyDescent="0.25">
      <c r="A13" s="35" t="s">
        <v>38</v>
      </c>
      <c r="B13" s="27" t="s">
        <v>33</v>
      </c>
      <c r="C13" s="36">
        <v>3900.75</v>
      </c>
      <c r="D13" s="25"/>
    </row>
    <row r="14" spans="1:4" x14ac:dyDescent="0.25">
      <c r="A14" s="35" t="s">
        <v>39</v>
      </c>
      <c r="B14" s="27"/>
      <c r="C14" s="36"/>
      <c r="D14" s="25"/>
    </row>
    <row r="15" spans="1:4" x14ac:dyDescent="0.25">
      <c r="A15" s="37" t="s">
        <v>40</v>
      </c>
      <c r="B15" s="27" t="s">
        <v>37</v>
      </c>
      <c r="C15" s="36">
        <v>4955.09</v>
      </c>
      <c r="D15" s="25"/>
    </row>
    <row r="16" spans="1:4" x14ac:dyDescent="0.25">
      <c r="A16" s="37" t="s">
        <v>41</v>
      </c>
      <c r="B16" s="27" t="s">
        <v>37</v>
      </c>
      <c r="C16" s="36">
        <v>46688.88</v>
      </c>
      <c r="D16" s="25"/>
    </row>
    <row r="17" spans="1:4" x14ac:dyDescent="0.25">
      <c r="A17" s="37" t="s">
        <v>42</v>
      </c>
      <c r="B17" s="27" t="s">
        <v>37</v>
      </c>
      <c r="C17" s="36">
        <v>41894.000000000007</v>
      </c>
      <c r="D17" s="25"/>
    </row>
    <row r="18" spans="1:4" x14ac:dyDescent="0.25">
      <c r="D18" s="25"/>
    </row>
    <row r="19" spans="1:4" ht="15.75" thickBot="1" x14ac:dyDescent="0.3">
      <c r="A19" s="33" t="s">
        <v>30</v>
      </c>
      <c r="B19" s="32"/>
      <c r="C19" s="34">
        <f>SUM(C9:C18)</f>
        <v>683159.15999999992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E58"/>
  <sheetViews>
    <sheetView workbookViewId="0">
      <selection activeCell="G19" sqref="G19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58</v>
      </c>
    </row>
    <row r="3" spans="1:5" x14ac:dyDescent="0.25">
      <c r="A3" s="19" t="s">
        <v>48</v>
      </c>
    </row>
    <row r="4" spans="1:5" x14ac:dyDescent="0.25">
      <c r="A4" s="19" t="s">
        <v>15</v>
      </c>
    </row>
    <row r="5" spans="1:5" x14ac:dyDescent="0.25">
      <c r="A5" s="20">
        <f>+'18A'!A5</f>
        <v>45260</v>
      </c>
    </row>
    <row r="7" spans="1:5" x14ac:dyDescent="0.25">
      <c r="A7" s="17"/>
      <c r="B7" s="16"/>
      <c r="D7" s="8"/>
    </row>
    <row r="8" spans="1:5" x14ac:dyDescent="0.25">
      <c r="A8" s="51"/>
    </row>
    <row r="9" spans="1:5" ht="15.75" thickBot="1" x14ac:dyDescent="0.3"/>
    <row r="10" spans="1:5" ht="35.25" customHeight="1" x14ac:dyDescent="0.25">
      <c r="A10" s="38" t="s">
        <v>43</v>
      </c>
      <c r="B10" s="38" t="s">
        <v>31</v>
      </c>
      <c r="C10" s="38" t="str">
        <f>CONCATENATE(TEXT($A$5,"MMM-YYYY")," kWh")</f>
        <v>Nov-2023 kWh</v>
      </c>
      <c r="D10" s="63" t="s">
        <v>67</v>
      </c>
      <c r="E10" s="63" t="s">
        <v>59</v>
      </c>
    </row>
    <row r="11" spans="1:5" x14ac:dyDescent="0.25">
      <c r="A11" s="35" t="s">
        <v>32</v>
      </c>
      <c r="B11" s="27" t="s">
        <v>33</v>
      </c>
      <c r="C11" s="62">
        <v>932502397</v>
      </c>
      <c r="D11" s="69">
        <f>($E$38/$E$57)</f>
        <v>2.334277972445468E-4</v>
      </c>
      <c r="E11" s="52">
        <f>C11*D11</f>
        <v>217671.98045696988</v>
      </c>
    </row>
    <row r="12" spans="1:5" x14ac:dyDescent="0.25">
      <c r="A12" s="35" t="s">
        <v>34</v>
      </c>
      <c r="B12" s="27" t="s">
        <v>33</v>
      </c>
      <c r="C12" s="62">
        <v>239293655</v>
      </c>
      <c r="D12" s="69">
        <f>($E$38/$E$57)</f>
        <v>2.334277972445468E-4</v>
      </c>
      <c r="E12" s="52">
        <f>C12*D12</f>
        <v>55857.790781246535</v>
      </c>
    </row>
    <row r="13" spans="1:5" x14ac:dyDescent="0.25">
      <c r="A13" s="35" t="s">
        <v>35</v>
      </c>
      <c r="B13" s="27" t="s">
        <v>33</v>
      </c>
      <c r="C13" s="62">
        <v>545699906</v>
      </c>
      <c r="D13" s="69">
        <f>($E$38/$E$57)</f>
        <v>2.334277972445468E-4</v>
      </c>
      <c r="E13" s="52">
        <f t="shared" ref="E13:E19" si="0">C13*D13</f>
        <v>127381.52701413624</v>
      </c>
    </row>
    <row r="14" spans="1:5" x14ac:dyDescent="0.25">
      <c r="A14" s="35" t="s">
        <v>36</v>
      </c>
      <c r="B14" s="27" t="s">
        <v>37</v>
      </c>
      <c r="C14" s="62">
        <v>276513883</v>
      </c>
      <c r="D14" s="69">
        <f>($E$38/$E$57)</f>
        <v>2.334277972445468E-4</v>
      </c>
      <c r="E14" s="52">
        <f t="shared" si="0"/>
        <v>64546.026616226336</v>
      </c>
    </row>
    <row r="15" spans="1:5" x14ac:dyDescent="0.25">
      <c r="A15" s="35" t="s">
        <v>38</v>
      </c>
      <c r="B15" s="27" t="s">
        <v>33</v>
      </c>
      <c r="C15" s="62">
        <v>12455908</v>
      </c>
      <c r="D15" s="69">
        <f>($E$38/$E$57)</f>
        <v>2.334277972445468E-4</v>
      </c>
      <c r="E15" s="52">
        <f t="shared" si="0"/>
        <v>2907.5551671207286</v>
      </c>
    </row>
    <row r="16" spans="1:5" x14ac:dyDescent="0.25">
      <c r="A16" s="35" t="s">
        <v>39</v>
      </c>
      <c r="B16" s="27"/>
      <c r="C16" s="62"/>
      <c r="D16" s="69"/>
      <c r="E16" s="52"/>
    </row>
    <row r="17" spans="1:5" x14ac:dyDescent="0.25">
      <c r="A17" s="37" t="s">
        <v>40</v>
      </c>
      <c r="B17" s="27" t="s">
        <v>37</v>
      </c>
      <c r="C17" s="62">
        <v>15492204</v>
      </c>
      <c r="D17" s="69">
        <f>($E$38/$E$57)</f>
        <v>2.334277972445468E-4</v>
      </c>
      <c r="E17" s="52">
        <f t="shared" si="0"/>
        <v>3616.311054183157</v>
      </c>
    </row>
    <row r="18" spans="1:5" x14ac:dyDescent="0.25">
      <c r="A18" s="37" t="s">
        <v>41</v>
      </c>
      <c r="B18" s="27" t="s">
        <v>37</v>
      </c>
      <c r="C18" s="62">
        <v>145973877</v>
      </c>
      <c r="D18" s="69">
        <f>($E$38/$E$57)</f>
        <v>2.334277972445468E-4</v>
      </c>
      <c r="E18" s="52">
        <f t="shared" si="0"/>
        <v>34074.360563356415</v>
      </c>
    </row>
    <row r="19" spans="1:5" x14ac:dyDescent="0.25">
      <c r="A19" s="37" t="s">
        <v>42</v>
      </c>
      <c r="B19" s="27" t="s">
        <v>37</v>
      </c>
      <c r="C19" s="62">
        <v>136267869</v>
      </c>
      <c r="D19" s="69">
        <f>($E$38/$E$57)</f>
        <v>2.334277972445468E-4</v>
      </c>
      <c r="E19" s="52">
        <f t="shared" si="0"/>
        <v>31808.708495878465</v>
      </c>
    </row>
    <row r="20" spans="1:5" x14ac:dyDescent="0.25">
      <c r="C20" s="53"/>
      <c r="D20" s="53"/>
      <c r="E20" s="53"/>
    </row>
    <row r="21" spans="1:5" ht="15.75" thickBot="1" x14ac:dyDescent="0.3">
      <c r="A21" s="33" t="s">
        <v>30</v>
      </c>
      <c r="B21" s="32"/>
      <c r="C21" s="54">
        <f>SUM(C11:C20)</f>
        <v>2304199699</v>
      </c>
      <c r="D21" s="54"/>
      <c r="E21" s="54">
        <f t="shared" ref="E21" si="1">SUM(E11:E20)</f>
        <v>537864.26014911779</v>
      </c>
    </row>
    <row r="22" spans="1:5" ht="15.75" thickTop="1" x14ac:dyDescent="0.25"/>
    <row r="24" spans="1:5" ht="17.25" x14ac:dyDescent="0.25">
      <c r="A24" t="s">
        <v>61</v>
      </c>
    </row>
    <row r="30" spans="1:5" x14ac:dyDescent="0.25">
      <c r="A30" s="55" t="s">
        <v>64</v>
      </c>
      <c r="B30" s="55"/>
      <c r="C30" s="55"/>
      <c r="D30" s="55"/>
      <c r="E30" s="55"/>
    </row>
    <row r="38" spans="1:5" x14ac:dyDescent="0.25">
      <c r="E38" s="25">
        <v>7205895</v>
      </c>
    </row>
    <row r="40" spans="1:5" x14ac:dyDescent="0.25">
      <c r="A40" s="55" t="s">
        <v>65</v>
      </c>
      <c r="B40" s="55"/>
      <c r="C40" s="55"/>
      <c r="D40" s="55"/>
      <c r="E40" s="55"/>
    </row>
    <row r="50" spans="5:5" x14ac:dyDescent="0.25">
      <c r="E50" s="66">
        <v>13281323630</v>
      </c>
    </row>
    <row r="51" spans="5:5" x14ac:dyDescent="0.25">
      <c r="E51" s="66">
        <v>3137528082</v>
      </c>
    </row>
    <row r="52" spans="5:5" x14ac:dyDescent="0.25">
      <c r="E52" s="66">
        <v>7243993310</v>
      </c>
    </row>
    <row r="53" spans="5:5" x14ac:dyDescent="0.25">
      <c r="E53" s="66">
        <v>3510154524</v>
      </c>
    </row>
    <row r="54" spans="5:5" x14ac:dyDescent="0.25">
      <c r="E54" s="66">
        <v>3555986080</v>
      </c>
    </row>
    <row r="55" spans="5:5" x14ac:dyDescent="0.25">
      <c r="E55" s="66">
        <v>90105532</v>
      </c>
    </row>
    <row r="56" spans="5:5" x14ac:dyDescent="0.25">
      <c r="E56" s="66">
        <v>50818446</v>
      </c>
    </row>
    <row r="57" spans="5:5" ht="15.75" thickBot="1" x14ac:dyDescent="0.3">
      <c r="E57" s="67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H9"/>
  <sheetViews>
    <sheetView workbookViewId="0">
      <selection activeCell="D10" sqref="D10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19</v>
      </c>
    </row>
    <row r="3" spans="1:8" x14ac:dyDescent="0.25">
      <c r="A3" s="19" t="s">
        <v>49</v>
      </c>
    </row>
    <row r="4" spans="1:8" x14ac:dyDescent="0.25">
      <c r="A4" s="20">
        <f>+'18A'!A5</f>
        <v>45260</v>
      </c>
    </row>
    <row r="6" spans="1:8" x14ac:dyDescent="0.25">
      <c r="A6" s="17"/>
      <c r="B6" s="16"/>
      <c r="D6" s="8"/>
    </row>
    <row r="7" spans="1:8" ht="15" customHeight="1" x14ac:dyDescent="0.25">
      <c r="A7" t="s">
        <v>69</v>
      </c>
      <c r="B7" s="65"/>
      <c r="C7" s="65"/>
      <c r="D7" s="65"/>
      <c r="E7" s="65"/>
      <c r="F7" s="65"/>
      <c r="G7" s="65"/>
      <c r="H7" s="65"/>
    </row>
    <row r="8" spans="1:8" x14ac:dyDescent="0.25">
      <c r="A8" s="64"/>
      <c r="B8" s="64"/>
      <c r="C8" s="64"/>
      <c r="D8" s="64"/>
      <c r="E8" s="64"/>
      <c r="F8" s="64"/>
      <c r="G8" s="64"/>
      <c r="H8" s="64"/>
    </row>
    <row r="9" spans="1:8" x14ac:dyDescent="0.25">
      <c r="A9" s="64"/>
      <c r="B9" s="64"/>
      <c r="C9" s="64"/>
      <c r="D9" s="64"/>
      <c r="E9" s="64"/>
      <c r="F9" s="64"/>
      <c r="G9" s="64"/>
      <c r="H9" s="64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G22"/>
  <sheetViews>
    <sheetView tabSelected="1" workbookViewId="0">
      <selection activeCell="L19" sqref="L19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18</v>
      </c>
    </row>
    <row r="3" spans="1:7" x14ac:dyDescent="0.25">
      <c r="A3" s="19" t="s">
        <v>48</v>
      </c>
    </row>
    <row r="4" spans="1:7" x14ac:dyDescent="0.25">
      <c r="A4" s="19" t="s">
        <v>16</v>
      </c>
    </row>
    <row r="5" spans="1:7" x14ac:dyDescent="0.25">
      <c r="A5" s="20">
        <f>+'18A'!A5</f>
        <v>45260</v>
      </c>
    </row>
    <row r="6" spans="1:7" ht="15.75" thickBot="1" x14ac:dyDescent="0.3"/>
    <row r="7" spans="1:7" ht="42.75" customHeight="1" x14ac:dyDescent="0.25">
      <c r="A7" s="38" t="s">
        <v>43</v>
      </c>
      <c r="B7" s="38" t="s">
        <v>31</v>
      </c>
      <c r="C7" s="38" t="s">
        <v>17</v>
      </c>
      <c r="D7" s="38" t="s">
        <v>47</v>
      </c>
      <c r="E7" s="38" t="s">
        <v>68</v>
      </c>
      <c r="F7" s="38" t="s">
        <v>46</v>
      </c>
      <c r="G7" s="38" t="s">
        <v>44</v>
      </c>
    </row>
    <row r="8" spans="1:7" x14ac:dyDescent="0.25">
      <c r="A8" s="27" t="s">
        <v>32</v>
      </c>
      <c r="B8" s="27" t="s">
        <v>33</v>
      </c>
      <c r="C8" s="36">
        <f>'18A'!C9</f>
        <v>249074.22999999995</v>
      </c>
      <c r="D8" s="39">
        <v>937421160</v>
      </c>
      <c r="E8" s="68">
        <v>3.2365161420513526E-4</v>
      </c>
      <c r="F8" s="36">
        <f>D8*E8</f>
        <v>303397.87162405037</v>
      </c>
      <c r="G8" s="36">
        <f>F8-C8</f>
        <v>54323.641624050419</v>
      </c>
    </row>
    <row r="9" spans="1:7" x14ac:dyDescent="0.25">
      <c r="A9" s="27" t="s">
        <v>34</v>
      </c>
      <c r="B9" s="27" t="s">
        <v>33</v>
      </c>
      <c r="C9" s="36">
        <f>'18A'!C10</f>
        <v>72306.749999999985</v>
      </c>
      <c r="D9" s="39">
        <v>225918040</v>
      </c>
      <c r="E9" s="68">
        <v>3.2365161420513526E-4</v>
      </c>
      <c r="F9" s="36">
        <f t="shared" ref="F9:F16" si="0">D9*E9</f>
        <v>73118.738324060323</v>
      </c>
      <c r="G9" s="36">
        <f t="shared" ref="G9:G16" si="1">F9-C9</f>
        <v>811.98832406033762</v>
      </c>
    </row>
    <row r="10" spans="1:7" x14ac:dyDescent="0.25">
      <c r="A10" s="27" t="s">
        <v>35</v>
      </c>
      <c r="B10" s="27" t="s">
        <v>33</v>
      </c>
      <c r="C10" s="36">
        <f>'18A'!C11</f>
        <v>175773.06999999998</v>
      </c>
      <c r="D10" s="39">
        <v>555156170</v>
      </c>
      <c r="E10" s="68">
        <v>3.2365161420513526E-4</v>
      </c>
      <c r="F10" s="36">
        <f t="shared" si="0"/>
        <v>179677.19055644047</v>
      </c>
      <c r="G10" s="36">
        <f t="shared" si="1"/>
        <v>3904.1205564404954</v>
      </c>
    </row>
    <row r="11" spans="1:7" x14ac:dyDescent="0.25">
      <c r="A11" s="27" t="s">
        <v>36</v>
      </c>
      <c r="B11" s="27" t="s">
        <v>37</v>
      </c>
      <c r="C11" s="36">
        <f>'18A'!C12</f>
        <v>88566.39</v>
      </c>
      <c r="D11" s="39">
        <v>279482360</v>
      </c>
      <c r="E11" s="68">
        <v>3.2365161420513526E-4</v>
      </c>
      <c r="F11" s="36">
        <f t="shared" si="0"/>
        <v>90454.916955860725</v>
      </c>
      <c r="G11" s="36">
        <f t="shared" si="1"/>
        <v>1888.5269558607251</v>
      </c>
    </row>
    <row r="12" spans="1:7" x14ac:dyDescent="0.25">
      <c r="A12" s="27" t="s">
        <v>45</v>
      </c>
      <c r="B12" s="27" t="s">
        <v>33</v>
      </c>
      <c r="C12" s="36">
        <f>'18A'!C13</f>
        <v>3900.75</v>
      </c>
      <c r="D12" s="39">
        <v>12169254.640888885</v>
      </c>
      <c r="E12" s="68">
        <v>3.2365161420513526E-4</v>
      </c>
      <c r="F12" s="36">
        <f t="shared" si="0"/>
        <v>3938.598908197021</v>
      </c>
      <c r="G12" s="36">
        <f t="shared" si="1"/>
        <v>37.848908197021046</v>
      </c>
    </row>
    <row r="13" spans="1:7" x14ac:dyDescent="0.25">
      <c r="A13" s="27" t="s">
        <v>39</v>
      </c>
      <c r="B13" s="27"/>
      <c r="C13" s="36">
        <f>'18A'!C14</f>
        <v>0</v>
      </c>
      <c r="D13" s="39"/>
      <c r="E13" s="68"/>
      <c r="F13" s="36"/>
      <c r="G13" s="36"/>
    </row>
    <row r="14" spans="1:7" x14ac:dyDescent="0.25">
      <c r="A14" s="28" t="s">
        <v>40</v>
      </c>
      <c r="B14" s="27" t="s">
        <v>37</v>
      </c>
      <c r="C14" s="36">
        <f>'18A'!C15</f>
        <v>4955.09</v>
      </c>
      <c r="D14" s="39">
        <v>15975755.907</v>
      </c>
      <c r="E14" s="68">
        <v>3.2365161420513526E-4</v>
      </c>
      <c r="F14" s="36">
        <f t="shared" si="0"/>
        <v>5170.5791874477745</v>
      </c>
      <c r="G14" s="36">
        <f t="shared" si="1"/>
        <v>215.48918744777438</v>
      </c>
    </row>
    <row r="15" spans="1:7" x14ac:dyDescent="0.25">
      <c r="A15" s="28" t="s">
        <v>41</v>
      </c>
      <c r="B15" s="27" t="s">
        <v>37</v>
      </c>
      <c r="C15" s="36">
        <f>'18A'!C16</f>
        <v>46688.88</v>
      </c>
      <c r="D15" s="39">
        <v>164725810.90700001</v>
      </c>
      <c r="E15" s="68">
        <v>3.2365161420513526E-4</v>
      </c>
      <c r="F15" s="36">
        <f t="shared" si="0"/>
        <v>53313.774601300429</v>
      </c>
      <c r="G15" s="36">
        <f t="shared" si="1"/>
        <v>6624.8946013004315</v>
      </c>
    </row>
    <row r="16" spans="1:7" x14ac:dyDescent="0.25">
      <c r="A16" s="28" t="s">
        <v>42</v>
      </c>
      <c r="B16" s="27" t="s">
        <v>37</v>
      </c>
      <c r="C16" s="36">
        <f>'18A'!C17</f>
        <v>41894.000000000007</v>
      </c>
      <c r="D16" s="39">
        <v>116798543.186</v>
      </c>
      <c r="E16" s="68">
        <v>3.2365161420513526E-4</v>
      </c>
      <c r="F16" s="36">
        <f t="shared" si="0"/>
        <v>37802.037038957104</v>
      </c>
      <c r="G16" s="36">
        <f t="shared" si="1"/>
        <v>-4091.9629610429038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30</v>
      </c>
      <c r="B18" s="32"/>
      <c r="C18" s="34">
        <f>SUM(C8:C17)</f>
        <v>683159.15999999992</v>
      </c>
      <c r="D18" s="41">
        <f>SUM(D8:D17)</f>
        <v>2307647094.6408887</v>
      </c>
      <c r="E18" s="30"/>
      <c r="F18" s="34">
        <f>SUM(F8:F17)</f>
        <v>746873.70719631424</v>
      </c>
      <c r="G18" s="34">
        <f>SUM(G8:G17)</f>
        <v>63714.547196314299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76"/>
    </row>
    <row r="22" spans="1:7" x14ac:dyDescent="0.25">
      <c r="D22" s="77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A7"/>
  <sheetViews>
    <sheetView workbookViewId="0">
      <selection activeCell="A5" sqref="A5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20</v>
      </c>
    </row>
    <row r="3" spans="1:1" x14ac:dyDescent="0.25">
      <c r="A3" s="19" t="s">
        <v>50</v>
      </c>
    </row>
    <row r="4" spans="1:1" x14ac:dyDescent="0.25">
      <c r="A4" s="20">
        <f>+'18A'!A5</f>
        <v>45260</v>
      </c>
    </row>
    <row r="7" spans="1:1" x14ac:dyDescent="0.25">
      <c r="A7" t="s">
        <v>21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A7"/>
  <sheetViews>
    <sheetView workbookViewId="0">
      <selection activeCell="A20" sqref="A20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22</v>
      </c>
    </row>
    <row r="3" spans="1:1" x14ac:dyDescent="0.25">
      <c r="A3" s="19" t="s">
        <v>51</v>
      </c>
    </row>
    <row r="4" spans="1:1" x14ac:dyDescent="0.25">
      <c r="A4" s="20">
        <f>+'18A'!A5</f>
        <v>45260</v>
      </c>
    </row>
    <row r="7" spans="1:1" x14ac:dyDescent="0.25">
      <c r="A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AP4</vt:lpstr>
      <vt:lpstr>Monthly Cost Tracker AP5</vt:lpstr>
      <vt:lpstr>Monthly Cost Tracker AP6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Pfaff, Maria</cp:lastModifiedBy>
  <dcterms:created xsi:type="dcterms:W3CDTF">2019-08-15T19:17:26Z</dcterms:created>
  <dcterms:modified xsi:type="dcterms:W3CDTF">2023-12-29T16:09:01Z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