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xr:revisionPtr revIDLastSave="0" documentId="8_{933ED4F0-0DD5-4B3B-923C-B7449B61FDD8}" xr6:coauthVersionLast="47" xr6:coauthVersionMax="47" xr10:uidLastSave="{00000000-0000-0000-0000-000000000000}"/>
  <bookViews>
    <workbookView xWindow="28680" yWindow="15" windowWidth="29040" windowHeight="15720" tabRatio="658" xr2:uid="{00000000-000D-0000-FFFF-FFFF00000000}"/>
  </bookViews>
  <sheets>
    <sheet name="Monthly Cost Tracker AP4" sheetId="13" r:id="rId1"/>
    <sheet name="Monthly Cost Tracker AP5" sheetId="14" r:id="rId2"/>
    <sheet name="Monthly Cost Tracker AP6" sheetId="15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C26" i="15" l="1"/>
  <c r="C4" i="14" l="1"/>
  <c r="C4" i="15" s="1"/>
  <c r="A5" i="5" s="1"/>
  <c r="C32" i="14" l="1"/>
  <c r="D11" i="6" l="1"/>
  <c r="E12" i="6"/>
  <c r="C20" i="15" l="1"/>
  <c r="C27" i="15" s="1"/>
  <c r="C30" i="15" l="1"/>
  <c r="C32" i="15" s="1"/>
  <c r="C26" i="13"/>
  <c r="C20" i="13"/>
  <c r="C27" i="13" l="1"/>
  <c r="F8" i="8"/>
  <c r="C30" i="13" l="1"/>
  <c r="C34" i="13" s="1"/>
  <c r="E57" i="6"/>
  <c r="D12" i="6" l="1"/>
  <c r="D13" i="6"/>
  <c r="D14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</calcChain>
</file>

<file path=xl/sharedStrings.xml><?xml version="1.0" encoding="utf-8"?>
<sst xmlns="http://schemas.openxmlformats.org/spreadsheetml/2006/main" count="180" uniqueCount="80">
  <si>
    <t>Ameren Missouri</t>
  </si>
  <si>
    <t>RESRAM Monthly Accounting</t>
  </si>
  <si>
    <t>547004 - Landfill-Gas Fuel Costs</t>
  </si>
  <si>
    <t>908SR2 - Rider SR Solar Rebates</t>
  </si>
  <si>
    <t>409 - 411 - Production Tax Credit Benefit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</si>
  <si>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</si>
  <si>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</si>
  <si>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</si>
  <si>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</si>
  <si>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</si>
  <si>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</si>
  <si>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</si>
  <si>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</si>
  <si>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</si>
  <si>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</si>
  <si>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</si>
  <si>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</si>
  <si>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</si>
  <si>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</si>
  <si>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</si>
  <si>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</si>
  <si>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</si>
  <si>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</si>
  <si>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</si>
  <si>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</si>
  <si>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</si>
  <si>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</si>
  <si>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</si>
  <si>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</si>
  <si>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</si>
  <si>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</si>
  <si>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</si>
  <si>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</si>
  <si>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</si>
  <si>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</si>
  <si>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</si>
  <si>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</si>
  <si>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</si>
  <si>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</si>
  <si>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</si>
  <si>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</si>
  <si>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</si>
  <si>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</si>
  <si>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</si>
  <si>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</si>
  <si>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</si>
  <si>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</si>
  <si>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</si>
  <si>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</si>
  <si>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</si>
  <si>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</si>
  <si>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</si>
  <si>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</si>
  <si>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</si>
  <si>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557/509H20 - Hydro REC Costs</t>
  </si>
  <si>
    <t>557/509PSR - Non Customer Solar REC Costs</t>
  </si>
  <si>
    <t>Interconnection Expenses</t>
  </si>
  <si>
    <t>Accumulation Period 4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</si>
  <si>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</si>
  <si>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</si>
  <si>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</si>
  <si>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</si>
  <si>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</si>
  <si>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</si>
  <si>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</si>
  <si>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</si>
  <si>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</si>
  <si>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</si>
  <si>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</si>
  <si>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</si>
  <si>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</si>
  <si>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</si>
  <si>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</si>
  <si>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</si>
  <si>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</si>
  <si>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</si>
  <si>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557/5090BM - Biomass REC Costs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</si>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</sst>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9" fontId="14" fillId="0" borderId="0" xfId="5" applyNumberFormat="1" applyFont="1" applyFill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1" fillId="0" borderId="0" xfId="1" applyNumberFormat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</cellXfs>
  <cellStyles count="7">
    <cellStyle name="Comma" xfId="5" builtinId="3"/>
    <cellStyle name="Comma 3" xfId="4" xr:uid="{00000000-0005-0000-0000-000001000000}"/>
    <cellStyle name="Currency" xfId="1" builtinId="4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C18" sqref="C18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57</v>
      </c>
    </row>
    <row r="4" spans="1:13" x14ac:dyDescent="0.25">
      <c r="A4" s="1"/>
      <c r="B4" s="2" t="s">
        <v>24</v>
      </c>
      <c r="C4" s="2">
        <v>45291</v>
      </c>
    </row>
    <row r="5" spans="1:13" x14ac:dyDescent="0.25">
      <c r="A5" s="3" t="s">
        <v>25</v>
      </c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52</v>
      </c>
      <c r="B6" s="6"/>
      <c r="C6" s="43"/>
    </row>
    <row r="7" spans="1:13" x14ac:dyDescent="0.25">
      <c r="A7" s="5" t="s">
        <v>53</v>
      </c>
      <c r="B7" s="6"/>
      <c r="C7" s="43"/>
    </row>
    <row r="8" spans="1:13" x14ac:dyDescent="0.25">
      <c r="A8" s="5" t="s">
        <v>76</v>
      </c>
      <c r="B8" s="6"/>
      <c r="C8" s="43"/>
    </row>
    <row r="9" spans="1:13" x14ac:dyDescent="0.25">
      <c r="A9" s="5" t="s">
        <v>2</v>
      </c>
      <c r="B9" s="6"/>
      <c r="C9" s="43"/>
    </row>
    <row r="10" spans="1:13" x14ac:dyDescent="0.25">
      <c r="A10" s="5" t="s">
        <v>54</v>
      </c>
      <c r="B10" s="6"/>
      <c r="C10" s="43"/>
    </row>
    <row r="11" spans="1:13" x14ac:dyDescent="0.25">
      <c r="A11" s="5" t="s">
        <v>55</v>
      </c>
      <c r="B11" s="6"/>
      <c r="C11" s="43"/>
    </row>
    <row r="12" spans="1:13" x14ac:dyDescent="0.25">
      <c r="A12" s="5" t="s">
        <v>3</v>
      </c>
      <c r="B12" s="7"/>
      <c r="C12" s="40"/>
    </row>
    <row r="13" spans="1:13" x14ac:dyDescent="0.25">
      <c r="A13" s="5" t="s">
        <v>4</v>
      </c>
      <c r="B13" s="6"/>
      <c r="C13" s="40"/>
      <c r="E13" s="49"/>
      <c r="F13" s="50"/>
    </row>
    <row r="14" spans="1:13" x14ac:dyDescent="0.25">
      <c r="A14" s="5" t="s">
        <v>60</v>
      </c>
      <c r="B14" s="6"/>
      <c r="C14" s="43"/>
    </row>
    <row r="15" spans="1:13" x14ac:dyDescent="0.25">
      <c r="A15" s="5" t="s">
        <v>5</v>
      </c>
      <c r="B15" s="6"/>
      <c r="C15" s="43"/>
    </row>
    <row r="16" spans="1:13" x14ac:dyDescent="0.25">
      <c r="A16" s="5" t="s">
        <v>6</v>
      </c>
      <c r="B16" s="6"/>
      <c r="C16" s="43"/>
    </row>
    <row r="17" spans="1:3" x14ac:dyDescent="0.25">
      <c r="A17" s="5" t="s">
        <v>7</v>
      </c>
      <c r="B17" s="6"/>
      <c r="C17" s="43"/>
    </row>
    <row r="18" spans="1:3" x14ac:dyDescent="0.25">
      <c r="A18" s="5" t="s">
        <v>56</v>
      </c>
      <c r="B18" s="6"/>
      <c r="C18" s="43"/>
    </row>
    <row r="19" spans="1:3" x14ac:dyDescent="0.25">
      <c r="A19" s="5" t="s">
        <v>8</v>
      </c>
      <c r="B19" s="6"/>
      <c r="C19" s="43"/>
    </row>
    <row r="20" spans="1:3" ht="15.75" thickBot="1" x14ac:dyDescent="0.3">
      <c r="A20" s="3" t="s">
        <v>9</v>
      </c>
      <c r="B20" s="9"/>
      <c r="C20" s="74">
        <f>SUM(C6:C19)</f>
        <v>0</v>
      </c>
    </row>
    <row r="21" spans="1:3" x14ac:dyDescent="0.25">
      <c r="B21" s="10"/>
      <c r="C21" s="44"/>
    </row>
    <row r="22" spans="1:3" x14ac:dyDescent="0.25">
      <c r="A22" s="15" t="s">
        <v>29</v>
      </c>
      <c r="B22" s="10"/>
      <c r="C22" s="72">
        <v>-809072.93000138912</v>
      </c>
    </row>
    <row r="23" spans="1:3" x14ac:dyDescent="0.25">
      <c r="B23" s="10"/>
      <c r="C23" s="44"/>
    </row>
    <row r="24" spans="1:3" x14ac:dyDescent="0.25">
      <c r="A24" s="5" t="s">
        <v>26</v>
      </c>
      <c r="B24" s="11"/>
      <c r="C24" s="45">
        <v>0</v>
      </c>
    </row>
    <row r="25" spans="1:3" x14ac:dyDescent="0.25">
      <c r="A25" s="5" t="s">
        <v>27</v>
      </c>
      <c r="B25" s="21"/>
      <c r="C25" s="45"/>
    </row>
    <row r="26" spans="1:3" x14ac:dyDescent="0.25">
      <c r="A26" s="3" t="s">
        <v>28</v>
      </c>
      <c r="B26" s="6"/>
      <c r="C26" s="73">
        <f>+C24+C25+C22</f>
        <v>-809072.93000138912</v>
      </c>
    </row>
    <row r="27" spans="1:3" ht="15.75" thickBot="1" x14ac:dyDescent="0.3">
      <c r="A27" s="12" t="s">
        <v>10</v>
      </c>
      <c r="B27" s="22"/>
      <c r="C27" s="75">
        <f>C26+C20</f>
        <v>-809072.93000138912</v>
      </c>
    </row>
    <row r="28" spans="1:3" x14ac:dyDescent="0.25">
      <c r="A28" s="3"/>
      <c r="B28" s="4"/>
      <c r="C28" s="48"/>
    </row>
    <row r="29" spans="1:3" x14ac:dyDescent="0.25">
      <c r="A29" s="13" t="s">
        <v>11</v>
      </c>
      <c r="B29" s="14"/>
      <c r="C29" s="14">
        <v>4.6229791666666667E-3</v>
      </c>
    </row>
    <row r="30" spans="1:3" x14ac:dyDescent="0.25">
      <c r="A30" s="15" t="s">
        <v>12</v>
      </c>
      <c r="B30" s="43"/>
      <c r="C30" s="43">
        <f>(C27+B34)*C29</f>
        <v>14179.31338670556</v>
      </c>
    </row>
    <row r="31" spans="1:3" x14ac:dyDescent="0.25">
      <c r="A31" s="3"/>
      <c r="B31" s="47"/>
      <c r="C31" s="47"/>
    </row>
    <row r="32" spans="1:3" x14ac:dyDescent="0.25">
      <c r="A32" s="3" t="s">
        <v>63</v>
      </c>
      <c r="B32" s="47"/>
      <c r="C32" s="47"/>
    </row>
    <row r="33" spans="1:3" x14ac:dyDescent="0.25">
      <c r="A33" s="3"/>
      <c r="B33" s="47"/>
      <c r="C33" s="47"/>
    </row>
    <row r="34" spans="1:3" ht="15.75" thickBot="1" x14ac:dyDescent="0.3">
      <c r="A34" s="12" t="s">
        <v>13</v>
      </c>
      <c r="B34" s="75">
        <v>3876210.5647420953</v>
      </c>
      <c r="C34" s="75">
        <f>C27+C30+B34+C32</f>
        <v>3081316.9481274118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M32"/>
  <sheetViews>
    <sheetView zoomScaleNormal="100" workbookViewId="0">
      <pane ySplit="4" topLeftCell="A20" activePane="bottomLeft" state="frozen"/>
      <selection pane="bottomLeft" activeCell="C30" sqref="C30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62</v>
      </c>
    </row>
    <row r="4" spans="1:13" x14ac:dyDescent="0.25">
      <c r="A4" s="1"/>
      <c r="B4" s="2" t="s">
        <v>24</v>
      </c>
      <c r="C4" s="2">
        <f>'Monthly Cost Tracker AP4'!C4</f>
        <v>45291</v>
      </c>
    </row>
    <row r="5" spans="1:13" x14ac:dyDescent="0.25">
      <c r="A5" s="3" t="s">
        <v>25</v>
      </c>
      <c r="B5" s="24"/>
      <c r="C5" s="23"/>
      <c r="D5" s="57"/>
      <c r="E5" s="58"/>
      <c r="F5" s="56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72</v>
      </c>
      <c r="B6" s="6"/>
      <c r="C6" s="43"/>
      <c r="D6" s="59"/>
      <c r="E6" s="60"/>
    </row>
    <row r="7" spans="1:13" x14ac:dyDescent="0.25">
      <c r="A7" s="5" t="s">
        <v>73</v>
      </c>
      <c r="B7" s="6"/>
      <c r="C7" s="43"/>
      <c r="D7" s="59"/>
      <c r="E7" s="60"/>
    </row>
    <row r="8" spans="1:13" x14ac:dyDescent="0.25">
      <c r="A8" s="5" t="s">
        <v>71</v>
      </c>
      <c r="B8" s="6"/>
      <c r="C8" s="43"/>
      <c r="D8" s="59"/>
      <c r="E8" s="60"/>
    </row>
    <row r="9" spans="1:13" x14ac:dyDescent="0.25">
      <c r="A9" s="5" t="s">
        <v>74</v>
      </c>
      <c r="B9" s="6"/>
      <c r="C9" s="43"/>
      <c r="D9" s="59"/>
      <c r="E9" s="60"/>
    </row>
    <row r="10" spans="1:13" x14ac:dyDescent="0.25">
      <c r="A10" s="5" t="s">
        <v>70</v>
      </c>
      <c r="B10" s="6"/>
      <c r="C10" s="43"/>
      <c r="D10" s="59"/>
      <c r="E10" s="60"/>
    </row>
    <row r="11" spans="1:13" x14ac:dyDescent="0.25">
      <c r="A11" s="5" t="s">
        <v>75</v>
      </c>
      <c r="B11" s="6"/>
      <c r="C11" s="43"/>
      <c r="D11" s="59"/>
      <c r="E11" s="60"/>
    </row>
    <row r="12" spans="1:13" x14ac:dyDescent="0.25">
      <c r="A12" s="5" t="s">
        <v>77</v>
      </c>
      <c r="B12" s="7"/>
      <c r="C12" s="40"/>
      <c r="D12" s="59"/>
      <c r="E12" s="60"/>
      <c r="F12" s="61"/>
    </row>
    <row r="13" spans="1:13" x14ac:dyDescent="0.25">
      <c r="A13" s="5" t="s">
        <v>78</v>
      </c>
      <c r="B13" s="6"/>
      <c r="C13" s="40"/>
      <c r="D13" s="59"/>
      <c r="E13" s="60"/>
      <c r="F13" s="61"/>
    </row>
    <row r="14" spans="1:13" x14ac:dyDescent="0.25">
      <c r="A14" s="5" t="s">
        <v>79</v>
      </c>
      <c r="B14" s="6"/>
      <c r="C14" s="43"/>
      <c r="D14" s="59"/>
      <c r="E14" s="60"/>
      <c r="F14" s="61"/>
    </row>
    <row r="15" spans="1:13" x14ac:dyDescent="0.25">
      <c r="A15" s="5" t="s">
        <v>5</v>
      </c>
      <c r="B15" s="6"/>
      <c r="C15" s="43"/>
      <c r="D15" s="59"/>
      <c r="E15" s="60"/>
      <c r="F15" s="61"/>
    </row>
    <row r="16" spans="1:13" x14ac:dyDescent="0.25">
      <c r="A16" s="5" t="s">
        <v>6</v>
      </c>
      <c r="B16" s="6"/>
      <c r="C16" s="43"/>
      <c r="D16" s="59"/>
      <c r="E16" s="60"/>
      <c r="F16" s="61"/>
    </row>
    <row r="17" spans="1:6" x14ac:dyDescent="0.25">
      <c r="A17" s="5" t="s">
        <v>7</v>
      </c>
      <c r="B17" s="6"/>
      <c r="C17" s="43"/>
      <c r="D17" s="59"/>
      <c r="E17" s="60"/>
      <c r="F17" s="61"/>
    </row>
    <row r="18" spans="1:6" x14ac:dyDescent="0.25">
      <c r="A18" s="5" t="s">
        <v>56</v>
      </c>
      <c r="B18" s="6"/>
      <c r="C18" s="43"/>
      <c r="D18" s="59"/>
      <c r="E18" s="60"/>
      <c r="F18" s="61"/>
    </row>
    <row r="19" spans="1:6" x14ac:dyDescent="0.25">
      <c r="A19" s="5" t="s">
        <v>8</v>
      </c>
      <c r="B19" s="6"/>
      <c r="C19" s="43"/>
      <c r="D19" s="59"/>
      <c r="E19" s="60"/>
      <c r="F19" s="61"/>
    </row>
    <row r="20" spans="1:6" ht="15.75" thickBot="1" x14ac:dyDescent="0.3">
      <c r="A20" s="3" t="s">
        <v>9</v>
      </c>
      <c r="B20" s="9"/>
      <c r="C20" s="74">
        <v>0</v>
      </c>
    </row>
    <row r="21" spans="1:6" x14ac:dyDescent="0.25">
      <c r="B21" s="10"/>
      <c r="C21" s="44"/>
    </row>
    <row r="22" spans="1:6" x14ac:dyDescent="0.25">
      <c r="A22" s="15" t="s">
        <v>29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26</v>
      </c>
      <c r="B24" s="11"/>
      <c r="C24" s="45"/>
    </row>
    <row r="25" spans="1:6" x14ac:dyDescent="0.25">
      <c r="A25" s="5" t="s">
        <v>27</v>
      </c>
      <c r="B25" s="21"/>
      <c r="C25" s="45"/>
    </row>
    <row r="26" spans="1:6" x14ac:dyDescent="0.25">
      <c r="A26" s="3" t="s">
        <v>28</v>
      </c>
      <c r="B26" s="6"/>
      <c r="C26" s="73">
        <v>0</v>
      </c>
    </row>
    <row r="27" spans="1:6" ht="15.75" thickBot="1" x14ac:dyDescent="0.3">
      <c r="A27" s="12" t="s">
        <v>10</v>
      </c>
      <c r="B27" s="22"/>
      <c r="C27" s="46">
        <v>0</v>
      </c>
    </row>
    <row r="28" spans="1:6" x14ac:dyDescent="0.25">
      <c r="A28" s="3"/>
      <c r="B28" s="4"/>
      <c r="C28" s="48"/>
    </row>
    <row r="29" spans="1:6" x14ac:dyDescent="0.25">
      <c r="A29" s="13" t="s">
        <v>11</v>
      </c>
      <c r="B29" s="14"/>
      <c r="C29" s="14">
        <v>4.6229791666666667E-3</v>
      </c>
    </row>
    <row r="30" spans="1:6" x14ac:dyDescent="0.25">
      <c r="A30" s="15" t="s">
        <v>12</v>
      </c>
      <c r="B30" s="43"/>
      <c r="C30" s="43">
        <v>108895.97219915006</v>
      </c>
      <c r="D30" s="59"/>
      <c r="E30" s="60"/>
      <c r="F30" s="61"/>
    </row>
    <row r="31" spans="1:6" x14ac:dyDescent="0.25">
      <c r="A31" s="3"/>
      <c r="B31" s="47"/>
      <c r="C31" s="47"/>
    </row>
    <row r="32" spans="1:6" ht="15.75" thickBot="1" x14ac:dyDescent="0.3">
      <c r="A32" s="12" t="s">
        <v>13</v>
      </c>
      <c r="B32" s="75">
        <v>23555367.280114297</v>
      </c>
      <c r="C32" s="75">
        <f>C27+C30+B32</f>
        <v>23664263.252313446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M32"/>
  <sheetViews>
    <sheetView zoomScaleNormal="100" workbookViewId="0">
      <pane ySplit="4" topLeftCell="A14" activePane="bottomLeft" state="frozen"/>
      <selection pane="bottomLeft" activeCell="C32" sqref="C3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66</v>
      </c>
    </row>
    <row r="4" spans="1:13" x14ac:dyDescent="0.25">
      <c r="A4" s="1"/>
      <c r="B4" s="2" t="s">
        <v>24</v>
      </c>
      <c r="C4" s="2">
        <f>'Monthly Cost Tracker AP5'!C4</f>
        <v>45291</v>
      </c>
    </row>
    <row r="5" spans="1:13" x14ac:dyDescent="0.25">
      <c r="A5" s="3" t="s">
        <v>25</v>
      </c>
      <c r="B5" s="24"/>
      <c r="C5" s="23"/>
      <c r="D5" s="57"/>
      <c r="E5" s="58"/>
      <c r="F5" s="56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72</v>
      </c>
      <c r="B6" s="6"/>
      <c r="C6" s="43">
        <v>238594.70000000007</v>
      </c>
      <c r="D6" s="59"/>
      <c r="E6" s="60"/>
    </row>
    <row r="7" spans="1:13" x14ac:dyDescent="0.25">
      <c r="A7" s="5" t="s">
        <v>73</v>
      </c>
      <c r="B7" s="6"/>
      <c r="C7" s="43">
        <v>6.16</v>
      </c>
      <c r="D7" s="59"/>
      <c r="E7" s="60"/>
    </row>
    <row r="8" spans="1:13" x14ac:dyDescent="0.25">
      <c r="A8" s="5" t="s">
        <v>71</v>
      </c>
      <c r="B8" s="6"/>
      <c r="C8" s="43">
        <v>0</v>
      </c>
      <c r="D8" s="59"/>
      <c r="E8" s="60"/>
    </row>
    <row r="9" spans="1:13" x14ac:dyDescent="0.25">
      <c r="A9" s="5" t="s">
        <v>74</v>
      </c>
      <c r="B9" s="6"/>
      <c r="C9" s="43">
        <v>0</v>
      </c>
      <c r="D9" s="59"/>
      <c r="E9" s="60"/>
    </row>
    <row r="10" spans="1:13" x14ac:dyDescent="0.25">
      <c r="A10" s="5" t="s">
        <v>70</v>
      </c>
      <c r="B10" s="6"/>
      <c r="C10" s="43">
        <v>0</v>
      </c>
      <c r="D10" s="59"/>
      <c r="E10" s="60"/>
    </row>
    <row r="11" spans="1:13" x14ac:dyDescent="0.25">
      <c r="A11" s="5" t="s">
        <v>75</v>
      </c>
      <c r="B11" s="6"/>
      <c r="C11" s="43">
        <v>0</v>
      </c>
      <c r="D11" s="59"/>
      <c r="E11" s="60"/>
    </row>
    <row r="12" spans="1:13" x14ac:dyDescent="0.25">
      <c r="A12" s="5" t="s">
        <v>77</v>
      </c>
      <c r="B12" s="7"/>
      <c r="C12" s="43">
        <v>170701.25</v>
      </c>
      <c r="D12" s="59"/>
      <c r="E12" s="60"/>
      <c r="F12" s="61"/>
    </row>
    <row r="13" spans="1:13" x14ac:dyDescent="0.25">
      <c r="A13" s="5" t="s">
        <v>78</v>
      </c>
      <c r="B13" s="6"/>
      <c r="C13" s="43">
        <v>-2506617.7927973196</v>
      </c>
      <c r="D13" s="59"/>
      <c r="E13" s="60"/>
      <c r="F13" s="61"/>
    </row>
    <row r="14" spans="1:13" x14ac:dyDescent="0.25">
      <c r="A14" s="5" t="s">
        <v>79</v>
      </c>
      <c r="B14" s="6"/>
      <c r="C14" s="43">
        <v>-2526595.13</v>
      </c>
      <c r="D14" s="59"/>
      <c r="E14" s="60"/>
      <c r="F14" s="61"/>
    </row>
    <row r="15" spans="1:13" x14ac:dyDescent="0.25">
      <c r="A15" s="5" t="s">
        <v>5</v>
      </c>
      <c r="B15" s="6"/>
      <c r="C15" s="43">
        <v>7084893.7670025351</v>
      </c>
      <c r="D15" s="59"/>
      <c r="E15" s="60"/>
      <c r="F15" s="61"/>
    </row>
    <row r="16" spans="1:13" x14ac:dyDescent="0.25">
      <c r="A16" s="5" t="s">
        <v>6</v>
      </c>
      <c r="B16" s="6"/>
      <c r="C16" s="43">
        <v>3509982.3333333335</v>
      </c>
      <c r="D16" s="59"/>
      <c r="E16" s="60"/>
      <c r="F16" s="61"/>
    </row>
    <row r="17" spans="1:6" x14ac:dyDescent="0.25">
      <c r="A17" s="5" t="s">
        <v>7</v>
      </c>
      <c r="B17" s="6"/>
      <c r="C17" s="43">
        <v>1082591.4800000002</v>
      </c>
      <c r="D17" s="59"/>
      <c r="E17" s="60"/>
      <c r="F17" s="61"/>
    </row>
    <row r="18" spans="1:6" x14ac:dyDescent="0.25">
      <c r="A18" s="5" t="s">
        <v>56</v>
      </c>
      <c r="B18" s="6"/>
      <c r="C18" s="43">
        <v>158899</v>
      </c>
      <c r="D18" s="59"/>
      <c r="E18" s="60"/>
      <c r="F18" s="61"/>
    </row>
    <row r="19" spans="1:6" x14ac:dyDescent="0.25">
      <c r="A19" s="5" t="s">
        <v>8</v>
      </c>
      <c r="B19" s="6"/>
      <c r="C19" s="43">
        <v>909280.33333333302</v>
      </c>
      <c r="D19" s="59"/>
      <c r="E19" s="60"/>
      <c r="F19" s="61"/>
    </row>
    <row r="20" spans="1:6" ht="15.75" thickBot="1" x14ac:dyDescent="0.3">
      <c r="A20" s="3" t="s">
        <v>9</v>
      </c>
      <c r="B20" s="9"/>
      <c r="C20" s="74">
        <f>SUM(C6:C19)</f>
        <v>8121736.1008718824</v>
      </c>
    </row>
    <row r="21" spans="1:6" x14ac:dyDescent="0.25">
      <c r="B21" s="10"/>
      <c r="C21" s="44"/>
    </row>
    <row r="22" spans="1:6" x14ac:dyDescent="0.25">
      <c r="A22" s="15" t="s">
        <v>29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26</v>
      </c>
      <c r="B24" s="11"/>
      <c r="C24" s="45"/>
    </row>
    <row r="25" spans="1:6" x14ac:dyDescent="0.25">
      <c r="A25" s="5" t="s">
        <v>27</v>
      </c>
      <c r="B25" s="21"/>
      <c r="C25" s="45">
        <v>600491.23467867449</v>
      </c>
    </row>
    <row r="26" spans="1:6" x14ac:dyDescent="0.25">
      <c r="A26" s="3" t="s">
        <v>28</v>
      </c>
      <c r="B26" s="6"/>
      <c r="C26" s="71">
        <f>SUM(C24:C25)</f>
        <v>600491.23467867449</v>
      </c>
    </row>
    <row r="27" spans="1:6" ht="15.75" thickBot="1" x14ac:dyDescent="0.3">
      <c r="A27" s="12" t="s">
        <v>10</v>
      </c>
      <c r="B27" s="22"/>
      <c r="C27" s="75">
        <f>-C26+C20</f>
        <v>7521244.8661932079</v>
      </c>
    </row>
    <row r="28" spans="1:6" x14ac:dyDescent="0.25">
      <c r="A28" s="3"/>
      <c r="B28" s="4"/>
      <c r="C28" s="48"/>
    </row>
    <row r="29" spans="1:6" x14ac:dyDescent="0.25">
      <c r="A29" s="13" t="s">
        <v>11</v>
      </c>
      <c r="B29" s="14"/>
      <c r="C29" s="14">
        <v>4.6229791666666667E-3</v>
      </c>
    </row>
    <row r="30" spans="1:6" x14ac:dyDescent="0.25">
      <c r="A30" s="15" t="s">
        <v>12</v>
      </c>
      <c r="B30" s="43"/>
      <c r="C30" s="43">
        <f>(C27+B32)*C29</f>
        <v>103732.78700069702</v>
      </c>
      <c r="D30" s="59"/>
      <c r="E30" s="60"/>
      <c r="F30" s="61"/>
    </row>
    <row r="31" spans="1:6" x14ac:dyDescent="0.25">
      <c r="A31" s="3"/>
      <c r="B31" s="47"/>
      <c r="C31" s="47"/>
    </row>
    <row r="32" spans="1:6" ht="15.75" thickBot="1" x14ac:dyDescent="0.3">
      <c r="A32" s="12" t="s">
        <v>13</v>
      </c>
      <c r="B32" s="75">
        <v>14917270.052638249</v>
      </c>
      <c r="C32" s="75">
        <f>C27+C30+B32</f>
        <v>22542247.705832154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D26"/>
  <sheetViews>
    <sheetView zoomScaleNormal="100" workbookViewId="0">
      <selection activeCell="I22" sqref="I22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17</v>
      </c>
    </row>
    <row r="3" spans="1:4" x14ac:dyDescent="0.25">
      <c r="A3" s="19" t="s">
        <v>48</v>
      </c>
    </row>
    <row r="4" spans="1:4" x14ac:dyDescent="0.25">
      <c r="A4" s="19" t="s">
        <v>14</v>
      </c>
    </row>
    <row r="5" spans="1:4" x14ac:dyDescent="0.25">
      <c r="A5" s="70">
        <f>'Monthly Cost Tracker AP6'!C4</f>
        <v>45291</v>
      </c>
    </row>
    <row r="7" spans="1:4" ht="15.75" thickBot="1" x14ac:dyDescent="0.3">
      <c r="A7" s="18"/>
      <c r="D7" s="8"/>
    </row>
    <row r="8" spans="1:4" ht="23.25" x14ac:dyDescent="0.25">
      <c r="A8" s="42" t="s">
        <v>43</v>
      </c>
      <c r="B8" s="42" t="s">
        <v>31</v>
      </c>
      <c r="C8" s="38" t="s">
        <v>17</v>
      </c>
      <c r="D8" s="8"/>
    </row>
    <row r="9" spans="1:4" x14ac:dyDescent="0.25">
      <c r="A9" s="35" t="s">
        <v>32</v>
      </c>
      <c r="B9" s="27" t="s">
        <v>33</v>
      </c>
      <c r="C9" s="36">
        <v>347760.42</v>
      </c>
    </row>
    <row r="10" spans="1:4" x14ac:dyDescent="0.25">
      <c r="A10" s="35" t="s">
        <v>34</v>
      </c>
      <c r="B10" s="27" t="s">
        <v>33</v>
      </c>
      <c r="C10" s="36">
        <v>83276.080000000016</v>
      </c>
      <c r="D10" s="8"/>
    </row>
    <row r="11" spans="1:4" x14ac:dyDescent="0.25">
      <c r="A11" s="35" t="s">
        <v>35</v>
      </c>
      <c r="B11" s="27" t="s">
        <v>33</v>
      </c>
      <c r="C11" s="36">
        <v>183836.79000000004</v>
      </c>
      <c r="D11" s="8"/>
    </row>
    <row r="12" spans="1:4" x14ac:dyDescent="0.25">
      <c r="A12" s="35" t="s">
        <v>36</v>
      </c>
      <c r="B12" s="27" t="s">
        <v>37</v>
      </c>
      <c r="C12" s="36">
        <v>88327.6</v>
      </c>
      <c r="D12" s="8"/>
    </row>
    <row r="13" spans="1:4" x14ac:dyDescent="0.25">
      <c r="A13" s="35" t="s">
        <v>38</v>
      </c>
      <c r="B13" s="27" t="s">
        <v>33</v>
      </c>
      <c r="C13" s="36">
        <v>4312.3799999999992</v>
      </c>
      <c r="D13" s="25"/>
    </row>
    <row r="14" spans="1:4" x14ac:dyDescent="0.25">
      <c r="A14" s="35" t="s">
        <v>39</v>
      </c>
      <c r="B14" s="27"/>
      <c r="C14" s="36"/>
      <c r="D14" s="25"/>
    </row>
    <row r="15" spans="1:4" x14ac:dyDescent="0.25">
      <c r="A15" s="37" t="s">
        <v>40</v>
      </c>
      <c r="B15" s="27" t="s">
        <v>37</v>
      </c>
      <c r="C15" s="36">
        <v>4419.78</v>
      </c>
      <c r="D15" s="25"/>
    </row>
    <row r="16" spans="1:4" x14ac:dyDescent="0.25">
      <c r="A16" s="37" t="s">
        <v>41</v>
      </c>
      <c r="B16" s="27" t="s">
        <v>37</v>
      </c>
      <c r="C16" s="36">
        <v>52618.73</v>
      </c>
      <c r="D16" s="25"/>
    </row>
    <row r="17" spans="1:4" x14ac:dyDescent="0.25">
      <c r="A17" s="37" t="s">
        <v>42</v>
      </c>
      <c r="B17" s="27" t="s">
        <v>37</v>
      </c>
      <c r="C17" s="36">
        <v>44520.149999999994</v>
      </c>
      <c r="D17" s="25"/>
    </row>
    <row r="18" spans="1:4" x14ac:dyDescent="0.25">
      <c r="D18" s="25"/>
    </row>
    <row r="19" spans="1:4" ht="15.75" thickBot="1" x14ac:dyDescent="0.3">
      <c r="A19" s="33" t="s">
        <v>30</v>
      </c>
      <c r="B19" s="32"/>
      <c r="C19" s="34">
        <f>SUM(C9:C18)</f>
        <v>809071.93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E58"/>
  <sheetViews>
    <sheetView workbookViewId="0">
      <selection activeCell="H11" sqref="H11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58</v>
      </c>
    </row>
    <row r="3" spans="1:5" x14ac:dyDescent="0.25">
      <c r="A3" s="19" t="s">
        <v>48</v>
      </c>
    </row>
    <row r="4" spans="1:5" x14ac:dyDescent="0.25">
      <c r="A4" s="19" t="s">
        <v>15</v>
      </c>
    </row>
    <row r="5" spans="1:5" x14ac:dyDescent="0.25">
      <c r="A5" s="20">
        <f>+'18A'!A5</f>
        <v>45291</v>
      </c>
    </row>
    <row r="7" spans="1:5" x14ac:dyDescent="0.25">
      <c r="A7" s="17"/>
      <c r="B7" s="16"/>
      <c r="D7" s="8"/>
    </row>
    <row r="8" spans="1:5" x14ac:dyDescent="0.25">
      <c r="A8" s="51"/>
    </row>
    <row r="9" spans="1:5" ht="15.75" thickBot="1" x14ac:dyDescent="0.3"/>
    <row r="10" spans="1:5" ht="35.25" customHeight="1" x14ac:dyDescent="0.25">
      <c r="A10" s="38" t="s">
        <v>43</v>
      </c>
      <c r="B10" s="38" t="s">
        <v>31</v>
      </c>
      <c r="C10" s="38" t="str">
        <f>CONCATENATE(TEXT($A$5,"MMM-YYYY")," kWh")</f>
        <v>Dec-2023 kWh</v>
      </c>
      <c r="D10" s="63" t="s">
        <v>67</v>
      </c>
      <c r="E10" s="63" t="s">
        <v>59</v>
      </c>
    </row>
    <row r="11" spans="1:5" x14ac:dyDescent="0.25">
      <c r="A11" s="35" t="s">
        <v>32</v>
      </c>
      <c r="B11" s="27" t="s">
        <v>33</v>
      </c>
      <c r="C11" s="62">
        <v>1154104079</v>
      </c>
      <c r="D11" s="69">
        <f>($E$38/$E$57)</f>
        <v>2.334277972445468E-4</v>
      </c>
      <c r="E11" s="52">
        <f>C11*D11</f>
        <v>269399.9729519164</v>
      </c>
    </row>
    <row r="12" spans="1:5" x14ac:dyDescent="0.25">
      <c r="A12" s="35" t="s">
        <v>34</v>
      </c>
      <c r="B12" s="27" t="s">
        <v>33</v>
      </c>
      <c r="C12" s="62">
        <v>257488764</v>
      </c>
      <c r="D12" s="69">
        <f>($E$38/$E$57)</f>
        <v>2.334277972445468E-4</v>
      </c>
      <c r="E12" s="52">
        <f>C12*D12</f>
        <v>60105.034995740963</v>
      </c>
    </row>
    <row r="13" spans="1:5" x14ac:dyDescent="0.25">
      <c r="A13" s="35" t="s">
        <v>35</v>
      </c>
      <c r="B13" s="27" t="s">
        <v>33</v>
      </c>
      <c r="C13" s="62">
        <v>569852787</v>
      </c>
      <c r="D13" s="69">
        <f>($E$38/$E$57)</f>
        <v>2.334277972445468E-4</v>
      </c>
      <c r="E13" s="52">
        <f t="shared" ref="E13:E19" si="0">C13*D13</f>
        <v>133019.48082307592</v>
      </c>
    </row>
    <row r="14" spans="1:5" x14ac:dyDescent="0.25">
      <c r="A14" s="35" t="s">
        <v>36</v>
      </c>
      <c r="B14" s="27" t="s">
        <v>37</v>
      </c>
      <c r="C14" s="62">
        <v>259287872</v>
      </c>
      <c r="D14" s="69">
        <f>($E$38/$E$57)</f>
        <v>2.334277972445468E-4</v>
      </c>
      <c r="E14" s="52">
        <f t="shared" si="0"/>
        <v>60524.996813186001</v>
      </c>
    </row>
    <row r="15" spans="1:5" x14ac:dyDescent="0.25">
      <c r="A15" s="35" t="s">
        <v>38</v>
      </c>
      <c r="B15" s="27" t="s">
        <v>33</v>
      </c>
      <c r="C15" s="62">
        <v>13026579</v>
      </c>
      <c r="D15" s="69">
        <f>($E$38/$E$57)</f>
        <v>2.334277972445468E-4</v>
      </c>
      <c r="E15" s="52">
        <f t="shared" si="0"/>
        <v>3040.7656416020714</v>
      </c>
    </row>
    <row r="16" spans="1:5" x14ac:dyDescent="0.25">
      <c r="A16" s="35" t="s">
        <v>39</v>
      </c>
      <c r="B16" s="27"/>
      <c r="C16" s="62"/>
      <c r="D16" s="69"/>
      <c r="E16" s="52"/>
    </row>
    <row r="17" spans="1:5" x14ac:dyDescent="0.25">
      <c r="A17" s="37" t="s">
        <v>40</v>
      </c>
      <c r="B17" s="27" t="s">
        <v>37</v>
      </c>
      <c r="C17" s="62">
        <v>12740205</v>
      </c>
      <c r="D17" s="69">
        <f>($E$38/$E$57)</f>
        <v>2.334277972445468E-4</v>
      </c>
      <c r="E17" s="52">
        <f t="shared" si="0"/>
        <v>2973.9179895939615</v>
      </c>
    </row>
    <row r="18" spans="1:5" x14ac:dyDescent="0.25">
      <c r="A18" s="37" t="s">
        <v>41</v>
      </c>
      <c r="B18" s="27" t="s">
        <v>37</v>
      </c>
      <c r="C18" s="62">
        <v>151675766</v>
      </c>
      <c r="D18" s="69">
        <f>($E$38/$E$57)</f>
        <v>2.334277972445468E-4</v>
      </c>
      <c r="E18" s="52">
        <f t="shared" si="0"/>
        <v>35405.339952759328</v>
      </c>
    </row>
    <row r="19" spans="1:5" x14ac:dyDescent="0.25">
      <c r="A19" s="37" t="s">
        <v>42</v>
      </c>
      <c r="B19" s="27" t="s">
        <v>37</v>
      </c>
      <c r="C19" s="62">
        <v>128331285</v>
      </c>
      <c r="D19" s="69">
        <f>($E$38/$E$57)</f>
        <v>2.334277972445468E-4</v>
      </c>
      <c r="E19" s="52">
        <f t="shared" si="0"/>
        <v>29956.089175112149</v>
      </c>
    </row>
    <row r="20" spans="1:5" x14ac:dyDescent="0.25">
      <c r="C20" s="53"/>
      <c r="D20" s="53"/>
      <c r="E20" s="53"/>
    </row>
    <row r="21" spans="1:5" ht="15.75" thickBot="1" x14ac:dyDescent="0.3">
      <c r="A21" s="33" t="s">
        <v>30</v>
      </c>
      <c r="B21" s="32"/>
      <c r="C21" s="54">
        <f>SUM(C11:C20)</f>
        <v>2546507337</v>
      </c>
      <c r="D21" s="54"/>
      <c r="E21" s="54">
        <f t="shared" ref="E21" si="1">SUM(E11:E20)</f>
        <v>594425.59834298678</v>
      </c>
    </row>
    <row r="22" spans="1:5" ht="15.75" thickTop="1" x14ac:dyDescent="0.25"/>
    <row r="24" spans="1:5" ht="17.25" x14ac:dyDescent="0.25">
      <c r="A24" t="s">
        <v>61</v>
      </c>
    </row>
    <row r="30" spans="1:5" x14ac:dyDescent="0.25">
      <c r="A30" s="55" t="s">
        <v>64</v>
      </c>
      <c r="B30" s="55"/>
      <c r="C30" s="55"/>
      <c r="D30" s="55"/>
      <c r="E30" s="55"/>
    </row>
    <row r="38" spans="1:5" x14ac:dyDescent="0.25">
      <c r="E38" s="25">
        <v>7205895</v>
      </c>
    </row>
    <row r="40" spans="1:5" x14ac:dyDescent="0.25">
      <c r="A40" s="55" t="s">
        <v>65</v>
      </c>
      <c r="B40" s="55"/>
      <c r="C40" s="55"/>
      <c r="D40" s="55"/>
      <c r="E40" s="55"/>
    </row>
    <row r="50" spans="5:5" x14ac:dyDescent="0.25">
      <c r="E50" s="66">
        <v>13281323630</v>
      </c>
    </row>
    <row r="51" spans="5:5" x14ac:dyDescent="0.25">
      <c r="E51" s="66">
        <v>3137528082</v>
      </c>
    </row>
    <row r="52" spans="5:5" x14ac:dyDescent="0.25">
      <c r="E52" s="66">
        <v>7243993310</v>
      </c>
    </row>
    <row r="53" spans="5:5" x14ac:dyDescent="0.25">
      <c r="E53" s="66">
        <v>3510154524</v>
      </c>
    </row>
    <row r="54" spans="5:5" x14ac:dyDescent="0.25">
      <c r="E54" s="66">
        <v>3555986080</v>
      </c>
    </row>
    <row r="55" spans="5:5" x14ac:dyDescent="0.25">
      <c r="E55" s="66">
        <v>90105532</v>
      </c>
    </row>
    <row r="56" spans="5:5" x14ac:dyDescent="0.25">
      <c r="E56" s="66">
        <v>50818446</v>
      </c>
    </row>
    <row r="57" spans="5:5" ht="15.75" thickBot="1" x14ac:dyDescent="0.3">
      <c r="E57" s="67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H9"/>
  <sheetViews>
    <sheetView workbookViewId="0">
      <selection activeCell="D10" sqref="D10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19</v>
      </c>
    </row>
    <row r="3" spans="1:8" x14ac:dyDescent="0.25">
      <c r="A3" s="19" t="s">
        <v>49</v>
      </c>
    </row>
    <row r="4" spans="1:8" x14ac:dyDescent="0.25">
      <c r="A4" s="20">
        <f>+'18A'!A5</f>
        <v>45291</v>
      </c>
    </row>
    <row r="6" spans="1:8" x14ac:dyDescent="0.25">
      <c r="A6" s="17"/>
      <c r="B6" s="16"/>
      <c r="D6" s="8"/>
    </row>
    <row r="7" spans="1:8" ht="15" customHeight="1" x14ac:dyDescent="0.25">
      <c r="A7" t="s">
        <v>69</v>
      </c>
      <c r="B7" s="65"/>
      <c r="C7" s="65"/>
      <c r="D7" s="65"/>
      <c r="E7" s="65"/>
      <c r="F7" s="65"/>
      <c r="G7" s="65"/>
      <c r="H7" s="65"/>
    </row>
    <row r="8" spans="1:8" x14ac:dyDescent="0.25">
      <c r="A8" s="64"/>
      <c r="B8" s="64"/>
      <c r="C8" s="64"/>
      <c r="D8" s="64"/>
      <c r="E8" s="64"/>
      <c r="F8" s="64"/>
      <c r="G8" s="64"/>
      <c r="H8" s="64"/>
    </row>
    <row r="9" spans="1:8" x14ac:dyDescent="0.25">
      <c r="A9" s="64"/>
      <c r="B9" s="64"/>
      <c r="C9" s="64"/>
      <c r="D9" s="64"/>
      <c r="E9" s="64"/>
      <c r="F9" s="64"/>
      <c r="G9" s="64"/>
      <c r="H9" s="6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G21"/>
  <sheetViews>
    <sheetView workbookViewId="0">
      <selection activeCell="G11" sqref="G11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18</v>
      </c>
    </row>
    <row r="3" spans="1:7" x14ac:dyDescent="0.25">
      <c r="A3" s="19" t="s">
        <v>48</v>
      </c>
    </row>
    <row r="4" spans="1:7" x14ac:dyDescent="0.25">
      <c r="A4" s="19" t="s">
        <v>16</v>
      </c>
    </row>
    <row r="5" spans="1:7" x14ac:dyDescent="0.25">
      <c r="A5" s="20">
        <f>+'18A'!A5</f>
        <v>45291</v>
      </c>
    </row>
    <row r="6" spans="1:7" ht="15.75" thickBot="1" x14ac:dyDescent="0.3"/>
    <row r="7" spans="1:7" ht="42.75" customHeight="1" x14ac:dyDescent="0.25">
      <c r="A7" s="38" t="s">
        <v>43</v>
      </c>
      <c r="B7" s="38" t="s">
        <v>31</v>
      </c>
      <c r="C7" s="38" t="s">
        <v>17</v>
      </c>
      <c r="D7" s="38" t="s">
        <v>47</v>
      </c>
      <c r="E7" s="38" t="s">
        <v>68</v>
      </c>
      <c r="F7" s="38" t="s">
        <v>46</v>
      </c>
      <c r="G7" s="38" t="s">
        <v>44</v>
      </c>
    </row>
    <row r="8" spans="1:7" x14ac:dyDescent="0.25">
      <c r="A8" s="27" t="s">
        <v>32</v>
      </c>
      <c r="B8" s="27" t="s">
        <v>33</v>
      </c>
      <c r="C8" s="36">
        <f>'18A'!C9</f>
        <v>347760.42</v>
      </c>
      <c r="D8" s="39">
        <v>1328778710</v>
      </c>
      <c r="E8" s="68">
        <v>3.2365161420513526E-4</v>
      </c>
      <c r="F8" s="36">
        <f>D8*E8</f>
        <v>430061.3744129173</v>
      </c>
      <c r="G8" s="36">
        <f>F8-C8</f>
        <v>82300.954412917315</v>
      </c>
    </row>
    <row r="9" spans="1:7" x14ac:dyDescent="0.25">
      <c r="A9" s="27" t="s">
        <v>34</v>
      </c>
      <c r="B9" s="27" t="s">
        <v>33</v>
      </c>
      <c r="C9" s="36">
        <f>'18A'!C10</f>
        <v>83276.080000000016</v>
      </c>
      <c r="D9" s="39">
        <v>278169690</v>
      </c>
      <c r="E9" s="68">
        <v>3.2365161420513526E-4</v>
      </c>
      <c r="F9" s="36">
        <f t="shared" ref="F9:F16" si="0">D9*E9</f>
        <v>90030.069191442075</v>
      </c>
      <c r="G9" s="36">
        <f t="shared" ref="G9:G16" si="1">F9-C9</f>
        <v>6753.9891914420587</v>
      </c>
    </row>
    <row r="10" spans="1:7" x14ac:dyDescent="0.25">
      <c r="A10" s="27" t="s">
        <v>35</v>
      </c>
      <c r="B10" s="27" t="s">
        <v>33</v>
      </c>
      <c r="C10" s="36">
        <f>'18A'!C11</f>
        <v>183836.79000000004</v>
      </c>
      <c r="D10" s="39">
        <v>597666870</v>
      </c>
      <c r="E10" s="68">
        <v>3.2365161420513526E-4</v>
      </c>
      <c r="F10" s="36">
        <f t="shared" si="0"/>
        <v>193435.84723243074</v>
      </c>
      <c r="G10" s="36">
        <f t="shared" si="1"/>
        <v>9599.0572324306995</v>
      </c>
    </row>
    <row r="11" spans="1:7" x14ac:dyDescent="0.25">
      <c r="A11" s="27" t="s">
        <v>36</v>
      </c>
      <c r="B11" s="27" t="s">
        <v>37</v>
      </c>
      <c r="C11" s="36">
        <f>'18A'!C12</f>
        <v>88327.6</v>
      </c>
      <c r="D11" s="39">
        <v>288457660.00000006</v>
      </c>
      <c r="E11" s="68">
        <v>3.2365161420513526E-4</v>
      </c>
      <c r="F11" s="36">
        <f t="shared" si="0"/>
        <v>93359.787288836102</v>
      </c>
      <c r="G11" s="36">
        <f t="shared" si="1"/>
        <v>5032.1872888360958</v>
      </c>
    </row>
    <row r="12" spans="1:7" x14ac:dyDescent="0.25">
      <c r="A12" s="27" t="s">
        <v>45</v>
      </c>
      <c r="B12" s="27" t="s">
        <v>33</v>
      </c>
      <c r="C12" s="36">
        <f>'18A'!C13</f>
        <v>4312.3799999999992</v>
      </c>
      <c r="D12" s="39">
        <v>12801491.02023134</v>
      </c>
      <c r="E12" s="68">
        <v>3.2365161420513526E-4</v>
      </c>
      <c r="F12" s="36">
        <f t="shared" si="0"/>
        <v>4143.223232930417</v>
      </c>
      <c r="G12" s="36">
        <f t="shared" si="1"/>
        <v>-169.1567670695822</v>
      </c>
    </row>
    <row r="13" spans="1:7" x14ac:dyDescent="0.25">
      <c r="A13" s="27" t="s">
        <v>39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40</v>
      </c>
      <c r="B14" s="27" t="s">
        <v>37</v>
      </c>
      <c r="C14" s="36">
        <f>'18A'!C15</f>
        <v>4419.78</v>
      </c>
      <c r="D14" s="39">
        <v>13803368.16</v>
      </c>
      <c r="E14" s="68">
        <v>3.2365161420513526E-4</v>
      </c>
      <c r="F14" s="36">
        <f t="shared" si="0"/>
        <v>4467.4823864517675</v>
      </c>
      <c r="G14" s="36">
        <f t="shared" si="1"/>
        <v>47.702386451767779</v>
      </c>
    </row>
    <row r="15" spans="1:7" x14ac:dyDescent="0.25">
      <c r="A15" s="28" t="s">
        <v>41</v>
      </c>
      <c r="B15" s="27" t="s">
        <v>37</v>
      </c>
      <c r="C15" s="36">
        <f>'18A'!C16</f>
        <v>52618.73</v>
      </c>
      <c r="D15" s="39">
        <v>155863032.14000002</v>
      </c>
      <c r="E15" s="68">
        <v>3.2365161420513526E-4</v>
      </c>
      <c r="F15" s="36">
        <f t="shared" si="0"/>
        <v>50445.321947017881</v>
      </c>
      <c r="G15" s="36">
        <f t="shared" si="1"/>
        <v>-2173.4080529821222</v>
      </c>
    </row>
    <row r="16" spans="1:7" x14ac:dyDescent="0.25">
      <c r="A16" s="28" t="s">
        <v>42</v>
      </c>
      <c r="B16" s="27" t="s">
        <v>37</v>
      </c>
      <c r="C16" s="36">
        <f>'18A'!C17</f>
        <v>44520.149999999994</v>
      </c>
      <c r="D16" s="39">
        <v>117903769.69999999</v>
      </c>
      <c r="E16" s="68">
        <v>3.2365161420513526E-4</v>
      </c>
      <c r="F16" s="36">
        <f t="shared" si="0"/>
        <v>38159.745384275513</v>
      </c>
      <c r="G16" s="36">
        <f t="shared" si="1"/>
        <v>-6360.4046157244811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30</v>
      </c>
      <c r="B18" s="32"/>
      <c r="C18" s="34">
        <f>SUM(C8:C17)</f>
        <v>809071.93</v>
      </c>
      <c r="D18" s="41">
        <f>SUM(D8:D17)</f>
        <v>2793444591.0202308</v>
      </c>
      <c r="E18" s="30"/>
      <c r="F18" s="34">
        <f>SUM(F8:F17)</f>
        <v>904102.85107630189</v>
      </c>
      <c r="G18" s="34">
        <f>SUM(G8:G17)</f>
        <v>95030.921076301747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20</v>
      </c>
    </row>
    <row r="3" spans="1:1" x14ac:dyDescent="0.25">
      <c r="A3" s="19" t="s">
        <v>50</v>
      </c>
    </row>
    <row r="4" spans="1:1" x14ac:dyDescent="0.25">
      <c r="A4" s="20">
        <f>+'18A'!A5</f>
        <v>45291</v>
      </c>
    </row>
    <row r="7" spans="1:1" x14ac:dyDescent="0.25">
      <c r="A7" t="s">
        <v>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7"/>
  <sheetViews>
    <sheetView workbookViewId="0">
      <selection activeCell="A20" sqref="A20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22</v>
      </c>
    </row>
    <row r="3" spans="1:1" x14ac:dyDescent="0.25">
      <c r="A3" s="19" t="s">
        <v>51</v>
      </c>
    </row>
    <row r="4" spans="1:1" x14ac:dyDescent="0.25">
      <c r="A4" s="20">
        <f>+'18A'!A5</f>
        <v>45291</v>
      </c>
    </row>
    <row r="7" spans="1:1" x14ac:dyDescent="0.2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AP4</vt:lpstr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Pfaff, Maria</cp:lastModifiedBy>
  <dcterms:created xsi:type="dcterms:W3CDTF">2019-08-15T19:17:26Z</dcterms:created>
  <dcterms:modified xsi:type="dcterms:W3CDTF">2024-02-05T22:39:32Z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