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dfile01\Department\Regulatory_Team\GO-2024-0180  Carbon Offset Initiative\"/>
    </mc:Choice>
  </mc:AlternateContent>
  <xr:revisionPtr revIDLastSave="0" documentId="13_ncr:1_{589EA932-5F38-4A56-BF85-485BA36AC77B}" xr6:coauthVersionLast="47" xr6:coauthVersionMax="47" xr10:uidLastSave="{00000000-0000-0000-0000-000000000000}"/>
  <bookViews>
    <workbookView xWindow="57480" yWindow="9300" windowWidth="29040" windowHeight="15840" xr2:uid="{557E2DE2-5CFC-45E1-9FA7-B71FC3A918FC}"/>
  </bookViews>
  <sheets>
    <sheet name="Clean Tariff Calc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P42" i="1"/>
  <c r="U41" i="1"/>
  <c r="P41" i="1"/>
  <c r="U40" i="1"/>
  <c r="P40" i="1"/>
  <c r="U39" i="1"/>
  <c r="P39" i="1"/>
  <c r="U38" i="1"/>
  <c r="P38" i="1"/>
  <c r="U37" i="1"/>
  <c r="P37" i="1"/>
  <c r="B32" i="1"/>
  <c r="B31" i="1"/>
  <c r="B20" i="1"/>
  <c r="C14" i="1"/>
  <c r="C12" i="1"/>
  <c r="E11" i="1"/>
  <c r="G11" i="1" s="1"/>
  <c r="H11" i="1" s="1"/>
  <c r="B11" i="1"/>
  <c r="E10" i="1"/>
  <c r="G10" i="1" s="1"/>
  <c r="G12" i="1" l="1"/>
  <c r="G14" i="1" s="1"/>
  <c r="K27" i="1" s="1"/>
  <c r="G15" i="1"/>
  <c r="H10" i="1"/>
  <c r="E12" i="1"/>
  <c r="E14" i="1" s="1"/>
  <c r="T42" i="1" l="1"/>
  <c r="V42" i="1" s="1"/>
  <c r="R42" i="1" s="1"/>
  <c r="T41" i="1"/>
  <c r="V41" i="1" s="1"/>
  <c r="R41" i="1" s="1"/>
  <c r="T40" i="1"/>
  <c r="V40" i="1" s="1"/>
  <c r="R40" i="1" s="1"/>
  <c r="T39" i="1"/>
  <c r="V39" i="1" s="1"/>
  <c r="R39" i="1" s="1"/>
  <c r="T38" i="1"/>
  <c r="V38" i="1" s="1"/>
  <c r="R38" i="1" s="1"/>
  <c r="T37" i="1"/>
  <c r="V37" i="1" s="1"/>
  <c r="R37" i="1" s="1"/>
  <c r="O41" i="1"/>
  <c r="Q41" i="1" s="1"/>
  <c r="M41" i="1" s="1"/>
  <c r="O40" i="1"/>
  <c r="Q40" i="1" s="1"/>
  <c r="M40" i="1" s="1"/>
  <c r="O39" i="1"/>
  <c r="Q39" i="1" s="1"/>
  <c r="M39" i="1" s="1"/>
  <c r="O38" i="1"/>
  <c r="Q38" i="1" s="1"/>
  <c r="M38" i="1" s="1"/>
  <c r="O37" i="1"/>
  <c r="Q37" i="1" s="1"/>
  <c r="M37" i="1" s="1"/>
  <c r="O42" i="1"/>
  <c r="Q42" i="1" s="1"/>
  <c r="M42" i="1" s="1"/>
</calcChain>
</file>

<file path=xl/sharedStrings.xml><?xml version="1.0" encoding="utf-8"?>
<sst xmlns="http://schemas.openxmlformats.org/spreadsheetml/2006/main" count="50" uniqueCount="37">
  <si>
    <t>Carbon Offset Initiative Tariff Tables and Calculations Workpaper (GO-2024-0180)</t>
  </si>
  <si>
    <t>Information to Calculate Ccf Offset Per $1:</t>
  </si>
  <si>
    <t>**Original
 Filing**</t>
  </si>
  <si>
    <t>Updated 
FINAL</t>
  </si>
  <si>
    <t>Cost</t>
  </si>
  <si>
    <t>Per MMBtu</t>
  </si>
  <si>
    <t>Per Therm</t>
  </si>
  <si>
    <t>Per Ccf</t>
  </si>
  <si>
    <t>Check</t>
  </si>
  <si>
    <t>Estimated EA Cost</t>
  </si>
  <si>
    <t>Estimated Admin Cost</t>
  </si>
  <si>
    <t xml:space="preserve">Estimated Total Cost </t>
  </si>
  <si>
    <t>Offset per $1</t>
  </si>
  <si>
    <t>Conversion Factors (EIA - See screenshot below):</t>
  </si>
  <si>
    <t>$ per MMBtu to Therm</t>
  </si>
  <si>
    <t>$ per Therm to Ccf</t>
  </si>
  <si>
    <t>$ per MMBtu to Ccf</t>
  </si>
  <si>
    <t>https://www.eia.gov/tools/faqs/faq.php?id=45&amp;t=8</t>
  </si>
  <si>
    <t>Ccf Offset Per $1 Table for Tariff:</t>
  </si>
  <si>
    <t>Table &gt;&gt;&gt;</t>
  </si>
  <si>
    <t>Ccf Offset per $1</t>
  </si>
  <si>
    <t>Information to Create Example Offset  Tables for Tariff:</t>
  </si>
  <si>
    <t>Avg Missouri Residential Normalized Usage</t>
  </si>
  <si>
    <t>Ccf</t>
  </si>
  <si>
    <t>From Rate Case Billing Determinants September 2022 Update</t>
  </si>
  <si>
    <t>Tables &gt;&gt;&gt;&gt;&gt;</t>
  </si>
  <si>
    <t>Table 1: Residential Customers</t>
  </si>
  <si>
    <t>Table 2: Small General Service Customers</t>
  </si>
  <si>
    <t>Approx. Annual Offset %
(Applied to normalized 
class usage)</t>
  </si>
  <si>
    <t>Residential</t>
  </si>
  <si>
    <t>Small General Service</t>
  </si>
  <si>
    <t>Monthly
 Charge^</t>
  </si>
  <si>
    <t>Monthly
Ccf Offset</t>
  </si>
  <si>
    <t>Annual
Charge</t>
  </si>
  <si>
    <t>Annual 
Ccf Offset*</t>
  </si>
  <si>
    <t>^Represents amount per billing cycle with 12 billing cycles in a year.
*Annual carbon emissions offset for equivalent geological natural gas usage if enrolled in the program for 12 months.</t>
  </si>
  <si>
    <t>Screenshot as of 3/19/2024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</si>
</sst>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0.0%"/>
    <numFmt numFmtId="166" formatCode="_(* #,##0.000_);_(* \(#,##0.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4" fontId="2" fillId="0" borderId="0" xfId="0" applyNumberFormat="1" applyFont="1"/>
    <xf numFmtId="43" fontId="0" fillId="0" borderId="0" xfId="1" applyFont="1"/>
    <xf numFmtId="44" fontId="0" fillId="0" borderId="0" xfId="0" applyNumberFormat="1"/>
    <xf numFmtId="165" fontId="0" fillId="0" borderId="0" xfId="3" applyNumberFormat="1" applyFont="1"/>
    <xf numFmtId="166" fontId="0" fillId="0" borderId="0" xfId="1" applyNumberFormat="1" applyFont="1"/>
    <xf numFmtId="164" fontId="0" fillId="0" borderId="1" xfId="0" applyNumberFormat="1" applyBorder="1"/>
    <xf numFmtId="164" fontId="2" fillId="0" borderId="1" xfId="0" applyNumberFormat="1" applyFont="1" applyBorder="1"/>
    <xf numFmtId="43" fontId="2" fillId="0" borderId="2" xfId="1" applyFont="1" applyBorder="1"/>
    <xf numFmtId="0" fontId="0" fillId="0" borderId="0" xfId="0" applyAlignment="1">
      <alignment horizontal="left" indent="1"/>
    </xf>
    <xf numFmtId="0" fontId="3" fillId="0" borderId="0" xfId="4"/>
    <xf numFmtId="0" fontId="5" fillId="0" borderId="0" xfId="0" applyFont="1"/>
    <xf numFmtId="0" fontId="0" fillId="2" borderId="0" xfId="0" applyFill="1"/>
    <xf numFmtId="0" fontId="0" fillId="3" borderId="3" xfId="0" applyFill="1" applyBorder="1" applyAlignment="1">
      <alignment horizontal="center" wrapText="1"/>
    </xf>
    <xf numFmtId="43" fontId="0" fillId="0" borderId="3" xfId="0" applyNumberFormat="1" applyBorder="1"/>
    <xf numFmtId="43" fontId="6" fillId="0" borderId="0" xfId="1" applyFont="1" applyFill="1"/>
    <xf numFmtId="43" fontId="0" fillId="0" borderId="0" xfId="1" applyFont="1" applyFill="1"/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9" fontId="0" fillId="2" borderId="3" xfId="0" applyNumberFormat="1" applyFill="1" applyBorder="1" applyAlignment="1">
      <alignment horizontal="center"/>
    </xf>
    <xf numFmtId="44" fontId="0" fillId="2" borderId="3" xfId="0" applyNumberFormat="1" applyFill="1" applyBorder="1"/>
    <xf numFmtId="43" fontId="0" fillId="2" borderId="3" xfId="1" applyFont="1" applyFill="1" applyBorder="1"/>
    <xf numFmtId="0" fontId="7" fillId="2" borderId="0" xfId="0" applyFont="1" applyFill="1" applyAlignment="1">
      <alignment horizontal="left" vertical="top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52</xdr:row>
      <xdr:rowOff>25400</xdr:rowOff>
    </xdr:from>
    <xdr:to>
      <xdr:col>4</xdr:col>
      <xdr:colOff>544147</xdr:colOff>
      <xdr:row>87</xdr:row>
      <xdr:rowOff>38437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EE8411-872F-499A-A52D-7085A5817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9855200"/>
          <a:ext cx="5014546" cy="6343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ia.gov/tools/faqs/faq.php?id=45&amp;t=8" TargetMode="External"/><Relationship Id="rId1" Type="http://schemas.openxmlformats.org/officeDocument/2006/relationships/hyperlink" Target="https://www.eia.gov/tools/faqs/faq.php?id=45&amp;t=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A5D4-A9BB-46EF-BF84-B40307D49755}">
  <dimension ref="A1:W51"/>
  <sheetViews>
    <sheetView tabSelected="1" zoomScale="130" zoomScaleNormal="130" workbookViewId="0">
      <selection activeCell="G11" sqref="G11"/>
    </sheetView>
  </sheetViews>
  <sheetFormatPr defaultRowHeight="14.5" x14ac:dyDescent="0.35"/>
  <cols>
    <col min="1" max="1" width="42.54296875" bestFit="1" customWidth="1"/>
    <col min="2" max="2" width="10.1796875" customWidth="1"/>
    <col min="3" max="3" width="9.7265625" customWidth="1"/>
    <col min="4" max="4" width="2.54296875" customWidth="1"/>
    <col min="5" max="5" width="9.453125" customWidth="1"/>
    <col min="6" max="6" width="2.54296875" customWidth="1"/>
    <col min="9" max="9" width="1.6328125" customWidth="1"/>
    <col min="10" max="10" width="14.7265625" customWidth="1"/>
    <col min="11" max="11" width="8.7265625" customWidth="1"/>
    <col min="12" max="12" width="1.6328125" customWidth="1"/>
    <col min="13" max="13" width="23.6328125" customWidth="1"/>
    <col min="14" max="17" width="10.54296875" customWidth="1"/>
    <col min="18" max="18" width="23.6328125" customWidth="1"/>
    <col min="19" max="22" width="10.54296875" customWidth="1"/>
    <col min="23" max="23" width="1.6328125" customWidth="1"/>
  </cols>
  <sheetData>
    <row r="1" spans="1:10" x14ac:dyDescent="0.35">
      <c r="A1" s="1" t="s">
        <v>0</v>
      </c>
    </row>
    <row r="5" spans="1:10" x14ac:dyDescent="0.35">
      <c r="A5" s="2" t="s">
        <v>1</v>
      </c>
    </row>
    <row r="6" spans="1:10" ht="29" customHeight="1" x14ac:dyDescent="0.35">
      <c r="E6" s="3" t="s">
        <v>2</v>
      </c>
      <c r="G6" s="4" t="s">
        <v>3</v>
      </c>
    </row>
    <row r="7" spans="1:10" x14ac:dyDescent="0.35">
      <c r="C7" s="5" t="s">
        <v>4</v>
      </c>
      <c r="D7" s="5"/>
      <c r="E7" s="5" t="s">
        <v>4</v>
      </c>
      <c r="G7" s="6" t="s">
        <v>4</v>
      </c>
    </row>
    <row r="8" spans="1:10" x14ac:dyDescent="0.35">
      <c r="C8" s="5" t="s">
        <v>5</v>
      </c>
      <c r="D8" s="5"/>
      <c r="E8" s="5" t="s">
        <v>6</v>
      </c>
      <c r="G8" s="6" t="s">
        <v>7</v>
      </c>
      <c r="H8" s="5" t="s">
        <v>8</v>
      </c>
    </row>
    <row r="9" spans="1:10" x14ac:dyDescent="0.35">
      <c r="G9" s="1"/>
    </row>
    <row r="10" spans="1:10" x14ac:dyDescent="0.35">
      <c r="A10" t="s">
        <v>9</v>
      </c>
      <c r="C10" s="7">
        <v>3</v>
      </c>
      <c r="D10" s="7"/>
      <c r="E10" s="8">
        <f>C10*$B$18</f>
        <v>0.30000000000000004</v>
      </c>
      <c r="G10" s="9">
        <f>E10*$B$19</f>
        <v>0.31140000000000007</v>
      </c>
      <c r="H10" s="10">
        <f>C10*$B$20-G10</f>
        <v>0</v>
      </c>
      <c r="J10" s="11"/>
    </row>
    <row r="11" spans="1:10" x14ac:dyDescent="0.35">
      <c r="A11" t="s">
        <v>10</v>
      </c>
      <c r="B11" s="12">
        <f>C11/C12</f>
        <v>0.13043478260869565</v>
      </c>
      <c r="C11" s="13">
        <v>0.45</v>
      </c>
      <c r="D11" s="13"/>
      <c r="E11" s="8">
        <f>C11*$B$18</f>
        <v>4.5000000000000005E-2</v>
      </c>
      <c r="G11" s="9">
        <f>E11*$B$19</f>
        <v>4.6710000000000008E-2</v>
      </c>
      <c r="H11" s="10">
        <f>C11*$B$20-G11</f>
        <v>0</v>
      </c>
    </row>
    <row r="12" spans="1:10" x14ac:dyDescent="0.35">
      <c r="A12" t="s">
        <v>11</v>
      </c>
      <c r="B12" s="12"/>
      <c r="C12" s="14">
        <f>SUM(C10:C11)</f>
        <v>3.45</v>
      </c>
      <c r="D12" s="8"/>
      <c r="E12" s="14">
        <f>SUM(E10:E11)</f>
        <v>0.34500000000000003</v>
      </c>
      <c r="G12" s="15">
        <f>SUM(G10:G11)</f>
        <v>0.35811000000000009</v>
      </c>
    </row>
    <row r="13" spans="1:10" ht="15" thickBot="1" x14ac:dyDescent="0.4">
      <c r="C13" s="8"/>
      <c r="D13" s="8"/>
      <c r="G13" s="1"/>
    </row>
    <row r="14" spans="1:10" ht="15" thickBot="1" x14ac:dyDescent="0.4">
      <c r="A14" t="s">
        <v>12</v>
      </c>
      <c r="C14" s="10">
        <f>1/C12</f>
        <v>0.28985507246376813</v>
      </c>
      <c r="D14" s="10"/>
      <c r="E14" s="10">
        <f>1/E12</f>
        <v>2.8985507246376807</v>
      </c>
      <c r="F14" s="10"/>
      <c r="G14" s="16">
        <f>1/G12</f>
        <v>2.7924380776856266</v>
      </c>
      <c r="J14" s="11"/>
    </row>
    <row r="15" spans="1:10" x14ac:dyDescent="0.35">
      <c r="A15" t="s">
        <v>8</v>
      </c>
      <c r="E15" s="11"/>
      <c r="G15" s="10">
        <f>1/(G10)*(1-B11)-G14</f>
        <v>0</v>
      </c>
      <c r="J15" s="11"/>
    </row>
    <row r="16" spans="1:10" x14ac:dyDescent="0.35">
      <c r="E16" s="11"/>
      <c r="G16" s="11"/>
    </row>
    <row r="17" spans="1:23" x14ac:dyDescent="0.35">
      <c r="A17" t="s">
        <v>13</v>
      </c>
      <c r="E17" s="11"/>
      <c r="G17" s="11"/>
    </row>
    <row r="18" spans="1:23" x14ac:dyDescent="0.35">
      <c r="A18" s="17" t="s">
        <v>14</v>
      </c>
      <c r="B18">
        <v>0.1</v>
      </c>
      <c r="E18" s="11"/>
      <c r="G18" s="11"/>
    </row>
    <row r="19" spans="1:23" x14ac:dyDescent="0.35">
      <c r="A19" s="17" t="s">
        <v>15</v>
      </c>
      <c r="B19">
        <v>1.038</v>
      </c>
      <c r="E19" s="11"/>
      <c r="G19" s="11"/>
    </row>
    <row r="20" spans="1:23" x14ac:dyDescent="0.35">
      <c r="A20" s="17" t="s">
        <v>16</v>
      </c>
      <c r="B20">
        <f>B18*B19</f>
        <v>0.1038</v>
      </c>
      <c r="E20" s="11"/>
      <c r="G20" s="11"/>
    </row>
    <row r="21" spans="1:23" x14ac:dyDescent="0.35">
      <c r="E21" s="11"/>
      <c r="G21" s="11"/>
    </row>
    <row r="22" spans="1:23" x14ac:dyDescent="0.35">
      <c r="A22" s="18" t="s">
        <v>17</v>
      </c>
    </row>
    <row r="24" spans="1:23" x14ac:dyDescent="0.35">
      <c r="A24" s="19" t="s">
        <v>18</v>
      </c>
    </row>
    <row r="26" spans="1:23" x14ac:dyDescent="0.35">
      <c r="I26" s="20"/>
      <c r="J26" s="20"/>
      <c r="K26" s="20"/>
      <c r="L26" s="20"/>
    </row>
    <row r="27" spans="1:23" x14ac:dyDescent="0.35">
      <c r="A27" t="s">
        <v>19</v>
      </c>
      <c r="I27" s="20"/>
      <c r="J27" s="21" t="s">
        <v>20</v>
      </c>
      <c r="K27" s="22">
        <f>G14</f>
        <v>2.7924380776856266</v>
      </c>
      <c r="L27" s="20"/>
    </row>
    <row r="28" spans="1:23" x14ac:dyDescent="0.35">
      <c r="I28" s="20"/>
      <c r="J28" s="20"/>
      <c r="K28" s="20"/>
      <c r="L28" s="20"/>
    </row>
    <row r="29" spans="1:23" x14ac:dyDescent="0.35">
      <c r="A29" s="19" t="s">
        <v>21</v>
      </c>
    </row>
    <row r="31" spans="1:23" x14ac:dyDescent="0.35">
      <c r="A31" t="s">
        <v>22</v>
      </c>
      <c r="B31" s="23">
        <f>ROUND(764.221619493639,2)</f>
        <v>764.22</v>
      </c>
      <c r="C31" t="s">
        <v>23</v>
      </c>
      <c r="D31" t="s">
        <v>24</v>
      </c>
    </row>
    <row r="32" spans="1:23" x14ac:dyDescent="0.35">
      <c r="A32" t="s">
        <v>22</v>
      </c>
      <c r="B32" s="24">
        <f>ROUND(1983.45,2)</f>
        <v>1983.45</v>
      </c>
      <c r="C32" t="s">
        <v>23</v>
      </c>
      <c r="D32" t="s">
        <v>24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6" customHeight="1" x14ac:dyDescent="0.35"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x14ac:dyDescent="0.35">
      <c r="A34" s="25" t="s">
        <v>25</v>
      </c>
      <c r="L34" s="20"/>
      <c r="M34" s="20" t="s">
        <v>26</v>
      </c>
      <c r="N34" s="20"/>
      <c r="O34" s="20"/>
      <c r="P34" s="20"/>
      <c r="Q34" s="20"/>
      <c r="R34" s="20" t="s">
        <v>27</v>
      </c>
      <c r="S34" s="20"/>
      <c r="T34" s="20"/>
      <c r="U34" s="20"/>
      <c r="V34" s="20"/>
      <c r="W34" s="20"/>
    </row>
    <row r="35" spans="1:23" ht="14.5" customHeight="1" x14ac:dyDescent="0.35">
      <c r="A35" s="25"/>
      <c r="L35" s="20"/>
      <c r="M35" s="26" t="s">
        <v>28</v>
      </c>
      <c r="N35" s="27" t="s">
        <v>29</v>
      </c>
      <c r="O35" s="27"/>
      <c r="P35" s="27"/>
      <c r="Q35" s="27"/>
      <c r="R35" s="26" t="s">
        <v>28</v>
      </c>
      <c r="S35" s="28" t="s">
        <v>30</v>
      </c>
      <c r="T35" s="29"/>
      <c r="U35" s="29"/>
      <c r="V35" s="30"/>
      <c r="W35" s="20"/>
    </row>
    <row r="36" spans="1:23" ht="29" x14ac:dyDescent="0.35">
      <c r="A36" s="25"/>
      <c r="L36" s="20"/>
      <c r="M36" s="31"/>
      <c r="N36" s="21" t="s">
        <v>31</v>
      </c>
      <c r="O36" s="21" t="s">
        <v>32</v>
      </c>
      <c r="P36" s="21" t="s">
        <v>33</v>
      </c>
      <c r="Q36" s="21" t="s">
        <v>34</v>
      </c>
      <c r="R36" s="31"/>
      <c r="S36" s="21" t="s">
        <v>31</v>
      </c>
      <c r="T36" s="21" t="s">
        <v>32</v>
      </c>
      <c r="U36" s="21" t="s">
        <v>33</v>
      </c>
      <c r="V36" s="21" t="s">
        <v>34</v>
      </c>
      <c r="W36" s="20"/>
    </row>
    <row r="37" spans="1:23" x14ac:dyDescent="0.35">
      <c r="A37" s="25"/>
      <c r="L37" s="20"/>
      <c r="M37" s="32">
        <f>Q37/$B$31</f>
        <v>4.384765765385297E-2</v>
      </c>
      <c r="N37" s="33">
        <v>1</v>
      </c>
      <c r="O37" s="34">
        <f>N37*$K$27</f>
        <v>2.7924380776856266</v>
      </c>
      <c r="P37" s="33">
        <f>N37*12</f>
        <v>12</v>
      </c>
      <c r="Q37" s="34">
        <f>O37*12</f>
        <v>33.509256932227515</v>
      </c>
      <c r="R37" s="32">
        <f>V37/B$32</f>
        <v>1.6894429873315443E-2</v>
      </c>
      <c r="S37" s="33">
        <v>1</v>
      </c>
      <c r="T37" s="34">
        <f>S37*$K$27</f>
        <v>2.7924380776856266</v>
      </c>
      <c r="U37" s="33">
        <f>S37*12</f>
        <v>12</v>
      </c>
      <c r="V37" s="34">
        <f>T37*12</f>
        <v>33.509256932227515</v>
      </c>
      <c r="W37" s="20"/>
    </row>
    <row r="38" spans="1:23" x14ac:dyDescent="0.35">
      <c r="A38" s="25"/>
      <c r="L38" s="20"/>
      <c r="M38" s="32">
        <f>Q38/$B$31</f>
        <v>8.769531530770594E-2</v>
      </c>
      <c r="N38" s="33">
        <v>2</v>
      </c>
      <c r="O38" s="34">
        <f t="shared" ref="O38:O42" si="0">N38*$K$27</f>
        <v>5.5848761553712531</v>
      </c>
      <c r="P38" s="33">
        <f t="shared" ref="P38:Q42" si="1">N38*12</f>
        <v>24</v>
      </c>
      <c r="Q38" s="34">
        <f t="shared" si="1"/>
        <v>67.018513864455031</v>
      </c>
      <c r="R38" s="32">
        <f>V38/B$32</f>
        <v>0.10136657923989266</v>
      </c>
      <c r="S38" s="33">
        <v>6</v>
      </c>
      <c r="T38" s="34">
        <f t="shared" ref="T38:T42" si="2">S38*$K$27</f>
        <v>16.754628466113758</v>
      </c>
      <c r="U38" s="33">
        <f t="shared" ref="U38:V42" si="3">S38*12</f>
        <v>72</v>
      </c>
      <c r="V38" s="34">
        <f t="shared" si="3"/>
        <v>201.05554159336509</v>
      </c>
      <c r="W38" s="20"/>
    </row>
    <row r="39" spans="1:23" x14ac:dyDescent="0.35">
      <c r="A39" s="25"/>
      <c r="L39" s="20"/>
      <c r="M39" s="32">
        <f>Q39/$B$31</f>
        <v>0.26308594592311779</v>
      </c>
      <c r="N39" s="33">
        <v>6</v>
      </c>
      <c r="O39" s="34">
        <f t="shared" si="0"/>
        <v>16.754628466113758</v>
      </c>
      <c r="P39" s="33">
        <f t="shared" si="1"/>
        <v>72</v>
      </c>
      <c r="Q39" s="34">
        <f t="shared" si="1"/>
        <v>201.05554159336509</v>
      </c>
      <c r="R39" s="32">
        <f>V39/B$32</f>
        <v>0.25341644809973168</v>
      </c>
      <c r="S39" s="33">
        <v>15</v>
      </c>
      <c r="T39" s="34">
        <f t="shared" si="2"/>
        <v>41.886571165284401</v>
      </c>
      <c r="U39" s="33">
        <f t="shared" si="3"/>
        <v>180</v>
      </c>
      <c r="V39" s="34">
        <f t="shared" si="3"/>
        <v>502.63885398341279</v>
      </c>
      <c r="W39" s="20"/>
    </row>
    <row r="40" spans="1:23" x14ac:dyDescent="0.35">
      <c r="A40" s="25"/>
      <c r="L40" s="20"/>
      <c r="M40" s="32">
        <f>Q40/$B$31</f>
        <v>0.48232423419238268</v>
      </c>
      <c r="N40" s="33">
        <v>11</v>
      </c>
      <c r="O40" s="34">
        <f t="shared" si="0"/>
        <v>30.716818854541891</v>
      </c>
      <c r="P40" s="33">
        <f t="shared" si="1"/>
        <v>132</v>
      </c>
      <c r="Q40" s="34">
        <f t="shared" si="1"/>
        <v>368.60182625450273</v>
      </c>
      <c r="R40" s="32">
        <f>V40/B$32</f>
        <v>0.48993846632614785</v>
      </c>
      <c r="S40" s="33">
        <v>29</v>
      </c>
      <c r="T40" s="34">
        <f t="shared" si="2"/>
        <v>80.980704252883172</v>
      </c>
      <c r="U40" s="33">
        <f t="shared" si="3"/>
        <v>348</v>
      </c>
      <c r="V40" s="34">
        <f t="shared" si="3"/>
        <v>971.768451034598</v>
      </c>
      <c r="W40" s="20"/>
    </row>
    <row r="41" spans="1:23" x14ac:dyDescent="0.35">
      <c r="A41" s="25"/>
      <c r="L41" s="20"/>
      <c r="M41" s="32">
        <f>Q41/$B$31</f>
        <v>0.74541018011550053</v>
      </c>
      <c r="N41" s="33">
        <v>17</v>
      </c>
      <c r="O41" s="34">
        <f t="shared" si="0"/>
        <v>47.471447320655649</v>
      </c>
      <c r="P41" s="33">
        <f t="shared" si="1"/>
        <v>204</v>
      </c>
      <c r="Q41" s="34">
        <f t="shared" si="1"/>
        <v>569.65736784786782</v>
      </c>
      <c r="R41" s="32">
        <f>V41/B$32</f>
        <v>0.74335491442587964</v>
      </c>
      <c r="S41" s="33">
        <v>44</v>
      </c>
      <c r="T41" s="34">
        <f t="shared" si="2"/>
        <v>122.86727541816757</v>
      </c>
      <c r="U41" s="33">
        <f t="shared" si="3"/>
        <v>528</v>
      </c>
      <c r="V41" s="34">
        <f t="shared" si="3"/>
        <v>1474.4073050180109</v>
      </c>
      <c r="W41" s="20"/>
    </row>
    <row r="42" spans="1:23" x14ac:dyDescent="0.35">
      <c r="A42" s="25"/>
      <c r="L42" s="20"/>
      <c r="M42" s="32">
        <f>Q42/$B$31</f>
        <v>1.0084961260386185</v>
      </c>
      <c r="N42" s="33">
        <v>23</v>
      </c>
      <c r="O42" s="34">
        <f t="shared" si="0"/>
        <v>64.226075786769414</v>
      </c>
      <c r="P42" s="33">
        <f t="shared" si="1"/>
        <v>276</v>
      </c>
      <c r="Q42" s="34">
        <f t="shared" si="1"/>
        <v>770.71290944123302</v>
      </c>
      <c r="R42" s="32">
        <f>V42/B$32</f>
        <v>0.99677136252561127</v>
      </c>
      <c r="S42" s="33">
        <v>59</v>
      </c>
      <c r="T42" s="34">
        <f t="shared" si="2"/>
        <v>164.75384658345197</v>
      </c>
      <c r="U42" s="33">
        <f t="shared" si="3"/>
        <v>708</v>
      </c>
      <c r="V42" s="34">
        <f t="shared" si="3"/>
        <v>1977.0461590014238</v>
      </c>
      <c r="W42" s="20"/>
    </row>
    <row r="43" spans="1:23" ht="6" customHeight="1" x14ac:dyDescent="0.35">
      <c r="A43" s="25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4.5" customHeight="1" x14ac:dyDescent="0.35">
      <c r="A44" s="25"/>
      <c r="L44" s="20"/>
      <c r="M44" s="35" t="s">
        <v>35</v>
      </c>
      <c r="N44" s="35"/>
      <c r="O44" s="35"/>
      <c r="P44" s="35"/>
      <c r="Q44" s="35"/>
      <c r="R44" s="35" t="s">
        <v>35</v>
      </c>
      <c r="S44" s="35"/>
      <c r="T44" s="35"/>
      <c r="U44" s="35"/>
      <c r="V44" s="35"/>
      <c r="W44" s="20"/>
    </row>
    <row r="45" spans="1:23" ht="30" customHeight="1" x14ac:dyDescent="0.35">
      <c r="A45" s="25"/>
      <c r="L45" s="20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20"/>
    </row>
    <row r="46" spans="1:23" ht="6" customHeight="1" x14ac:dyDescent="0.35"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50" spans="1:1" x14ac:dyDescent="0.35">
      <c r="A50" s="18" t="s">
        <v>17</v>
      </c>
    </row>
    <row r="51" spans="1:1" x14ac:dyDescent="0.35">
      <c r="A51" t="s">
        <v>36</v>
      </c>
    </row>
  </sheetData>
  <mergeCells count="7">
    <mergeCell ref="A34:A45"/>
    <mergeCell ref="M35:M36"/>
    <mergeCell ref="N35:Q35"/>
    <mergeCell ref="R35:R36"/>
    <mergeCell ref="S35:V35"/>
    <mergeCell ref="M44:Q45"/>
    <mergeCell ref="R44:V45"/>
  </mergeCells>
  <hyperlinks>
    <hyperlink ref="A22" r:id="rId1" xr:uid="{2960A9F7-6F8F-4768-9B36-92ED513275C0}"/>
    <hyperlink ref="A50" r:id="rId2" xr:uid="{CF582EFB-AF5C-4424-BBEC-100939021F7C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 Tariff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Bouselli, Eric</dc:creator>
  <cp:lastModifiedBy>Bouselli, Eric</cp:lastModifiedBy>
  <dcterms:created xsi:type="dcterms:W3CDTF">2024-03-20T20:35:52Z</dcterms:created>
  <dcterms:modified xsi:type="dcterms:W3CDTF">2024-03-20T20:37:22Z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{834F07CC-A6B6-43AC-AE81-4E1CEFC3CCF8}</vt:lpwstr>
  </property>
</Properties>
</file>