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F:\RESRAM\Monthly Filings\2024\"/>
    </mc:Choice>
  </mc:AlternateContent>
  <xr:revisionPtr revIDLastSave="0" documentId="13_ncr:1_{5CD50798-0540-4A83-93AC-BEA71469C6E4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5" sheetId="14" r:id="rId1"/>
    <sheet name="Monthly Cost Tracker AP6" sheetId="15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4" l="1"/>
  <c r="C26" i="14"/>
  <c r="C30" i="14" l="1"/>
  <c r="C34" i="14" l="1"/>
  <c r="D15" i="6" l="1"/>
  <c r="C26" i="15" l="1"/>
  <c r="C4" i="15" l="1"/>
  <c r="A5" i="5" s="1"/>
  <c r="D11" i="6" l="1"/>
  <c r="E12" i="6"/>
  <c r="C20" i="15" l="1"/>
  <c r="C27" i="15" s="1"/>
  <c r="C30" i="15" l="1"/>
  <c r="C32" i="15" s="1"/>
  <c r="F8" i="8" l="1"/>
  <c r="E57" i="6" l="1"/>
  <c r="D12" i="6" l="1"/>
  <c r="D13" i="6"/>
  <c r="D14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</calcChain>
</file>

<file path=xl/sharedStrings.xml><?xml version="1.0" encoding="utf-8"?>
<sst xmlns="http://schemas.openxmlformats.org/spreadsheetml/2006/main" count="151" uniqueCount="69">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</sst>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9" fontId="14" fillId="0" borderId="0" xfId="5" applyNumberFormat="1" applyFont="1" applyFill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</cellXfs>
  <cellStyles count="7">
    <cellStyle name="Comma" xfId="5" builtinId="3"/>
    <cellStyle name="Comma 3" xfId="4" xr:uid="{00000000-0005-0000-0000-000001000000}"/>
    <cellStyle name="Currency" xfId="1" builtinId="4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E22" sqref="E2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45351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1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-970069.57000000007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70">
        <f>SUM(C22:C25)</f>
        <v>-970069.57000000007</v>
      </c>
    </row>
    <row r="27" spans="1:6" ht="15.75" thickBot="1" x14ac:dyDescent="0.3">
      <c r="A27" s="12" t="s">
        <v>7</v>
      </c>
      <c r="B27" s="22"/>
      <c r="C27" s="46">
        <f>SUM(C26)</f>
        <v>-970069.57000000007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v>4.4809758333333337E-3</v>
      </c>
    </row>
    <row r="30" spans="1:6" x14ac:dyDescent="0.25">
      <c r="A30" s="15" t="s">
        <v>9</v>
      </c>
      <c r="B30" s="43"/>
      <c r="C30" s="43">
        <f>(C27+B34)*C29</f>
        <v>111747.60246629686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/>
      <c r="B32" s="43"/>
      <c r="C32" s="43"/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2">
        <v>25908298.791193862</v>
      </c>
      <c r="C34" s="72">
        <f>C27+C30+B34+C32</f>
        <v>25049976.823660158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E12" sqref="E1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45351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>
        <v>42860.95</v>
      </c>
      <c r="D6" s="57"/>
      <c r="E6" s="58"/>
    </row>
    <row r="7" spans="1:13" x14ac:dyDescent="0.25">
      <c r="A7" s="5" t="s">
        <v>63</v>
      </c>
      <c r="B7" s="6"/>
      <c r="C7" s="43">
        <v>250.65</v>
      </c>
      <c r="D7" s="57"/>
      <c r="E7" s="58"/>
    </row>
    <row r="8" spans="1:13" x14ac:dyDescent="0.25">
      <c r="A8" s="5" t="s">
        <v>61</v>
      </c>
      <c r="B8" s="6"/>
      <c r="C8" s="43">
        <v>0</v>
      </c>
      <c r="D8" s="57"/>
      <c r="E8" s="58"/>
    </row>
    <row r="9" spans="1:13" x14ac:dyDescent="0.25">
      <c r="A9" s="5" t="s">
        <v>64</v>
      </c>
      <c r="B9" s="6"/>
      <c r="C9" s="43">
        <v>0</v>
      </c>
      <c r="D9" s="57"/>
      <c r="E9" s="58"/>
    </row>
    <row r="10" spans="1:13" x14ac:dyDescent="0.25">
      <c r="A10" s="5" t="s">
        <v>60</v>
      </c>
      <c r="B10" s="6"/>
      <c r="C10" s="43">
        <v>0</v>
      </c>
      <c r="D10" s="57"/>
      <c r="E10" s="58"/>
    </row>
    <row r="11" spans="1:13" x14ac:dyDescent="0.25">
      <c r="A11" s="5" t="s">
        <v>65</v>
      </c>
      <c r="B11" s="6"/>
      <c r="C11" s="43">
        <v>0</v>
      </c>
      <c r="D11" s="57"/>
      <c r="E11" s="58"/>
    </row>
    <row r="12" spans="1:13" x14ac:dyDescent="0.25">
      <c r="A12" s="5" t="s">
        <v>66</v>
      </c>
      <c r="B12" s="7"/>
      <c r="C12" s="43">
        <v>168378</v>
      </c>
      <c r="D12" s="57"/>
      <c r="E12" s="58"/>
      <c r="F12" s="59"/>
    </row>
    <row r="13" spans="1:13" x14ac:dyDescent="0.25">
      <c r="A13" s="5" t="s">
        <v>67</v>
      </c>
      <c r="B13" s="6"/>
      <c r="C13" s="43">
        <v>-2068750.4326231885</v>
      </c>
      <c r="D13" s="57"/>
      <c r="E13" s="58"/>
      <c r="F13" s="59"/>
    </row>
    <row r="14" spans="1:13" x14ac:dyDescent="0.25">
      <c r="A14" s="5" t="s">
        <v>68</v>
      </c>
      <c r="B14" s="6"/>
      <c r="C14" s="43">
        <v>-3931275.2000000039</v>
      </c>
      <c r="D14" s="57"/>
      <c r="E14" s="58"/>
      <c r="F14" s="59"/>
    </row>
    <row r="15" spans="1:13" x14ac:dyDescent="0.25">
      <c r="A15" s="5" t="s">
        <v>2</v>
      </c>
      <c r="B15" s="6"/>
      <c r="C15" s="43">
        <v>7073752.7670025351</v>
      </c>
      <c r="D15" s="57"/>
      <c r="E15" s="58"/>
      <c r="F15" s="59"/>
    </row>
    <row r="16" spans="1:13" x14ac:dyDescent="0.25">
      <c r="A16" s="5" t="s">
        <v>3</v>
      </c>
      <c r="B16" s="6"/>
      <c r="C16" s="43">
        <v>3510003.3333333335</v>
      </c>
      <c r="D16" s="57"/>
      <c r="E16" s="58"/>
      <c r="F16" s="59"/>
    </row>
    <row r="17" spans="1:6" x14ac:dyDescent="0.25">
      <c r="A17" s="5" t="s">
        <v>4</v>
      </c>
      <c r="B17" s="6"/>
      <c r="C17" s="43">
        <v>1079095.6900000002</v>
      </c>
      <c r="D17" s="57"/>
      <c r="E17" s="58"/>
      <c r="F17" s="59"/>
    </row>
    <row r="18" spans="1:6" x14ac:dyDescent="0.25">
      <c r="A18" s="5" t="s">
        <v>49</v>
      </c>
      <c r="B18" s="6"/>
      <c r="C18" s="43">
        <v>158899</v>
      </c>
      <c r="D18" s="57"/>
      <c r="E18" s="58"/>
      <c r="F18" s="59"/>
    </row>
    <row r="19" spans="1:6" x14ac:dyDescent="0.25">
      <c r="A19" s="5" t="s">
        <v>5</v>
      </c>
      <c r="B19" s="6"/>
      <c r="C19" s="43">
        <v>775000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1">
        <f>SUM(C6:C19)</f>
        <v>6808214.7577126762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3092568.7562052836</v>
      </c>
    </row>
    <row r="25" spans="1:6" x14ac:dyDescent="0.25">
      <c r="A25" s="5" t="s">
        <v>24</v>
      </c>
      <c r="B25" s="21"/>
      <c r="C25" s="45">
        <v>600491.23467867449</v>
      </c>
    </row>
    <row r="26" spans="1:6" x14ac:dyDescent="0.25">
      <c r="A26" s="3" t="s">
        <v>25</v>
      </c>
      <c r="B26" s="6"/>
      <c r="C26" s="69">
        <f>SUM(C24:C25)</f>
        <v>3693059.9908839581</v>
      </c>
    </row>
    <row r="27" spans="1:6" ht="15.75" thickBot="1" x14ac:dyDescent="0.3">
      <c r="A27" s="12" t="s">
        <v>7</v>
      </c>
      <c r="B27" s="22"/>
      <c r="C27" s="72">
        <f>-C26+C20</f>
        <v>3115154.7668287181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v>4.4809758333333337E-3</v>
      </c>
    </row>
    <row r="30" spans="1:6" x14ac:dyDescent="0.25">
      <c r="A30" s="15" t="s">
        <v>9</v>
      </c>
      <c r="B30" s="43"/>
      <c r="C30" s="43">
        <f>(C27+B32)*C29</f>
        <v>145769.6028188593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2">
        <v>29415617.154434554</v>
      </c>
      <c r="C32" s="72">
        <f>C27+C30+B32</f>
        <v>32676541.524082132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D26"/>
  <sheetViews>
    <sheetView zoomScaleNormal="100" workbookViewId="0">
      <selection activeCell="E18" sqref="E18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8">
        <f>'Monthly Cost Tracker AP6'!C4</f>
        <v>45351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1187799.8999999999</v>
      </c>
    </row>
    <row r="10" spans="1:4" x14ac:dyDescent="0.25">
      <c r="A10" s="35" t="s">
        <v>31</v>
      </c>
      <c r="B10" s="27" t="s">
        <v>30</v>
      </c>
      <c r="C10" s="36">
        <v>282432.93000000017</v>
      </c>
      <c r="D10" s="8"/>
    </row>
    <row r="11" spans="1:4" x14ac:dyDescent="0.25">
      <c r="A11" s="35" t="s">
        <v>32</v>
      </c>
      <c r="B11" s="27" t="s">
        <v>30</v>
      </c>
      <c r="C11" s="36">
        <v>554665.15</v>
      </c>
      <c r="D11" s="8"/>
    </row>
    <row r="12" spans="1:4" x14ac:dyDescent="0.25">
      <c r="A12" s="35" t="s">
        <v>33</v>
      </c>
      <c r="B12" s="27" t="s">
        <v>34</v>
      </c>
      <c r="C12" s="36">
        <v>224132.49999999997</v>
      </c>
      <c r="D12" s="8"/>
    </row>
    <row r="13" spans="1:4" x14ac:dyDescent="0.25">
      <c r="A13" s="35" t="s">
        <v>35</v>
      </c>
      <c r="B13" s="27" t="s">
        <v>30</v>
      </c>
      <c r="C13" s="36">
        <v>9885.9600000000009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4415.76</v>
      </c>
      <c r="D15" s="25"/>
    </row>
    <row r="16" spans="1:4" x14ac:dyDescent="0.25">
      <c r="A16" s="37" t="s">
        <v>38</v>
      </c>
      <c r="B16" s="27" t="s">
        <v>34</v>
      </c>
      <c r="C16" s="36">
        <v>63880.339999999989</v>
      </c>
      <c r="D16" s="25"/>
    </row>
    <row r="17" spans="1:4" x14ac:dyDescent="0.25">
      <c r="A17" s="37" t="s">
        <v>39</v>
      </c>
      <c r="B17" s="27" t="s">
        <v>34</v>
      </c>
      <c r="C17" s="36">
        <v>71607.509999999995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2398820.0499999993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E58"/>
  <sheetViews>
    <sheetView workbookViewId="0">
      <selection activeCell="C11" sqref="C11:C19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45351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Feb-2024 kWh</v>
      </c>
      <c r="D10" s="61" t="s">
        <v>57</v>
      </c>
      <c r="E10" s="61" t="s">
        <v>51</v>
      </c>
    </row>
    <row r="11" spans="1:5" x14ac:dyDescent="0.25">
      <c r="A11" s="35" t="s">
        <v>29</v>
      </c>
      <c r="B11" s="27" t="s">
        <v>30</v>
      </c>
      <c r="C11" s="60">
        <v>982982453</v>
      </c>
      <c r="D11" s="67">
        <f>($E$38/$E$57)</f>
        <v>2.334277972445468E-4</v>
      </c>
      <c r="E11" s="50">
        <f>C11*D11</f>
        <v>229455.42873383124</v>
      </c>
    </row>
    <row r="12" spans="1:5" x14ac:dyDescent="0.25">
      <c r="A12" s="35" t="s">
        <v>31</v>
      </c>
      <c r="B12" s="27" t="s">
        <v>30</v>
      </c>
      <c r="C12" s="60">
        <v>250775701</v>
      </c>
      <c r="D12" s="67">
        <f>($E$38/$E$57)</f>
        <v>2.334277972445468E-4</v>
      </c>
      <c r="E12" s="50">
        <f>C12*D12</f>
        <v>58538.019486887089</v>
      </c>
    </row>
    <row r="13" spans="1:5" x14ac:dyDescent="0.25">
      <c r="A13" s="35" t="s">
        <v>32</v>
      </c>
      <c r="B13" s="27" t="s">
        <v>30</v>
      </c>
      <c r="C13" s="60">
        <v>522688696</v>
      </c>
      <c r="D13" s="67">
        <f>($E$38/$E$57)</f>
        <v>2.334277972445468E-4</v>
      </c>
      <c r="E13" s="50">
        <f t="shared" ref="E13:E19" si="0">C13*D13</f>
        <v>122010.07095190456</v>
      </c>
    </row>
    <row r="14" spans="1:5" x14ac:dyDescent="0.25">
      <c r="A14" s="35" t="s">
        <v>33</v>
      </c>
      <c r="B14" s="27" t="s">
        <v>34</v>
      </c>
      <c r="C14" s="60">
        <v>270118029</v>
      </c>
      <c r="D14" s="67">
        <f>($E$38/$E$57)</f>
        <v>2.334277972445468E-4</v>
      </c>
      <c r="E14" s="50">
        <f t="shared" si="0"/>
        <v>63053.056505508612</v>
      </c>
    </row>
    <row r="15" spans="1:5" x14ac:dyDescent="0.25">
      <c r="A15" s="35" t="s">
        <v>35</v>
      </c>
      <c r="B15" s="27" t="s">
        <v>30</v>
      </c>
      <c r="C15" s="60">
        <v>10882065</v>
      </c>
      <c r="D15" s="67">
        <f>($E$38/$E$57)</f>
        <v>2.334277972445468E-4</v>
      </c>
      <c r="E15" s="50">
        <f t="shared" si="0"/>
        <v>2540.1764624219791</v>
      </c>
    </row>
    <row r="16" spans="1:5" x14ac:dyDescent="0.25">
      <c r="A16" s="35" t="s">
        <v>36</v>
      </c>
      <c r="B16" s="27"/>
      <c r="C16" s="60"/>
      <c r="D16" s="67"/>
      <c r="E16" s="50"/>
    </row>
    <row r="17" spans="1:5" x14ac:dyDescent="0.25">
      <c r="A17" s="37" t="s">
        <v>37</v>
      </c>
      <c r="B17" s="27" t="s">
        <v>34</v>
      </c>
      <c r="C17" s="60">
        <v>12744228</v>
      </c>
      <c r="D17" s="67">
        <f>($E$38/$E$57)</f>
        <v>2.334277972445468E-4</v>
      </c>
      <c r="E17" s="50">
        <f t="shared" si="0"/>
        <v>2974.8570696222764</v>
      </c>
    </row>
    <row r="18" spans="1:5" x14ac:dyDescent="0.25">
      <c r="A18" s="37" t="s">
        <v>38</v>
      </c>
      <c r="B18" s="27" t="s">
        <v>34</v>
      </c>
      <c r="C18" s="60">
        <v>138679703</v>
      </c>
      <c r="D18" s="67">
        <f>($E$38/$E$57)</f>
        <v>2.334277972445468E-4</v>
      </c>
      <c r="E18" s="50">
        <f t="shared" si="0"/>
        <v>32371.697593817968</v>
      </c>
    </row>
    <row r="19" spans="1:5" x14ac:dyDescent="0.25">
      <c r="A19" s="37" t="s">
        <v>39</v>
      </c>
      <c r="B19" s="27" t="s">
        <v>34</v>
      </c>
      <c r="C19" s="60">
        <v>108172997</v>
      </c>
      <c r="D19" s="67">
        <f>($E$38/$E$57)</f>
        <v>2.334277972445468E-4</v>
      </c>
      <c r="E19" s="50">
        <f t="shared" si="0"/>
        <v>25250.584411050968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2297043872</v>
      </c>
      <c r="D21" s="52"/>
      <c r="E21" s="52">
        <f t="shared" ref="E21" si="1">SUM(E11:E20)</f>
        <v>536193.89121504466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4">
        <v>13281323630</v>
      </c>
    </row>
    <row r="51" spans="5:5" x14ac:dyDescent="0.25">
      <c r="E51" s="64">
        <v>3137528082</v>
      </c>
    </row>
    <row r="52" spans="5:5" x14ac:dyDescent="0.25">
      <c r="E52" s="64">
        <v>7243993310</v>
      </c>
    </row>
    <row r="53" spans="5:5" x14ac:dyDescent="0.25">
      <c r="E53" s="64">
        <v>3510154524</v>
      </c>
    </row>
    <row r="54" spans="5:5" x14ac:dyDescent="0.25">
      <c r="E54" s="64">
        <v>3555986080</v>
      </c>
    </row>
    <row r="55" spans="5:5" x14ac:dyDescent="0.25">
      <c r="E55" s="64">
        <v>90105532</v>
      </c>
    </row>
    <row r="56" spans="5:5" x14ac:dyDescent="0.25">
      <c r="E56" s="64">
        <v>50818446</v>
      </c>
    </row>
    <row r="57" spans="5:5" ht="15.75" thickBot="1" x14ac:dyDescent="0.3">
      <c r="E57" s="65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H9"/>
  <sheetViews>
    <sheetView workbookViewId="0">
      <selection activeCell="D10" sqref="D10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45351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3"/>
      <c r="C7" s="63"/>
      <c r="D7" s="63"/>
      <c r="E7" s="63"/>
      <c r="F7" s="63"/>
      <c r="G7" s="63"/>
      <c r="H7" s="63"/>
    </row>
    <row r="8" spans="1:8" x14ac:dyDescent="0.25">
      <c r="A8" s="62"/>
      <c r="B8" s="62"/>
      <c r="C8" s="62"/>
      <c r="D8" s="62"/>
      <c r="E8" s="62"/>
      <c r="F8" s="62"/>
      <c r="G8" s="62"/>
      <c r="H8" s="62"/>
    </row>
    <row r="9" spans="1:8" x14ac:dyDescent="0.25">
      <c r="A9" s="62"/>
      <c r="B9" s="62"/>
      <c r="C9" s="62"/>
      <c r="D9" s="62"/>
      <c r="E9" s="62"/>
      <c r="F9" s="62"/>
      <c r="G9" s="62"/>
      <c r="H9" s="6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G21"/>
  <sheetViews>
    <sheetView workbookViewId="0">
      <selection activeCell="E8" sqref="E8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45351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1187799.8999999999</v>
      </c>
      <c r="D8" s="39">
        <v>1223061000</v>
      </c>
      <c r="E8" s="66">
        <v>3.2365161420513526E-4</v>
      </c>
      <c r="F8" s="36">
        <f>D8*E8</f>
        <v>395845.66692134691</v>
      </c>
      <c r="G8" s="36">
        <f>F8-C8</f>
        <v>-791954.23307865299</v>
      </c>
    </row>
    <row r="9" spans="1:7" x14ac:dyDescent="0.25">
      <c r="A9" s="27" t="s">
        <v>31</v>
      </c>
      <c r="B9" s="27" t="s">
        <v>30</v>
      </c>
      <c r="C9" s="36">
        <f>'18A'!C10</f>
        <v>282432.93000000017</v>
      </c>
      <c r="D9" s="39">
        <v>265230580.00000003</v>
      </c>
      <c r="E9" s="66">
        <v>3.2365161420513526E-4</v>
      </c>
      <c r="F9" s="36">
        <f t="shared" ref="F9:F16" si="0">D9*E9</f>
        <v>85842.305353564268</v>
      </c>
      <c r="G9" s="36">
        <f t="shared" ref="G9:G16" si="1">F9-C9</f>
        <v>-196590.6246464359</v>
      </c>
    </row>
    <row r="10" spans="1:7" x14ac:dyDescent="0.25">
      <c r="A10" s="27" t="s">
        <v>32</v>
      </c>
      <c r="B10" s="27" t="s">
        <v>30</v>
      </c>
      <c r="C10" s="36">
        <f>'18A'!C11</f>
        <v>554665.15</v>
      </c>
      <c r="D10" s="39">
        <v>585937380</v>
      </c>
      <c r="E10" s="66">
        <v>3.2365161420513526E-4</v>
      </c>
      <c r="F10" s="36">
        <f t="shared" si="0"/>
        <v>189639.57886012775</v>
      </c>
      <c r="G10" s="36">
        <f t="shared" si="1"/>
        <v>-365025.57113987231</v>
      </c>
    </row>
    <row r="11" spans="1:7" x14ac:dyDescent="0.25">
      <c r="A11" s="27" t="s">
        <v>33</v>
      </c>
      <c r="B11" s="27" t="s">
        <v>34</v>
      </c>
      <c r="C11" s="36">
        <f>'18A'!C12</f>
        <v>224132.49999999997</v>
      </c>
      <c r="D11" s="39">
        <v>276106080</v>
      </c>
      <c r="E11" s="66">
        <v>3.2365161420513526E-4</v>
      </c>
      <c r="F11" s="36">
        <f t="shared" si="0"/>
        <v>89362.178483852214</v>
      </c>
      <c r="G11" s="36">
        <f t="shared" si="1"/>
        <v>-134770.32151614776</v>
      </c>
    </row>
    <row r="12" spans="1:7" x14ac:dyDescent="0.25">
      <c r="A12" s="27" t="s">
        <v>42</v>
      </c>
      <c r="B12" s="27" t="s">
        <v>30</v>
      </c>
      <c r="C12" s="36">
        <f>'18A'!C13</f>
        <v>9885.9600000000009</v>
      </c>
      <c r="D12" s="39">
        <v>11642813.395</v>
      </c>
      <c r="E12" s="66">
        <v>3.2365161420513526E-4</v>
      </c>
      <c r="F12" s="36">
        <f t="shared" si="0"/>
        <v>3768.2153491809208</v>
      </c>
      <c r="G12" s="36">
        <f t="shared" si="1"/>
        <v>-6117.7446508190806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6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4415.76</v>
      </c>
      <c r="D14" s="39">
        <v>14449199.182902811</v>
      </c>
      <c r="E14" s="66">
        <v>3.2365161420513526E-4</v>
      </c>
      <c r="F14" s="36">
        <f t="shared" si="0"/>
        <v>4676.5066395180165</v>
      </c>
      <c r="G14" s="36">
        <f t="shared" si="1"/>
        <v>260.74663951801631</v>
      </c>
    </row>
    <row r="15" spans="1:7" x14ac:dyDescent="0.25">
      <c r="A15" s="28" t="s">
        <v>38</v>
      </c>
      <c r="B15" s="27" t="s">
        <v>34</v>
      </c>
      <c r="C15" s="36">
        <f>'18A'!C16</f>
        <v>63880.339999999989</v>
      </c>
      <c r="D15" s="39">
        <v>135480411.04891917</v>
      </c>
      <c r="E15" s="66">
        <v>3.2365161420513526E-4</v>
      </c>
      <c r="F15" s="36">
        <f t="shared" si="0"/>
        <v>43848.453729157933</v>
      </c>
      <c r="G15" s="36">
        <f t="shared" si="1"/>
        <v>-20031.886270842057</v>
      </c>
    </row>
    <row r="16" spans="1:7" x14ac:dyDescent="0.25">
      <c r="A16" s="28" t="s">
        <v>39</v>
      </c>
      <c r="B16" s="27" t="s">
        <v>34</v>
      </c>
      <c r="C16" s="36">
        <f>'18A'!C17</f>
        <v>71607.509999999995</v>
      </c>
      <c r="D16" s="39">
        <v>109805169.76817802</v>
      </c>
      <c r="E16" s="66">
        <v>3.2365161420513526E-4</v>
      </c>
      <c r="F16" s="36">
        <f t="shared" si="0"/>
        <v>35538.62044353973</v>
      </c>
      <c r="G16" s="36">
        <f t="shared" si="1"/>
        <v>-36068.889556460264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2398820.0499999993</v>
      </c>
      <c r="D18" s="41">
        <f>SUM(D8:D17)</f>
        <v>2621712633.395</v>
      </c>
      <c r="E18" s="30"/>
      <c r="F18" s="34">
        <f>SUM(F8:F17)</f>
        <v>848521.52578028769</v>
      </c>
      <c r="G18" s="34">
        <f>SUM(G8:G17)</f>
        <v>-1550298.5242197125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45351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7"/>
  <sheetViews>
    <sheetView workbookViewId="0">
      <selection activeCell="A20" sqref="A20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45351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Pfaff, Maria</cp:lastModifiedBy>
  <dcterms:created xsi:type="dcterms:W3CDTF">2019-08-15T19:17:26Z</dcterms:created>
  <dcterms:modified xsi:type="dcterms:W3CDTF">2024-03-26T18:25:14Z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