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MANTLE\Testimony\EO-2023-0136\Rebuttal\Working documents\"/>
    </mc:Choice>
  </mc:AlternateContent>
  <xr:revisionPtr revIDLastSave="0" documentId="13_ncr:1_{BFA82E32-50AD-4E35-BCCA-28C6E71A27B1}" xr6:coauthVersionLast="47" xr6:coauthVersionMax="47" xr10:uidLastSave="{00000000-0000-0000-0000-000000000000}"/>
  <bookViews>
    <workbookView xWindow="420" yWindow="150" windowWidth="23835" windowHeight="14310" firstSheet="1" activeTab="5" xr2:uid="{2C693BAF-40B8-4022-9DD5-83587E61CE49}"/>
  </bookViews>
  <sheets>
    <sheet name="Tables 5 &amp; 7" sheetId="5" r:id="rId1"/>
    <sheet name="Table 9" sheetId="4" r:id="rId2"/>
    <sheet name="Tables 10, 11, &amp; 12" sheetId="6" r:id="rId3"/>
    <sheet name="Average Sch LMM-R-5" sheetId="1" r:id="rId4"/>
    <sheet name="&gt; Average Sch LMM-R-6" sheetId="2" r:id="rId5"/>
    <sheet name="&lt; Average Sch LMM-R-7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" l="1"/>
  <c r="F32" i="3"/>
  <c r="D32" i="3"/>
  <c r="B32" i="3"/>
  <c r="H32" i="2"/>
  <c r="F32" i="2"/>
  <c r="D32" i="2"/>
  <c r="B32" i="2"/>
  <c r="H32" i="1"/>
  <c r="F32" i="1"/>
  <c r="D32" i="1"/>
  <c r="B32" i="1"/>
  <c r="B6" i="1"/>
  <c r="B9" i="1" s="1"/>
  <c r="B12" i="1" s="1"/>
  <c r="F24" i="1" s="1"/>
  <c r="B16" i="6" s="1"/>
  <c r="F18" i="1"/>
  <c r="G29" i="1" s="1"/>
  <c r="C44" i="6"/>
  <c r="B44" i="6"/>
  <c r="D30" i="6"/>
  <c r="B30" i="6"/>
  <c r="C30" i="6"/>
  <c r="F20" i="1"/>
  <c r="D15" i="6"/>
  <c r="C15" i="6"/>
  <c r="C18" i="6" s="1"/>
  <c r="B15" i="6"/>
  <c r="B18" i="6" s="1"/>
  <c r="B12" i="6"/>
  <c r="B19" i="6" s="1"/>
  <c r="B9" i="6"/>
  <c r="C9" i="6"/>
  <c r="D9" i="6"/>
  <c r="D8" i="6"/>
  <c r="C8" i="6"/>
  <c r="B8" i="6"/>
  <c r="B6" i="6"/>
  <c r="C6" i="6"/>
  <c r="D6" i="6"/>
  <c r="D5" i="6"/>
  <c r="C5" i="6"/>
  <c r="B5" i="6"/>
  <c r="H20" i="1"/>
  <c r="D20" i="1"/>
  <c r="F20" i="2"/>
  <c r="C12" i="6" s="1"/>
  <c r="C19" i="6" s="1"/>
  <c r="H20" i="2"/>
  <c r="F4" i="1"/>
  <c r="B23" i="5"/>
  <c r="B17" i="5"/>
  <c r="B20" i="5" s="1"/>
  <c r="B26" i="5" s="1"/>
  <c r="B5" i="5"/>
  <c r="B8" i="5" s="1"/>
  <c r="B11" i="5" s="1"/>
  <c r="B12" i="4"/>
  <c r="B7" i="4"/>
  <c r="B11" i="4"/>
  <c r="B6" i="4"/>
  <c r="B10" i="4"/>
  <c r="B5" i="4"/>
  <c r="H20" i="3"/>
  <c r="F20" i="3"/>
  <c r="D12" i="6" s="1"/>
  <c r="D19" i="6" s="1"/>
  <c r="D20" i="3"/>
  <c r="D20" i="2"/>
  <c r="F4" i="2"/>
  <c r="F4" i="3"/>
  <c r="H34" i="1"/>
  <c r="F34" i="1"/>
  <c r="D34" i="1"/>
  <c r="B34" i="1"/>
  <c r="H18" i="1"/>
  <c r="D18" i="1"/>
  <c r="B18" i="1"/>
  <c r="B21" i="1" s="1"/>
  <c r="H34" i="3"/>
  <c r="F34" i="3"/>
  <c r="D44" i="6" s="1"/>
  <c r="D34" i="3"/>
  <c r="B34" i="3"/>
  <c r="H18" i="3"/>
  <c r="F18" i="3"/>
  <c r="D18" i="3"/>
  <c r="B18" i="3"/>
  <c r="B21" i="3" s="1"/>
  <c r="B6" i="3"/>
  <c r="B9" i="3" s="1"/>
  <c r="B12" i="3" s="1"/>
  <c r="H34" i="2"/>
  <c r="F34" i="2"/>
  <c r="D34" i="2"/>
  <c r="B34" i="2"/>
  <c r="H18" i="2"/>
  <c r="F18" i="2"/>
  <c r="D18" i="2"/>
  <c r="B18" i="2"/>
  <c r="B21" i="2" s="1"/>
  <c r="B6" i="2"/>
  <c r="B9" i="2" s="1"/>
  <c r="B12" i="2" s="1"/>
  <c r="D45" i="6" l="1"/>
  <c r="G27" i="1"/>
  <c r="D18" i="6"/>
  <c r="C10" i="6"/>
  <c r="C13" i="6" s="1"/>
  <c r="C26" i="6" s="1"/>
  <c r="C28" i="6" s="1"/>
  <c r="C45" i="6"/>
  <c r="B45" i="6"/>
  <c r="B10" i="6"/>
  <c r="B13" i="6" s="1"/>
  <c r="B26" i="6" s="1"/>
  <c r="D10" i="6"/>
  <c r="D13" i="6" s="1"/>
  <c r="D26" i="6" s="1"/>
  <c r="B27" i="5"/>
  <c r="B31" i="5" s="1"/>
  <c r="B28" i="5"/>
  <c r="B37" i="1"/>
  <c r="D21" i="2"/>
  <c r="F21" i="2"/>
  <c r="H21" i="2"/>
  <c r="D21" i="3"/>
  <c r="F21" i="3"/>
  <c r="H21" i="3"/>
  <c r="D21" i="1"/>
  <c r="F21" i="1"/>
  <c r="F27" i="1" s="1"/>
  <c r="H21" i="1"/>
  <c r="B24" i="1"/>
  <c r="B27" i="1" s="1"/>
  <c r="H24" i="1"/>
  <c r="H27" i="1" s="1"/>
  <c r="D24" i="1"/>
  <c r="B36" i="1"/>
  <c r="B24" i="3"/>
  <c r="B27" i="3" s="1"/>
  <c r="D24" i="3"/>
  <c r="B37" i="3"/>
  <c r="F24" i="3"/>
  <c r="D16" i="6" s="1"/>
  <c r="H24" i="3"/>
  <c r="B36" i="3"/>
  <c r="B24" i="2"/>
  <c r="B37" i="2"/>
  <c r="H24" i="2"/>
  <c r="F24" i="2"/>
  <c r="C16" i="6" s="1"/>
  <c r="D24" i="2"/>
  <c r="B36" i="2"/>
  <c r="C27" i="6" l="1"/>
  <c r="C31" i="6" s="1"/>
  <c r="D27" i="6"/>
  <c r="D31" i="6" s="1"/>
  <c r="D28" i="6"/>
  <c r="B27" i="6"/>
  <c r="B31" i="6" s="1"/>
  <c r="B28" i="6"/>
  <c r="D27" i="2"/>
  <c r="D29" i="2" s="1"/>
  <c r="D43" i="2" s="1"/>
  <c r="C16" i="4" s="1"/>
  <c r="F29" i="1"/>
  <c r="F43" i="1" s="1"/>
  <c r="B38" i="1"/>
  <c r="H27" i="2"/>
  <c r="H28" i="2" s="1"/>
  <c r="H27" i="3"/>
  <c r="H29" i="3" s="1"/>
  <c r="H43" i="3" s="1"/>
  <c r="E17" i="4" s="1"/>
  <c r="F27" i="3"/>
  <c r="F28" i="3" s="1"/>
  <c r="D27" i="3"/>
  <c r="D28" i="3" s="1"/>
  <c r="D27" i="1"/>
  <c r="D28" i="1" s="1"/>
  <c r="F27" i="2"/>
  <c r="F29" i="2" s="1"/>
  <c r="F43" i="2" s="1"/>
  <c r="B38" i="3"/>
  <c r="H29" i="1"/>
  <c r="H43" i="1" s="1"/>
  <c r="E15" i="4" s="1"/>
  <c r="H28" i="1"/>
  <c r="B28" i="1"/>
  <c r="D37" i="1" s="1"/>
  <c r="B29" i="1"/>
  <c r="B43" i="1" s="1"/>
  <c r="B15" i="4" s="1"/>
  <c r="B28" i="3"/>
  <c r="B29" i="3"/>
  <c r="B43" i="3" s="1"/>
  <c r="B17" i="4" s="1"/>
  <c r="B38" i="2"/>
  <c r="B27" i="2"/>
  <c r="D28" i="2" l="1"/>
  <c r="D16" i="4"/>
  <c r="C39" i="6"/>
  <c r="D15" i="4"/>
  <c r="B39" i="6"/>
  <c r="F28" i="1"/>
  <c r="H37" i="1" s="1"/>
  <c r="H42" i="1" s="1"/>
  <c r="E10" i="4" s="1"/>
  <c r="H28" i="3"/>
  <c r="F36" i="3"/>
  <c r="F37" i="3"/>
  <c r="H37" i="3"/>
  <c r="H36" i="3"/>
  <c r="H41" i="3" s="1"/>
  <c r="E7" i="4" s="1"/>
  <c r="D29" i="3"/>
  <c r="D43" i="3" s="1"/>
  <c r="C17" i="4" s="1"/>
  <c r="H29" i="2"/>
  <c r="H43" i="2" s="1"/>
  <c r="E16" i="4" s="1"/>
  <c r="F36" i="2"/>
  <c r="F37" i="2"/>
  <c r="F36" i="1"/>
  <c r="F41" i="1" s="1"/>
  <c r="F37" i="1"/>
  <c r="B47" i="6" s="1"/>
  <c r="D29" i="1"/>
  <c r="D43" i="1" s="1"/>
  <c r="C15" i="4" s="1"/>
  <c r="F15" i="4" s="1"/>
  <c r="F29" i="3"/>
  <c r="F43" i="3" s="1"/>
  <c r="F28" i="2"/>
  <c r="D36" i="1"/>
  <c r="D41" i="1" s="1"/>
  <c r="C5" i="4" s="1"/>
  <c r="D36" i="3"/>
  <c r="D41" i="3" s="1"/>
  <c r="C7" i="4" s="1"/>
  <c r="D37" i="3"/>
  <c r="H42" i="3"/>
  <c r="E12" i="4" s="1"/>
  <c r="B28" i="2"/>
  <c r="B29" i="2"/>
  <c r="B43" i="2" s="1"/>
  <c r="B16" i="4" s="1"/>
  <c r="F41" i="3" l="1"/>
  <c r="D46" i="6"/>
  <c r="D17" i="4"/>
  <c r="D39" i="6"/>
  <c r="F42" i="3"/>
  <c r="D47" i="6"/>
  <c r="F42" i="2"/>
  <c r="C47" i="6"/>
  <c r="F41" i="2"/>
  <c r="C46" i="6"/>
  <c r="H36" i="1"/>
  <c r="H38" i="1" s="1"/>
  <c r="B46" i="6"/>
  <c r="F38" i="1"/>
  <c r="B48" i="6" s="1"/>
  <c r="F42" i="1"/>
  <c r="B38" i="6" s="1"/>
  <c r="F16" i="4"/>
  <c r="F38" i="2"/>
  <c r="C48" i="6" s="1"/>
  <c r="F17" i="4"/>
  <c r="F38" i="3"/>
  <c r="D48" i="6" s="1"/>
  <c r="H38" i="3"/>
  <c r="H37" i="2"/>
  <c r="H36" i="2"/>
  <c r="H41" i="2" s="1"/>
  <c r="E6" i="4" s="1"/>
  <c r="H41" i="1"/>
  <c r="E5" i="4" s="1"/>
  <c r="D38" i="1"/>
  <c r="D42" i="1"/>
  <c r="C10" i="4" s="1"/>
  <c r="D38" i="3"/>
  <c r="D42" i="3"/>
  <c r="C12" i="4" s="1"/>
  <c r="D37" i="2"/>
  <c r="D36" i="2"/>
  <c r="D41" i="2" s="1"/>
  <c r="C6" i="4" s="1"/>
  <c r="D12" i="4" l="1"/>
  <c r="F12" i="4" s="1"/>
  <c r="D38" i="6"/>
  <c r="D7" i="4"/>
  <c r="F7" i="4" s="1"/>
  <c r="D37" i="6"/>
  <c r="D6" i="4"/>
  <c r="F6" i="4" s="1"/>
  <c r="C37" i="6"/>
  <c r="D11" i="4"/>
  <c r="C38" i="6"/>
  <c r="D10" i="4"/>
  <c r="F10" i="4"/>
  <c r="D5" i="4"/>
  <c r="F5" i="4" s="1"/>
  <c r="B37" i="6"/>
  <c r="H42" i="2"/>
  <c r="E11" i="4" s="1"/>
  <c r="H38" i="2"/>
  <c r="D38" i="2"/>
  <c r="D42" i="2"/>
  <c r="C11" i="4" s="1"/>
  <c r="F11" i="4" l="1"/>
</calcChain>
</file>

<file path=xl/sharedStrings.xml><?xml version="1.0" encoding="utf-8"?>
<sst xmlns="http://schemas.openxmlformats.org/spreadsheetml/2006/main" count="290" uniqueCount="68">
  <si>
    <t>Determination of Base Factor (Rate Case)</t>
  </si>
  <si>
    <t xml:space="preserve">Fuel Costs </t>
  </si>
  <si>
    <t>Generation Revenue</t>
  </si>
  <si>
    <t xml:space="preserve">    Net Market</t>
  </si>
  <si>
    <t xml:space="preserve">Load Cost </t>
  </si>
  <si>
    <t xml:space="preserve">    Normalized Cost</t>
  </si>
  <si>
    <t>Normalized load</t>
  </si>
  <si>
    <t>kWh</t>
  </si>
  <si>
    <t>$/kWh</t>
  </si>
  <si>
    <t>Actual Load</t>
  </si>
  <si>
    <t>Projected Load</t>
  </si>
  <si>
    <t>FAC rate</t>
  </si>
  <si>
    <t>Participant Usage</t>
  </si>
  <si>
    <t>Non-Participants Usage</t>
  </si>
  <si>
    <t>Total Charged</t>
  </si>
  <si>
    <t xml:space="preserve">    Actual Net Energy Costs (ANEC)</t>
  </si>
  <si>
    <t xml:space="preserve">    Net Base Energy Cost (NBEC)</t>
  </si>
  <si>
    <t>Base Factor (BF)</t>
  </si>
  <si>
    <t>FAC rate for next period</t>
  </si>
  <si>
    <t>ANEC - NBEC</t>
  </si>
  <si>
    <t>Customer's share (95%)</t>
  </si>
  <si>
    <t>Company's share (5%)</t>
  </si>
  <si>
    <t>Average Energy Cost:</t>
  </si>
  <si>
    <t>Average</t>
  </si>
  <si>
    <t>&gt; Average</t>
  </si>
  <si>
    <t>&lt; Average</t>
  </si>
  <si>
    <t>AP 1</t>
  </si>
  <si>
    <t>AP 2</t>
  </si>
  <si>
    <t>AP 3</t>
  </si>
  <si>
    <t>AP 4</t>
  </si>
  <si>
    <t>Participant</t>
  </si>
  <si>
    <t>Non-Participants</t>
  </si>
  <si>
    <t>Total</t>
  </si>
  <si>
    <t>Company</t>
  </si>
  <si>
    <t>Accumulation Period</t>
  </si>
  <si>
    <r>
      <rPr>
        <b/>
        <u/>
        <sz val="12"/>
        <color rgb="FFFF0000"/>
        <rFont val="Times New Roman"/>
        <family val="1"/>
      </rPr>
      <t>(Benefit)</t>
    </r>
    <r>
      <rPr>
        <b/>
        <u/>
        <sz val="12"/>
        <color theme="1"/>
        <rFont val="Times New Roman"/>
        <family val="1"/>
      </rPr>
      <t>/Cost</t>
    </r>
  </si>
  <si>
    <t>Participant Charged*</t>
  </si>
  <si>
    <t>* Does not include cost of the MEEIA program</t>
  </si>
  <si>
    <t>Non-Participants Charged*</t>
  </si>
  <si>
    <t>Cost of Energy Avoided:</t>
  </si>
  <si>
    <t>Cost of Energy Avoided through MEEIA Program Lower than Rate Base Factor Cost</t>
  </si>
  <si>
    <t>Cost of Energy Avoided through MEEIA Program Same as Base Factor Cost</t>
  </si>
  <si>
    <t>Cost of Energy Avoided through MEEIA Program Higher than Base Factor Cost</t>
  </si>
  <si>
    <t>Normalized Load Cost</t>
  </si>
  <si>
    <t>Cost of Load Saved</t>
  </si>
  <si>
    <t>Scenario</t>
  </si>
  <si>
    <t>Table 5</t>
  </si>
  <si>
    <t>Reduction in load</t>
  </si>
  <si>
    <t>Reduction in load cost</t>
  </si>
  <si>
    <t>Normal Generation Revenue</t>
  </si>
  <si>
    <t xml:space="preserve">Normal Fuel Costs </t>
  </si>
  <si>
    <t xml:space="preserve">    Normal Net Market</t>
  </si>
  <si>
    <t xml:space="preserve">Normal Load Cost </t>
  </si>
  <si>
    <t>Normal load</t>
  </si>
  <si>
    <t>Actual Fuel Costs</t>
  </si>
  <si>
    <t>Actual Generation Revenue</t>
  </si>
  <si>
    <t xml:space="preserve">Actual Load Cost </t>
  </si>
  <si>
    <t>Table 7</t>
  </si>
  <si>
    <t>Calculation of FAC Rate After an Accumulation Period</t>
  </si>
  <si>
    <t>Table 9</t>
  </si>
  <si>
    <r>
      <t>Analysis of Cost/</t>
    </r>
    <r>
      <rPr>
        <b/>
        <u/>
        <sz val="12"/>
        <color rgb="FFFF0000"/>
        <rFont val="Times New Roman"/>
        <family val="1"/>
      </rPr>
      <t xml:space="preserve">(Benefit) </t>
    </r>
    <r>
      <rPr>
        <b/>
        <u/>
        <sz val="12"/>
        <color theme="1"/>
        <rFont val="Times New Roman"/>
        <family val="1"/>
      </rPr>
      <t>of MEEIA Program</t>
    </r>
  </si>
  <si>
    <t>Calculation of ANEC and NBEC</t>
  </si>
  <si>
    <t>FAC Rate Calculation for Next Period</t>
  </si>
  <si>
    <t>Table 10</t>
  </si>
  <si>
    <t>Table 11</t>
  </si>
  <si>
    <r>
      <rPr>
        <b/>
        <u/>
        <sz val="12"/>
        <rFont val="Times New Roman"/>
        <family val="1"/>
      </rPr>
      <t xml:space="preserve">AP 3 </t>
    </r>
    <r>
      <rPr>
        <b/>
        <u/>
        <sz val="12"/>
        <color rgb="FFFF0000"/>
        <rFont val="Times New Roman"/>
        <family val="1"/>
      </rPr>
      <t>(Benefit)</t>
    </r>
    <r>
      <rPr>
        <b/>
        <u/>
        <sz val="12"/>
        <color theme="1"/>
        <rFont val="Times New Roman"/>
        <family val="1"/>
      </rPr>
      <t>/Cost</t>
    </r>
  </si>
  <si>
    <t>Table 12</t>
  </si>
  <si>
    <t>LMM-R-8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</si>
</sst>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000"/>
    <numFmt numFmtId="166" formatCode="&quot;$&quot;#,##0.00000_);[Red]\(&quot;$&quot;#,##0.00000\)"/>
    <numFmt numFmtId="167" formatCode="0.000"/>
    <numFmt numFmtId="168" formatCode="_(&quot;$&quot;* #,##0.00000_);_(&quot;$&quot;* \(#,##0.00000\);_(&quot;$&quot;* &quot;-&quot;??_);_(@_)"/>
    <numFmt numFmtId="169" formatCode="_(&quot;$&quot;* #,##0.00000_);_(&quot;$&quot;* \(#,##0.00000\);_(&quot;$&quot;* &quot;-&quot;?????_);_(@_)"/>
    <numFmt numFmtId="170" formatCode="_(&quot;$&quot;* #,##0.00_);_(&quot;$&quot;* \(#,##0.00\);_(&quot;$&quot;* &quot;-&quot;?????_);_(@_)"/>
    <numFmt numFmtId="171" formatCode="&quot;$&quot;#,##0.000000_);[Red]\(&quot;$&quot;#,##0.000000\)"/>
    <numFmt numFmtId="172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8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3" fillId="0" borderId="0" xfId="0" applyFont="1"/>
    <xf numFmtId="0" fontId="4" fillId="0" borderId="0" xfId="0" applyFont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8" fontId="6" fillId="0" borderId="0" xfId="0" applyNumberFormat="1" applyFont="1"/>
    <xf numFmtId="164" fontId="4" fillId="0" borderId="0" xfId="1" applyNumberFormat="1" applyFont="1"/>
    <xf numFmtId="165" fontId="6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167" fontId="4" fillId="0" borderId="0" xfId="0" applyNumberFormat="1" applyFont="1"/>
    <xf numFmtId="166" fontId="6" fillId="0" borderId="0" xfId="0" applyNumberFormat="1" applyFont="1"/>
    <xf numFmtId="0" fontId="3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right"/>
    </xf>
    <xf numFmtId="168" fontId="4" fillId="0" borderId="0" xfId="2" applyNumberFormat="1" applyFont="1"/>
    <xf numFmtId="170" fontId="4" fillId="0" borderId="0" xfId="0" applyNumberFormat="1" applyFont="1"/>
    <xf numFmtId="166" fontId="4" fillId="0" borderId="0" xfId="0" applyNumberFormat="1" applyFont="1"/>
    <xf numFmtId="44" fontId="4" fillId="0" borderId="0" xfId="0" applyNumberFormat="1" applyFont="1"/>
    <xf numFmtId="169" fontId="4" fillId="0" borderId="0" xfId="0" applyNumberFormat="1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6" fontId="4" fillId="0" borderId="0" xfId="2" applyNumberFormat="1" applyFont="1"/>
    <xf numFmtId="0" fontId="3" fillId="0" borderId="0" xfId="0" applyFont="1" applyAlignment="1">
      <alignment horizontal="center"/>
    </xf>
    <xf numFmtId="172" fontId="6" fillId="0" borderId="0" xfId="3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6862-4804-463E-BE0B-7D011C9AC004}">
  <dimension ref="A1:F32"/>
  <sheetViews>
    <sheetView workbookViewId="0">
      <selection activeCell="F1" sqref="F1"/>
    </sheetView>
  </sheetViews>
  <sheetFormatPr defaultRowHeight="15" x14ac:dyDescent="0.25"/>
  <cols>
    <col min="1" max="1" width="35.140625" customWidth="1"/>
    <col min="2" max="2" width="11.42578125" bestFit="1" customWidth="1"/>
    <col min="3" max="3" width="8.28515625" customWidth="1"/>
  </cols>
  <sheetData>
    <row r="1" spans="1:6" ht="15.75" x14ac:dyDescent="0.25">
      <c r="A1" s="31" t="s">
        <v>46</v>
      </c>
      <c r="B1" s="31"/>
      <c r="C1" s="31"/>
      <c r="D1" s="5"/>
      <c r="F1" s="36" t="s">
        <v>67</v>
      </c>
    </row>
    <row r="2" spans="1:6" ht="15.75" x14ac:dyDescent="0.25">
      <c r="A2" s="4" t="s">
        <v>0</v>
      </c>
      <c r="B2" s="5"/>
      <c r="C2" s="5"/>
    </row>
    <row r="3" spans="1:6" ht="15.75" x14ac:dyDescent="0.25">
      <c r="A3" s="5" t="s">
        <v>50</v>
      </c>
      <c r="B3" s="6">
        <v>1500</v>
      </c>
      <c r="C3" s="5"/>
    </row>
    <row r="4" spans="1:6" ht="15.75" x14ac:dyDescent="0.25">
      <c r="A4" s="5" t="s">
        <v>49</v>
      </c>
      <c r="B4" s="7">
        <v>-1650</v>
      </c>
      <c r="C4" s="5"/>
    </row>
    <row r="5" spans="1:6" ht="15.75" x14ac:dyDescent="0.25">
      <c r="A5" s="5" t="s">
        <v>51</v>
      </c>
      <c r="B5" s="6">
        <f>B3+B4</f>
        <v>-150</v>
      </c>
      <c r="C5" s="5"/>
    </row>
    <row r="6" spans="1:6" ht="15.75" x14ac:dyDescent="0.25">
      <c r="A6" s="5"/>
      <c r="B6" s="5"/>
      <c r="C6" s="5"/>
    </row>
    <row r="7" spans="1:6" ht="15.75" x14ac:dyDescent="0.25">
      <c r="A7" s="5" t="s">
        <v>52</v>
      </c>
      <c r="B7" s="7">
        <v>2000</v>
      </c>
      <c r="C7" s="5"/>
    </row>
    <row r="8" spans="1:6" ht="15.75" x14ac:dyDescent="0.25">
      <c r="A8" s="8" t="s">
        <v>5</v>
      </c>
      <c r="B8" s="9">
        <f>B7+B5</f>
        <v>1850</v>
      </c>
      <c r="C8" s="5"/>
    </row>
    <row r="9" spans="1:6" ht="15.75" x14ac:dyDescent="0.25">
      <c r="A9" s="5"/>
      <c r="B9" s="5"/>
      <c r="C9" s="5"/>
    </row>
    <row r="10" spans="1:6" ht="15.75" x14ac:dyDescent="0.25">
      <c r="A10" s="5" t="s">
        <v>53</v>
      </c>
      <c r="B10" s="10">
        <v>100000</v>
      </c>
      <c r="C10" s="5" t="s">
        <v>7</v>
      </c>
    </row>
    <row r="11" spans="1:6" ht="15.75" x14ac:dyDescent="0.25">
      <c r="A11" s="8" t="s">
        <v>17</v>
      </c>
      <c r="B11" s="11">
        <f>B8/B10</f>
        <v>1.8499999999999999E-2</v>
      </c>
      <c r="C11" s="8" t="s">
        <v>8</v>
      </c>
    </row>
    <row r="12" spans="1:6" ht="15.75" x14ac:dyDescent="0.25">
      <c r="A12" s="5"/>
      <c r="B12" s="5"/>
      <c r="C12" s="5"/>
    </row>
    <row r="13" spans="1:6" ht="15.75" x14ac:dyDescent="0.25">
      <c r="A13" s="31" t="s">
        <v>57</v>
      </c>
      <c r="B13" s="31"/>
      <c r="C13" s="31"/>
    </row>
    <row r="14" spans="1:6" ht="15.75" x14ac:dyDescent="0.25">
      <c r="A14" s="32" t="s">
        <v>58</v>
      </c>
      <c r="B14" s="32"/>
      <c r="C14" s="32"/>
    </row>
    <row r="15" spans="1:6" ht="15.75" x14ac:dyDescent="0.25">
      <c r="A15" s="5" t="s">
        <v>54</v>
      </c>
      <c r="B15" s="6">
        <v>1200</v>
      </c>
      <c r="C15" s="6"/>
    </row>
    <row r="16" spans="1:6" ht="15.75" x14ac:dyDescent="0.25">
      <c r="A16" s="5" t="s">
        <v>55</v>
      </c>
      <c r="B16" s="7">
        <v>-1260</v>
      </c>
      <c r="C16" s="13"/>
    </row>
    <row r="17" spans="1:3" ht="15.75" x14ac:dyDescent="0.25">
      <c r="A17" s="5" t="s">
        <v>3</v>
      </c>
      <c r="B17" s="6">
        <f>B15+B16</f>
        <v>-60</v>
      </c>
      <c r="C17" s="6"/>
    </row>
    <row r="18" spans="1:3" ht="15.75" x14ac:dyDescent="0.25">
      <c r="A18" s="5"/>
      <c r="B18" s="14"/>
      <c r="C18" s="5"/>
    </row>
    <row r="19" spans="1:3" ht="15.75" x14ac:dyDescent="0.25">
      <c r="A19" s="5" t="s">
        <v>56</v>
      </c>
      <c r="B19" s="7">
        <v>1900</v>
      </c>
      <c r="C19" s="13"/>
    </row>
    <row r="20" spans="1:3" ht="15.75" x14ac:dyDescent="0.25">
      <c r="A20" s="8" t="s">
        <v>15</v>
      </c>
      <c r="B20" s="9">
        <f>B19+B17</f>
        <v>1840</v>
      </c>
      <c r="C20" s="8"/>
    </row>
    <row r="21" spans="1:3" ht="15.75" x14ac:dyDescent="0.25">
      <c r="A21" s="5"/>
      <c r="B21" s="5"/>
      <c r="C21" s="5"/>
    </row>
    <row r="22" spans="1:3" ht="15.75" x14ac:dyDescent="0.25">
      <c r="A22" s="5" t="s">
        <v>9</v>
      </c>
      <c r="B22" s="10">
        <v>95000</v>
      </c>
      <c r="C22" s="5" t="s">
        <v>7</v>
      </c>
    </row>
    <row r="23" spans="1:3" ht="15.75" x14ac:dyDescent="0.25">
      <c r="A23" s="8" t="s">
        <v>16</v>
      </c>
      <c r="B23" s="9">
        <f>B22*B11</f>
        <v>1757.5</v>
      </c>
      <c r="C23" s="8"/>
    </row>
    <row r="24" spans="1:3" ht="15.75" x14ac:dyDescent="0.25">
      <c r="A24" s="5"/>
      <c r="B24" s="5"/>
      <c r="C24" s="5"/>
    </row>
    <row r="25" spans="1:3" ht="15.75" x14ac:dyDescent="0.25">
      <c r="A25" s="4" t="s">
        <v>18</v>
      </c>
      <c r="B25" s="5"/>
      <c r="C25" s="5"/>
    </row>
    <row r="26" spans="1:3" ht="15.75" x14ac:dyDescent="0.25">
      <c r="A26" s="5" t="s">
        <v>19</v>
      </c>
      <c r="B26" s="6">
        <f>B20-B23</f>
        <v>82.5</v>
      </c>
      <c r="C26" s="5"/>
    </row>
    <row r="27" spans="1:3" ht="15.75" x14ac:dyDescent="0.25">
      <c r="A27" s="5" t="s">
        <v>20</v>
      </c>
      <c r="B27" s="6">
        <f>B26*0.95</f>
        <v>78.375</v>
      </c>
      <c r="C27" s="5"/>
    </row>
    <row r="28" spans="1:3" ht="15.75" x14ac:dyDescent="0.25">
      <c r="A28" s="5" t="s">
        <v>21</v>
      </c>
      <c r="B28" s="6">
        <f>B26*0.05</f>
        <v>4.125</v>
      </c>
      <c r="C28" s="5"/>
    </row>
    <row r="29" spans="1:3" ht="15.75" x14ac:dyDescent="0.25">
      <c r="A29" s="5"/>
      <c r="B29" s="6"/>
      <c r="C29" s="5"/>
    </row>
    <row r="30" spans="1:3" ht="15.75" x14ac:dyDescent="0.25">
      <c r="A30" s="5" t="s">
        <v>10</v>
      </c>
      <c r="B30" s="10">
        <v>100000</v>
      </c>
      <c r="C30" s="5" t="s">
        <v>7</v>
      </c>
    </row>
    <row r="31" spans="1:3" ht="15.75" x14ac:dyDescent="0.25">
      <c r="A31" s="9" t="s">
        <v>11</v>
      </c>
      <c r="B31" s="15">
        <f>B27/B30</f>
        <v>7.8375000000000005E-4</v>
      </c>
      <c r="C31" s="15" t="s">
        <v>8</v>
      </c>
    </row>
    <row r="32" spans="1:3" ht="15.75" x14ac:dyDescent="0.25">
      <c r="A32" s="5"/>
      <c r="B32" s="5"/>
      <c r="C32" s="5"/>
    </row>
  </sheetData>
  <mergeCells count="3">
    <mergeCell ref="A1:C1"/>
    <mergeCell ref="A13:C13"/>
    <mergeCell ref="A14:C14"/>
  </mergeCells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115B-4342-4F2B-AB65-0D396E21004C}">
  <dimension ref="A1:J17"/>
  <sheetViews>
    <sheetView workbookViewId="0">
      <selection activeCell="J1" sqref="J1"/>
    </sheetView>
  </sheetViews>
  <sheetFormatPr defaultRowHeight="15" x14ac:dyDescent="0.25"/>
  <cols>
    <col min="1" max="1" width="12.85546875" customWidth="1"/>
    <col min="2" max="3" width="9" bestFit="1" customWidth="1"/>
    <col min="4" max="6" width="9.7109375" bestFit="1" customWidth="1"/>
  </cols>
  <sheetData>
    <row r="1" spans="1:10" ht="15.75" x14ac:dyDescent="0.25">
      <c r="A1" s="31" t="s">
        <v>59</v>
      </c>
      <c r="B1" s="31"/>
      <c r="C1" s="31"/>
      <c r="D1" s="31"/>
      <c r="E1" s="31"/>
      <c r="F1" s="31"/>
      <c r="J1" s="36" t="s">
        <v>67</v>
      </c>
    </row>
    <row r="2" spans="1:10" ht="15.75" x14ac:dyDescent="0.25">
      <c r="A2" s="33" t="s">
        <v>60</v>
      </c>
      <c r="B2" s="33"/>
      <c r="C2" s="33"/>
      <c r="D2" s="33"/>
      <c r="E2" s="33"/>
      <c r="F2" s="33"/>
    </row>
    <row r="3" spans="1:10" ht="15.75" x14ac:dyDescent="0.25">
      <c r="B3" s="24" t="s">
        <v>26</v>
      </c>
      <c r="C3" s="24" t="s">
        <v>27</v>
      </c>
      <c r="D3" s="24" t="s">
        <v>28</v>
      </c>
      <c r="E3" s="24" t="s">
        <v>29</v>
      </c>
      <c r="F3" s="24" t="s">
        <v>32</v>
      </c>
    </row>
    <row r="4" spans="1:10" ht="15.75" x14ac:dyDescent="0.25">
      <c r="A4" s="4" t="s">
        <v>30</v>
      </c>
    </row>
    <row r="5" spans="1:10" ht="15.75" x14ac:dyDescent="0.25">
      <c r="A5" s="5" t="s">
        <v>23</v>
      </c>
      <c r="B5" s="6">
        <f>'Average Sch LMM-R-5'!B41</f>
        <v>0</v>
      </c>
      <c r="C5" s="6">
        <f>'Average Sch LMM-R-5'!D41</f>
        <v>-18.5</v>
      </c>
      <c r="D5" s="6">
        <f>'Average Sch LMM-R-5'!F41</f>
        <v>-92.55</v>
      </c>
      <c r="E5" s="6">
        <f>'Average Sch LMM-R-5'!H41</f>
        <v>-55.990000000000009</v>
      </c>
      <c r="F5" s="6">
        <f>SUM(B5:E5)</f>
        <v>-167.04000000000002</v>
      </c>
    </row>
    <row r="6" spans="1:10" ht="15.75" x14ac:dyDescent="0.25">
      <c r="A6" s="5" t="s">
        <v>24</v>
      </c>
      <c r="B6" s="6">
        <f>'&gt; Average Sch LMM-R-6'!B41</f>
        <v>0</v>
      </c>
      <c r="C6" s="6">
        <f>'&gt; Average Sch LMM-R-6'!D41</f>
        <v>-18.5</v>
      </c>
      <c r="D6" s="6">
        <f>'&gt; Average Sch LMM-R-6'!F41</f>
        <v>-93.05</v>
      </c>
      <c r="E6" s="6">
        <f>'&gt; Average Sch LMM-R-6'!H41</f>
        <v>-59.349999999999994</v>
      </c>
      <c r="F6" s="6">
        <f t="shared" ref="F6:F7" si="0">SUM(B6:E6)</f>
        <v>-170.89999999999998</v>
      </c>
    </row>
    <row r="7" spans="1:10" ht="15.75" x14ac:dyDescent="0.25">
      <c r="A7" s="5" t="s">
        <v>25</v>
      </c>
      <c r="B7" s="6">
        <f>'&lt; Average Sch LMM-R-7'!B41</f>
        <v>0</v>
      </c>
      <c r="C7" s="6">
        <f>'&lt; Average Sch LMM-R-7'!D41</f>
        <v>-18.5</v>
      </c>
      <c r="D7" s="6">
        <f>'&lt; Average Sch LMM-R-7'!F41</f>
        <v>-92.100000000000009</v>
      </c>
      <c r="E7" s="6">
        <f>'&lt; Average Sch LMM-R-7'!H41</f>
        <v>-52.699999999999989</v>
      </c>
      <c r="F7" s="6">
        <f t="shared" si="0"/>
        <v>-163.30000000000001</v>
      </c>
    </row>
    <row r="8" spans="1:10" ht="7.9" customHeight="1" x14ac:dyDescent="0.25">
      <c r="A8" s="5"/>
      <c r="B8" s="6"/>
      <c r="C8" s="6"/>
      <c r="D8" s="6"/>
      <c r="E8" s="6"/>
      <c r="F8" s="6"/>
    </row>
    <row r="9" spans="1:10" ht="15.75" x14ac:dyDescent="0.25">
      <c r="A9" s="4" t="s">
        <v>31</v>
      </c>
      <c r="B9" s="5"/>
      <c r="C9" s="5"/>
      <c r="D9" s="5"/>
      <c r="E9" s="5"/>
      <c r="F9" s="5"/>
    </row>
    <row r="10" spans="1:10" ht="15.75" x14ac:dyDescent="0.25">
      <c r="A10" s="5" t="s">
        <v>23</v>
      </c>
      <c r="B10" s="6">
        <f>'Average Sch LMM-R-5'!B42</f>
        <v>0</v>
      </c>
      <c r="C10" s="6">
        <f>'Average Sch LMM-R-5'!D42</f>
        <v>0</v>
      </c>
      <c r="D10" s="6">
        <f>'Average Sch LMM-R-5'!F42</f>
        <v>-0.90000000000009095</v>
      </c>
      <c r="E10" s="6">
        <f>'Average Sch LMM-R-5'!H42</f>
        <v>-6.3000000000001819</v>
      </c>
      <c r="F10" s="6">
        <f>SUM(B10:E10)</f>
        <v>-7.2000000000002728</v>
      </c>
    </row>
    <row r="11" spans="1:10" ht="15.75" x14ac:dyDescent="0.25">
      <c r="A11" s="5" t="s">
        <v>24</v>
      </c>
      <c r="B11" s="6">
        <f>'&gt; Average Sch LMM-R-6'!B42</f>
        <v>0</v>
      </c>
      <c r="C11" s="6">
        <f>'&gt; Average Sch LMM-R-6'!D42</f>
        <v>0</v>
      </c>
      <c r="D11" s="6">
        <f>'&gt; Average Sch LMM-R-6'!F42</f>
        <v>-9.9000000000000909</v>
      </c>
      <c r="E11" s="6">
        <f>'&gt; Average Sch LMM-R-6'!H42</f>
        <v>-49.5</v>
      </c>
      <c r="F11" s="6">
        <f t="shared" ref="F11:F12" si="1">SUM(B11:E11)</f>
        <v>-59.400000000000091</v>
      </c>
    </row>
    <row r="12" spans="1:10" ht="15.75" x14ac:dyDescent="0.25">
      <c r="A12" s="5" t="s">
        <v>25</v>
      </c>
      <c r="B12" s="6">
        <f>'&lt; Average Sch LMM-R-7'!B42</f>
        <v>0</v>
      </c>
      <c r="C12" s="6">
        <f>'&lt; Average Sch LMM-R-7'!D42</f>
        <v>0</v>
      </c>
      <c r="D12" s="6">
        <f>'&lt; Average Sch LMM-R-7'!F42</f>
        <v>7.2000000000000455</v>
      </c>
      <c r="E12" s="6">
        <f>'&lt; Average Sch LMM-R-7'!H42</f>
        <v>36</v>
      </c>
      <c r="F12" s="6">
        <f t="shared" si="1"/>
        <v>43.200000000000045</v>
      </c>
    </row>
    <row r="13" spans="1:10" ht="7.9" customHeight="1" x14ac:dyDescent="0.25">
      <c r="A13" s="5"/>
      <c r="B13" s="6"/>
      <c r="C13" s="6"/>
      <c r="D13" s="6"/>
      <c r="E13" s="6"/>
      <c r="F13" s="6"/>
    </row>
    <row r="14" spans="1:10" ht="15.75" x14ac:dyDescent="0.25">
      <c r="A14" s="4" t="s">
        <v>33</v>
      </c>
      <c r="B14" s="5"/>
      <c r="C14" s="5"/>
      <c r="D14" s="5"/>
      <c r="E14" s="5"/>
      <c r="F14" s="5"/>
    </row>
    <row r="15" spans="1:10" ht="15.75" x14ac:dyDescent="0.25">
      <c r="A15" s="5" t="s">
        <v>23</v>
      </c>
      <c r="B15" s="6">
        <f>'Average Sch LMM-R-5'!B43</f>
        <v>0</v>
      </c>
      <c r="C15" s="6">
        <f>'Average Sch LMM-R-5'!D43</f>
        <v>-7.5000000000000011E-2</v>
      </c>
      <c r="D15" s="6">
        <f>'Average Sch LMM-R-5'!F43</f>
        <v>-0.375</v>
      </c>
      <c r="E15" s="6">
        <f>'Average Sch LMM-R-5'!H43</f>
        <v>-0.22500000000000001</v>
      </c>
      <c r="F15" s="6">
        <f>SUM(B15:E15)</f>
        <v>-0.67500000000000004</v>
      </c>
    </row>
    <row r="16" spans="1:10" ht="15.75" x14ac:dyDescent="0.25">
      <c r="A16" s="5" t="s">
        <v>24</v>
      </c>
      <c r="B16" s="6">
        <f>'&gt; Average Sch LMM-R-6'!B43</f>
        <v>0</v>
      </c>
      <c r="C16" s="6">
        <f>'&gt; Average Sch LMM-R-6'!D43</f>
        <v>-0.57500000000000007</v>
      </c>
      <c r="D16" s="6">
        <f>'&gt; Average Sch LMM-R-6'!F43</f>
        <v>-2.875</v>
      </c>
      <c r="E16" s="6">
        <f>'&gt; Average Sch LMM-R-6'!H43</f>
        <v>-1.7250000000000001</v>
      </c>
      <c r="F16" s="6">
        <f t="shared" ref="F16:F17" si="2">SUM(B16:E16)</f>
        <v>-5.1750000000000007</v>
      </c>
    </row>
    <row r="17" spans="1:6" ht="15.75" x14ac:dyDescent="0.25">
      <c r="A17" s="5" t="s">
        <v>25</v>
      </c>
      <c r="B17" s="6">
        <f>'&lt; Average Sch LMM-R-7'!B43</f>
        <v>0</v>
      </c>
      <c r="C17" s="6">
        <f>'&lt; Average Sch LMM-R-7'!D43</f>
        <v>0.42500000000000004</v>
      </c>
      <c r="D17" s="6">
        <f>'&lt; Average Sch LMM-R-7'!F43</f>
        <v>2.125</v>
      </c>
      <c r="E17" s="6">
        <f>'&lt; Average Sch LMM-R-7'!H43</f>
        <v>1.2750000000000001</v>
      </c>
      <c r="F17" s="6">
        <f t="shared" si="2"/>
        <v>3.8250000000000002</v>
      </c>
    </row>
  </sheetData>
  <mergeCells count="2">
    <mergeCell ref="A1:F1"/>
    <mergeCell ref="A2:F2"/>
  </mergeCells>
  <phoneticPr fontId="2" type="noConversion"/>
  <pageMargins left="0.7" right="0.7" top="0.75" bottom="0.7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30DE2-D66A-440D-A3AA-6AEE60378D42}">
  <dimension ref="A1:G50"/>
  <sheetViews>
    <sheetView workbookViewId="0">
      <selection activeCell="G1" sqref="G1"/>
    </sheetView>
  </sheetViews>
  <sheetFormatPr defaultRowHeight="15" x14ac:dyDescent="0.25"/>
  <cols>
    <col min="1" max="1" width="35" customWidth="1"/>
    <col min="2" max="2" width="14.140625" bestFit="1" customWidth="1"/>
    <col min="3" max="4" width="12.7109375" customWidth="1"/>
  </cols>
  <sheetData>
    <row r="1" spans="1:7" ht="15.75" x14ac:dyDescent="0.25">
      <c r="A1" s="31" t="s">
        <v>63</v>
      </c>
      <c r="B1" s="31"/>
      <c r="C1" s="31"/>
      <c r="D1" s="31"/>
      <c r="G1" s="36" t="s">
        <v>67</v>
      </c>
    </row>
    <row r="2" spans="1:7" ht="18" customHeight="1" x14ac:dyDescent="0.25">
      <c r="A2" s="32" t="s">
        <v>61</v>
      </c>
      <c r="B2" s="32"/>
      <c r="C2" s="32"/>
      <c r="D2" s="32"/>
    </row>
    <row r="3" spans="1:7" ht="15.75" x14ac:dyDescent="0.25">
      <c r="B3" s="34" t="s">
        <v>45</v>
      </c>
      <c r="C3" s="34"/>
      <c r="D3" s="34"/>
    </row>
    <row r="4" spans="1:7" ht="15.75" x14ac:dyDescent="0.25">
      <c r="A4" s="5"/>
      <c r="B4" s="12" t="s">
        <v>23</v>
      </c>
      <c r="C4" s="12" t="s">
        <v>24</v>
      </c>
      <c r="D4" s="12" t="s">
        <v>25</v>
      </c>
    </row>
    <row r="5" spans="1:7" ht="15.75" x14ac:dyDescent="0.25">
      <c r="A5" s="5" t="s">
        <v>43</v>
      </c>
      <c r="B5" s="27">
        <f>'Average Sch LMM-R-5'!F4</f>
        <v>0.02</v>
      </c>
      <c r="C5" s="27">
        <f>'&gt; Average Sch LMM-R-6'!F4</f>
        <v>0.02</v>
      </c>
      <c r="D5" s="27">
        <f>'&lt; Average Sch LMM-R-7'!F4</f>
        <v>0.02</v>
      </c>
      <c r="E5" s="25"/>
    </row>
    <row r="6" spans="1:7" ht="15.75" x14ac:dyDescent="0.25">
      <c r="A6" s="5" t="s">
        <v>44</v>
      </c>
      <c r="B6" s="27">
        <f>'Average Sch LMM-R-5'!F5</f>
        <v>0.02</v>
      </c>
      <c r="C6" s="27">
        <f>'&gt; Average Sch LMM-R-6'!F5</f>
        <v>0.03</v>
      </c>
      <c r="D6" s="27">
        <f>'&lt; Average Sch LMM-R-7'!F5</f>
        <v>0.01</v>
      </c>
      <c r="E6" s="25"/>
    </row>
    <row r="7" spans="1:7" ht="15.75" x14ac:dyDescent="0.25">
      <c r="A7" s="26"/>
      <c r="B7" s="5"/>
      <c r="C7" s="5"/>
      <c r="D7" s="5"/>
      <c r="E7" s="25"/>
    </row>
    <row r="8" spans="1:7" ht="15.75" x14ac:dyDescent="0.25">
      <c r="A8" s="5" t="s">
        <v>1</v>
      </c>
      <c r="B8" s="6">
        <f>'Average Sch LMM-R-5'!F16</f>
        <v>1500</v>
      </c>
      <c r="C8" s="6">
        <f>'&gt; Average Sch LMM-R-6'!F16</f>
        <v>1500</v>
      </c>
      <c r="D8" s="6">
        <f>'&lt; Average Sch LMM-R-7'!F16</f>
        <v>1500</v>
      </c>
      <c r="E8" s="25"/>
    </row>
    <row r="9" spans="1:7" ht="15.75" x14ac:dyDescent="0.25">
      <c r="A9" s="5" t="s">
        <v>2</v>
      </c>
      <c r="B9" s="7">
        <f>'Average Sch LMM-R-5'!F17</f>
        <v>-1650</v>
      </c>
      <c r="C9" s="7">
        <f>'&gt; Average Sch LMM-R-6'!F17</f>
        <v>-1650</v>
      </c>
      <c r="D9" s="7">
        <f>'&lt; Average Sch LMM-R-7'!F17</f>
        <v>-1650</v>
      </c>
      <c r="E9" s="25"/>
    </row>
    <row r="10" spans="1:7" ht="15.75" x14ac:dyDescent="0.25">
      <c r="A10" s="5" t="s">
        <v>3</v>
      </c>
      <c r="B10" s="6">
        <f>SUM(B8:B9)</f>
        <v>-150</v>
      </c>
      <c r="C10" s="6">
        <f t="shared" ref="C10:D10" si="0">SUM(C8:C9)</f>
        <v>-150</v>
      </c>
      <c r="D10" s="6">
        <f t="shared" si="0"/>
        <v>-150</v>
      </c>
      <c r="E10" s="25"/>
    </row>
    <row r="11" spans="1:7" ht="15.75" x14ac:dyDescent="0.25">
      <c r="A11" s="5"/>
      <c r="B11" s="5"/>
      <c r="C11" s="5"/>
      <c r="D11" s="5"/>
      <c r="E11" s="25"/>
    </row>
    <row r="12" spans="1:7" ht="15.75" x14ac:dyDescent="0.25">
      <c r="A12" s="5" t="s">
        <v>4</v>
      </c>
      <c r="B12" s="7">
        <f>'Average Sch LMM-R-5'!F20</f>
        <v>1900</v>
      </c>
      <c r="C12" s="7">
        <f>'&gt; Average Sch LMM-R-6'!F20</f>
        <v>1850</v>
      </c>
      <c r="D12" s="7">
        <f>'&lt; Average Sch LMM-R-7'!F20</f>
        <v>1950</v>
      </c>
      <c r="E12" s="25"/>
    </row>
    <row r="13" spans="1:7" ht="15.75" x14ac:dyDescent="0.25">
      <c r="A13" s="8" t="s">
        <v>15</v>
      </c>
      <c r="B13" s="9">
        <f>B10+B12</f>
        <v>1750</v>
      </c>
      <c r="C13" s="9">
        <f t="shared" ref="C13:D13" si="1">C10+C12</f>
        <v>1700</v>
      </c>
      <c r="D13" s="9">
        <f t="shared" si="1"/>
        <v>1800</v>
      </c>
      <c r="E13" s="25"/>
    </row>
    <row r="14" spans="1:7" ht="15.75" x14ac:dyDescent="0.25">
      <c r="A14" s="5"/>
      <c r="B14" s="5"/>
      <c r="C14" s="5"/>
      <c r="D14" s="5"/>
      <c r="E14" s="25"/>
    </row>
    <row r="15" spans="1:7" ht="15.75" x14ac:dyDescent="0.25">
      <c r="A15" s="5" t="s">
        <v>9</v>
      </c>
      <c r="B15" s="10">
        <f>'Average Sch LMM-R-5'!F23</f>
        <v>95000</v>
      </c>
      <c r="C15" s="10">
        <f>'&gt; Average Sch LMM-R-6'!F23</f>
        <v>95000</v>
      </c>
      <c r="D15" s="10">
        <f>'&lt; Average Sch LMM-R-7'!F23</f>
        <v>95000</v>
      </c>
      <c r="E15" s="25"/>
    </row>
    <row r="16" spans="1:7" ht="15.75" x14ac:dyDescent="0.25">
      <c r="A16" s="8" t="s">
        <v>16</v>
      </c>
      <c r="B16" s="9">
        <f>'Average Sch LMM-R-5'!F24</f>
        <v>1757.5</v>
      </c>
      <c r="C16" s="9">
        <f>'&gt; Average Sch LMM-R-6'!F24</f>
        <v>1757.5</v>
      </c>
      <c r="D16" s="9">
        <f>'&lt; Average Sch LMM-R-7'!F24</f>
        <v>1757.5</v>
      </c>
      <c r="E16" s="25"/>
    </row>
    <row r="17" spans="1:5" ht="15.75" x14ac:dyDescent="0.25">
      <c r="A17" s="8"/>
      <c r="B17" s="9"/>
      <c r="C17" s="9"/>
      <c r="D17" s="9"/>
      <c r="E17" s="25"/>
    </row>
    <row r="18" spans="1:5" ht="15.75" x14ac:dyDescent="0.25">
      <c r="A18" s="8" t="s">
        <v>47</v>
      </c>
      <c r="B18" s="29">
        <f>(100000-B15)/100000</f>
        <v>0.05</v>
      </c>
      <c r="C18" s="29">
        <f t="shared" ref="C18:D18" si="2">(100000-C15)/100000</f>
        <v>0.05</v>
      </c>
      <c r="D18" s="29">
        <f t="shared" si="2"/>
        <v>0.05</v>
      </c>
      <c r="E18" s="25"/>
    </row>
    <row r="19" spans="1:5" ht="15.75" x14ac:dyDescent="0.25">
      <c r="A19" s="8" t="s">
        <v>48</v>
      </c>
      <c r="B19" s="29">
        <f>(2000-B12)/2000</f>
        <v>0.05</v>
      </c>
      <c r="C19" s="29">
        <f>(2000-C12)/2000</f>
        <v>7.4999999999999997E-2</v>
      </c>
      <c r="D19" s="29">
        <f>(2000-D12)/2000</f>
        <v>2.5000000000000001E-2</v>
      </c>
      <c r="E19" s="25"/>
    </row>
    <row r="20" spans="1:5" ht="15.75" x14ac:dyDescent="0.25">
      <c r="A20" s="8"/>
      <c r="B20" s="29"/>
      <c r="C20" s="29"/>
      <c r="D20" s="29"/>
      <c r="E20" s="25"/>
    </row>
    <row r="21" spans="1:5" ht="15.75" x14ac:dyDescent="0.25">
      <c r="A21" s="5"/>
      <c r="B21" s="25"/>
      <c r="C21" s="25"/>
      <c r="D21" s="25"/>
      <c r="E21" s="25"/>
    </row>
    <row r="22" spans="1:5" ht="15.75" x14ac:dyDescent="0.25">
      <c r="A22" s="31" t="s">
        <v>64</v>
      </c>
      <c r="B22" s="31"/>
      <c r="C22" s="31"/>
      <c r="D22" s="31"/>
      <c r="E22" s="25"/>
    </row>
    <row r="23" spans="1:5" ht="15.75" x14ac:dyDescent="0.25">
      <c r="A23" s="32" t="s">
        <v>62</v>
      </c>
      <c r="B23" s="32"/>
      <c r="C23" s="32"/>
      <c r="D23" s="32"/>
      <c r="E23" s="25"/>
    </row>
    <row r="24" spans="1:5" ht="15.75" x14ac:dyDescent="0.25">
      <c r="A24" s="12"/>
      <c r="B24" s="34" t="s">
        <v>45</v>
      </c>
      <c r="C24" s="34"/>
      <c r="D24" s="34"/>
      <c r="E24" s="25"/>
    </row>
    <row r="25" spans="1:5" ht="15.75" x14ac:dyDescent="0.25">
      <c r="A25" s="12"/>
      <c r="B25" s="12" t="s">
        <v>23</v>
      </c>
      <c r="C25" s="12" t="s">
        <v>24</v>
      </c>
      <c r="D25" s="12" t="s">
        <v>25</v>
      </c>
      <c r="E25" s="25"/>
    </row>
    <row r="26" spans="1:5" ht="15.75" x14ac:dyDescent="0.25">
      <c r="A26" s="5" t="s">
        <v>19</v>
      </c>
      <c r="B26" s="6">
        <f>B13-B16</f>
        <v>-7.5</v>
      </c>
      <c r="C26" s="6">
        <f>C13-C16</f>
        <v>-57.5</v>
      </c>
      <c r="D26" s="6">
        <f>D13-D16</f>
        <v>42.5</v>
      </c>
      <c r="E26" s="25"/>
    </row>
    <row r="27" spans="1:5" ht="15.75" x14ac:dyDescent="0.25">
      <c r="A27" s="5" t="s">
        <v>20</v>
      </c>
      <c r="B27" s="6">
        <f>B26*0.95</f>
        <v>-7.125</v>
      </c>
      <c r="C27" s="6">
        <f t="shared" ref="C27:D27" si="3">C26*0.95</f>
        <v>-54.625</v>
      </c>
      <c r="D27" s="6">
        <f t="shared" si="3"/>
        <v>40.375</v>
      </c>
      <c r="E27" s="25"/>
    </row>
    <row r="28" spans="1:5" ht="15.75" x14ac:dyDescent="0.25">
      <c r="A28" s="5" t="s">
        <v>21</v>
      </c>
      <c r="B28" s="6">
        <f>B26*0.05</f>
        <v>-0.375</v>
      </c>
      <c r="C28" s="6">
        <f t="shared" ref="C28:D28" si="4">C26*0.05</f>
        <v>-2.875</v>
      </c>
      <c r="D28" s="6">
        <f t="shared" si="4"/>
        <v>2.125</v>
      </c>
      <c r="E28" s="25"/>
    </row>
    <row r="29" spans="1:5" ht="15.75" x14ac:dyDescent="0.25">
      <c r="A29" s="5"/>
      <c r="B29" s="5"/>
      <c r="C29" s="5"/>
      <c r="D29" s="5"/>
      <c r="E29" s="25"/>
    </row>
    <row r="30" spans="1:5" ht="15.75" x14ac:dyDescent="0.25">
      <c r="A30" s="5" t="s">
        <v>10</v>
      </c>
      <c r="B30" s="10">
        <f>'Average Sch LMM-R-5'!F31</f>
        <v>100000</v>
      </c>
      <c r="C30" s="10">
        <f>'&gt; Average Sch LMM-R-6'!F31</f>
        <v>100000</v>
      </c>
      <c r="D30" s="10">
        <f>'&lt; Average Sch LMM-R-7'!F31</f>
        <v>100000</v>
      </c>
      <c r="E30" s="25"/>
    </row>
    <row r="31" spans="1:5" ht="15.75" x14ac:dyDescent="0.25">
      <c r="A31" s="9" t="s">
        <v>11</v>
      </c>
      <c r="B31" s="21">
        <f>B27/B30</f>
        <v>-7.1249999999999997E-5</v>
      </c>
      <c r="C31" s="21">
        <f t="shared" ref="C31:D31" si="5">C27/C30</f>
        <v>-5.4624999999999997E-4</v>
      </c>
      <c r="D31" s="21">
        <f t="shared" si="5"/>
        <v>4.0374999999999997E-4</v>
      </c>
      <c r="E31" s="25"/>
    </row>
    <row r="32" spans="1:5" ht="15.75" x14ac:dyDescent="0.25">
      <c r="A32" s="5"/>
      <c r="B32" s="5"/>
      <c r="C32" s="5"/>
      <c r="D32" s="5"/>
      <c r="E32" s="25"/>
    </row>
    <row r="33" spans="1:5" ht="15.75" x14ac:dyDescent="0.25">
      <c r="A33" s="31" t="s">
        <v>66</v>
      </c>
      <c r="B33" s="31"/>
      <c r="C33" s="31"/>
      <c r="D33" s="31"/>
      <c r="E33" s="25"/>
    </row>
    <row r="34" spans="1:5" ht="15.75" x14ac:dyDescent="0.25">
      <c r="A34" s="33" t="s">
        <v>65</v>
      </c>
      <c r="B34" s="33"/>
      <c r="C34" s="33"/>
      <c r="D34" s="33"/>
      <c r="E34" s="25"/>
    </row>
    <row r="35" spans="1:5" ht="15.75" x14ac:dyDescent="0.25">
      <c r="A35" s="5"/>
      <c r="B35" s="34" t="s">
        <v>45</v>
      </c>
      <c r="C35" s="34"/>
      <c r="D35" s="34"/>
      <c r="E35" s="25"/>
    </row>
    <row r="36" spans="1:5" ht="15.75" x14ac:dyDescent="0.25">
      <c r="B36" s="12" t="s">
        <v>23</v>
      </c>
      <c r="C36" s="12" t="s">
        <v>24</v>
      </c>
      <c r="D36" s="12" t="s">
        <v>25</v>
      </c>
      <c r="E36" s="25"/>
    </row>
    <row r="37" spans="1:5" ht="15.75" x14ac:dyDescent="0.25">
      <c r="A37" s="5" t="s">
        <v>30</v>
      </c>
      <c r="B37" s="6">
        <f>'Average Sch LMM-R-5'!F41</f>
        <v>-92.55</v>
      </c>
      <c r="C37" s="6">
        <f>'&gt; Average Sch LMM-R-6'!F41</f>
        <v>-93.05</v>
      </c>
      <c r="D37" s="6">
        <f>'&lt; Average Sch LMM-R-7'!F41</f>
        <v>-92.100000000000009</v>
      </c>
      <c r="E37" s="25"/>
    </row>
    <row r="38" spans="1:5" ht="15.75" x14ac:dyDescent="0.25">
      <c r="A38" s="5" t="s">
        <v>31</v>
      </c>
      <c r="B38" s="6">
        <f>'Average Sch LMM-R-5'!F42</f>
        <v>-0.90000000000009095</v>
      </c>
      <c r="C38" s="6">
        <f>'&gt; Average Sch LMM-R-6'!F42</f>
        <v>-9.9000000000000909</v>
      </c>
      <c r="D38" s="6">
        <f>'&lt; Average Sch LMM-R-7'!F42</f>
        <v>7.2000000000000455</v>
      </c>
      <c r="E38" s="25"/>
    </row>
    <row r="39" spans="1:5" ht="15.75" x14ac:dyDescent="0.25">
      <c r="A39" s="5" t="s">
        <v>33</v>
      </c>
      <c r="B39" s="6">
        <f>'Average Sch LMM-R-5'!F43</f>
        <v>-0.375</v>
      </c>
      <c r="C39" s="6">
        <f>'&gt; Average Sch LMM-R-6'!F43</f>
        <v>-2.875</v>
      </c>
      <c r="D39" s="6">
        <f>'&lt; Average Sch LMM-R-7'!F43</f>
        <v>2.125</v>
      </c>
      <c r="E39" s="25"/>
    </row>
    <row r="41" spans="1:5" ht="18.75" x14ac:dyDescent="0.3">
      <c r="A41" s="35"/>
      <c r="B41" s="35"/>
      <c r="C41" s="35"/>
      <c r="D41" s="35"/>
    </row>
    <row r="42" spans="1:5" ht="15.75" x14ac:dyDescent="0.25">
      <c r="A42" s="5"/>
      <c r="B42" s="34" t="s">
        <v>45</v>
      </c>
      <c r="C42" s="34"/>
      <c r="D42" s="34"/>
    </row>
    <row r="43" spans="1:5" ht="15.75" x14ac:dyDescent="0.25">
      <c r="B43" s="28" t="s">
        <v>23</v>
      </c>
      <c r="C43" s="28" t="s">
        <v>24</v>
      </c>
      <c r="D43" s="28" t="s">
        <v>25</v>
      </c>
    </row>
    <row r="44" spans="1:5" ht="15.75" x14ac:dyDescent="0.25">
      <c r="A44" s="5" t="s">
        <v>12</v>
      </c>
      <c r="B44" s="10">
        <f>'Average Sch LMM-R-5'!F34</f>
        <v>5000</v>
      </c>
      <c r="C44" s="10">
        <f>'&gt; Average Sch LMM-R-6'!F34</f>
        <v>5000</v>
      </c>
      <c r="D44" s="10">
        <f>'&lt; Average Sch LMM-R-7'!F34</f>
        <v>5000</v>
      </c>
    </row>
    <row r="45" spans="1:5" ht="15.75" x14ac:dyDescent="0.25">
      <c r="A45" s="5" t="s">
        <v>13</v>
      </c>
      <c r="B45" s="17">
        <f>B15-B44</f>
        <v>90000</v>
      </c>
      <c r="C45" s="17">
        <f>C15-C44</f>
        <v>90000</v>
      </c>
      <c r="D45" s="17">
        <f>D15-D44</f>
        <v>90000</v>
      </c>
    </row>
    <row r="46" spans="1:5" ht="15.75" x14ac:dyDescent="0.25">
      <c r="A46" s="5" t="s">
        <v>36</v>
      </c>
      <c r="B46" s="6">
        <f>'Average Sch LMM-R-5'!F36</f>
        <v>92.45</v>
      </c>
      <c r="C46" s="6">
        <f>'&gt; Average Sch LMM-R-6'!F36</f>
        <v>91.95</v>
      </c>
      <c r="D46" s="6">
        <f>'&lt; Average Sch LMM-R-7'!F36</f>
        <v>92.899999999999991</v>
      </c>
    </row>
    <row r="47" spans="1:5" ht="15.75" x14ac:dyDescent="0.25">
      <c r="A47" s="5" t="s">
        <v>38</v>
      </c>
      <c r="B47" s="6">
        <f>'Average Sch LMM-R-5'!F37</f>
        <v>1664.1</v>
      </c>
      <c r="C47" s="6">
        <f>'&gt; Average Sch LMM-R-6'!F37</f>
        <v>1655.1</v>
      </c>
      <c r="D47" s="6">
        <f>'&lt; Average Sch LMM-R-7'!F37</f>
        <v>1672.2</v>
      </c>
    </row>
    <row r="48" spans="1:5" ht="15.75" x14ac:dyDescent="0.25">
      <c r="A48" s="5" t="s">
        <v>14</v>
      </c>
      <c r="B48" s="6">
        <f>'Average Sch LMM-R-5'!F38</f>
        <v>1756.55</v>
      </c>
      <c r="C48" s="6">
        <f>'&gt; Average Sch LMM-R-6'!F38</f>
        <v>1747.05</v>
      </c>
      <c r="D48" s="6">
        <f>'&lt; Average Sch LMM-R-7'!F38</f>
        <v>1765.1000000000001</v>
      </c>
    </row>
    <row r="50" spans="1:1" ht="15.75" x14ac:dyDescent="0.25">
      <c r="A50" s="5" t="s">
        <v>37</v>
      </c>
    </row>
  </sheetData>
  <mergeCells count="11">
    <mergeCell ref="B35:D35"/>
    <mergeCell ref="B24:D24"/>
    <mergeCell ref="A33:D33"/>
    <mergeCell ref="A41:D41"/>
    <mergeCell ref="B42:D42"/>
    <mergeCell ref="A1:D1"/>
    <mergeCell ref="B3:D3"/>
    <mergeCell ref="A22:D22"/>
    <mergeCell ref="A23:D23"/>
    <mergeCell ref="A34:D34"/>
    <mergeCell ref="A2:D2"/>
  </mergeCells>
  <pageMargins left="0.7" right="0.7" top="0.75" bottom="0.75" header="0.3" footer="0.3"/>
  <pageSetup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6312-3389-4A92-97A6-0F220512C4F2}">
  <sheetPr>
    <pageSetUpPr fitToPage="1"/>
  </sheetPr>
  <dimension ref="A1:O46"/>
  <sheetViews>
    <sheetView workbookViewId="0">
      <selection activeCell="K1" sqref="K1"/>
    </sheetView>
  </sheetViews>
  <sheetFormatPr defaultRowHeight="15" x14ac:dyDescent="0.25"/>
  <cols>
    <col min="1" max="1" width="35" customWidth="1"/>
    <col min="2" max="2" width="11.42578125" bestFit="1" customWidth="1"/>
    <col min="3" max="3" width="8.28515625" customWidth="1"/>
    <col min="4" max="4" width="11.42578125" bestFit="1" customWidth="1"/>
    <col min="5" max="5" width="8.28515625" customWidth="1"/>
    <col min="6" max="6" width="11.42578125" bestFit="1" customWidth="1"/>
    <col min="7" max="7" width="8.28515625" customWidth="1"/>
    <col min="8" max="8" width="11.42578125" bestFit="1" customWidth="1"/>
    <col min="9" max="9" width="8.28515625" customWidth="1"/>
  </cols>
  <sheetData>
    <row r="1" spans="1:11" ht="15.75" x14ac:dyDescent="0.25">
      <c r="A1" s="34" t="s">
        <v>41</v>
      </c>
      <c r="B1" s="34"/>
      <c r="C1" s="34"/>
      <c r="D1" s="34"/>
      <c r="E1" s="34"/>
      <c r="F1" s="34"/>
      <c r="G1" s="34"/>
      <c r="H1" s="34"/>
      <c r="I1" s="34"/>
      <c r="K1" s="36" t="s">
        <v>67</v>
      </c>
    </row>
    <row r="2" spans="1:11" ht="15.75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11" ht="15.75" x14ac:dyDescent="0.25">
      <c r="A3" s="4" t="s">
        <v>0</v>
      </c>
      <c r="B3" s="5"/>
      <c r="C3" s="5"/>
      <c r="D3" s="5"/>
      <c r="E3" s="5"/>
      <c r="F3" s="5"/>
      <c r="G3" s="5"/>
      <c r="H3" s="5"/>
      <c r="I3" s="5"/>
    </row>
    <row r="4" spans="1:11" ht="15.75" x14ac:dyDescent="0.25">
      <c r="A4" s="5" t="s">
        <v>50</v>
      </c>
      <c r="B4" s="6">
        <v>1500</v>
      </c>
      <c r="C4" s="5"/>
      <c r="D4" s="5"/>
      <c r="E4" s="18" t="s">
        <v>22</v>
      </c>
      <c r="F4" s="19">
        <f>B8/B11</f>
        <v>0.02</v>
      </c>
      <c r="G4" s="5" t="s">
        <v>8</v>
      </c>
      <c r="H4" s="5"/>
      <c r="I4" s="5"/>
    </row>
    <row r="5" spans="1:11" ht="15.75" x14ac:dyDescent="0.25">
      <c r="A5" s="5" t="s">
        <v>49</v>
      </c>
      <c r="B5" s="7">
        <v>-1650</v>
      </c>
      <c r="C5" s="5"/>
      <c r="D5" s="5"/>
      <c r="E5" s="18" t="s">
        <v>39</v>
      </c>
      <c r="F5" s="19">
        <v>0.02</v>
      </c>
      <c r="G5" s="5" t="s">
        <v>8</v>
      </c>
      <c r="H5" s="5"/>
      <c r="I5" s="5"/>
    </row>
    <row r="6" spans="1:11" ht="15.75" x14ac:dyDescent="0.25">
      <c r="A6" s="5" t="s">
        <v>51</v>
      </c>
      <c r="B6" s="6">
        <f>B4+B5</f>
        <v>-150</v>
      </c>
      <c r="C6" s="5"/>
      <c r="D6" s="5"/>
      <c r="E6" s="5"/>
      <c r="F6" s="5"/>
      <c r="G6" s="5"/>
      <c r="H6" s="5"/>
      <c r="I6" s="5"/>
    </row>
    <row r="7" spans="1:11" ht="15.75" x14ac:dyDescent="0.25">
      <c r="A7" s="5"/>
      <c r="B7" s="5"/>
      <c r="C7" s="5"/>
      <c r="D7" s="5"/>
      <c r="E7" s="5"/>
      <c r="F7" s="5"/>
      <c r="G7" s="5"/>
      <c r="H7" s="5"/>
      <c r="I7" s="5"/>
    </row>
    <row r="8" spans="1:11" ht="15.75" x14ac:dyDescent="0.25">
      <c r="A8" s="5" t="s">
        <v>52</v>
      </c>
      <c r="B8" s="7">
        <v>2000</v>
      </c>
      <c r="C8" s="5"/>
      <c r="D8" s="5"/>
      <c r="E8" s="5"/>
      <c r="F8" s="5"/>
      <c r="G8" s="5"/>
      <c r="H8" s="5"/>
      <c r="I8" s="5"/>
    </row>
    <row r="9" spans="1:11" ht="15.75" x14ac:dyDescent="0.25">
      <c r="A9" s="8" t="s">
        <v>5</v>
      </c>
      <c r="B9" s="9">
        <f>B8+B6</f>
        <v>1850</v>
      </c>
      <c r="C9" s="5"/>
      <c r="D9" s="5"/>
      <c r="E9" s="5"/>
      <c r="F9" s="5"/>
      <c r="G9" s="5"/>
      <c r="H9" s="5"/>
      <c r="I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11" ht="15.75" x14ac:dyDescent="0.25">
      <c r="A11" s="5" t="s">
        <v>6</v>
      </c>
      <c r="B11" s="10">
        <v>100000</v>
      </c>
      <c r="C11" s="5" t="s">
        <v>7</v>
      </c>
      <c r="D11" s="5"/>
      <c r="E11" s="5"/>
      <c r="F11" s="5"/>
      <c r="G11" s="5"/>
      <c r="H11" s="5"/>
      <c r="I11" s="5"/>
    </row>
    <row r="12" spans="1:11" ht="15.75" x14ac:dyDescent="0.25">
      <c r="A12" s="8" t="s">
        <v>17</v>
      </c>
      <c r="B12" s="11">
        <f>B9/B11</f>
        <v>1.8499999999999999E-2</v>
      </c>
      <c r="C12" s="8" t="s">
        <v>8</v>
      </c>
      <c r="D12" s="5"/>
      <c r="E12" s="5"/>
      <c r="F12" s="5"/>
      <c r="G12" s="5"/>
      <c r="H12" s="5"/>
      <c r="I12" s="5"/>
    </row>
    <row r="13" spans="1:11" ht="15.75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1" ht="15.75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1" ht="15.75" x14ac:dyDescent="0.25">
      <c r="A15" s="4" t="s">
        <v>34</v>
      </c>
      <c r="B15" s="12" t="s">
        <v>26</v>
      </c>
      <c r="C15" s="8"/>
      <c r="D15" s="12" t="s">
        <v>27</v>
      </c>
      <c r="E15" s="12"/>
      <c r="F15" s="12" t="s">
        <v>28</v>
      </c>
      <c r="G15" s="12"/>
      <c r="H15" s="12" t="s">
        <v>29</v>
      </c>
      <c r="I15" s="16"/>
    </row>
    <row r="16" spans="1:11" ht="15.75" x14ac:dyDescent="0.25">
      <c r="A16" s="5" t="s">
        <v>54</v>
      </c>
      <c r="B16" s="6">
        <v>1500</v>
      </c>
      <c r="C16" s="6"/>
      <c r="D16" s="6">
        <v>1500</v>
      </c>
      <c r="E16" s="5"/>
      <c r="F16" s="6">
        <v>1500</v>
      </c>
      <c r="G16" s="5"/>
      <c r="H16" s="6">
        <v>1500</v>
      </c>
      <c r="I16" s="5"/>
    </row>
    <row r="17" spans="1:15" ht="15.75" x14ac:dyDescent="0.25">
      <c r="A17" s="5" t="s">
        <v>55</v>
      </c>
      <c r="B17" s="7">
        <v>-1650</v>
      </c>
      <c r="C17" s="13"/>
      <c r="D17" s="7">
        <v>-1650</v>
      </c>
      <c r="E17" s="5"/>
      <c r="F17" s="7">
        <v>-1650</v>
      </c>
      <c r="G17" s="5"/>
      <c r="H17" s="7">
        <v>-1650</v>
      </c>
      <c r="I17" s="5"/>
    </row>
    <row r="18" spans="1:15" ht="15.75" x14ac:dyDescent="0.25">
      <c r="A18" s="5" t="s">
        <v>3</v>
      </c>
      <c r="B18" s="6">
        <f>B16+B17</f>
        <v>-150</v>
      </c>
      <c r="C18" s="6"/>
      <c r="D18" s="6">
        <f>D16+D17</f>
        <v>-150</v>
      </c>
      <c r="E18" s="5"/>
      <c r="F18" s="6">
        <f>F16+F17</f>
        <v>-150</v>
      </c>
      <c r="G18" s="5"/>
      <c r="H18" s="6">
        <f>H16+H17</f>
        <v>-150</v>
      </c>
      <c r="I18" s="5"/>
    </row>
    <row r="19" spans="1:15" ht="15.75" x14ac:dyDescent="0.25">
      <c r="A19" s="5"/>
      <c r="B19" s="14"/>
      <c r="C19" s="5"/>
      <c r="D19" s="5"/>
      <c r="E19" s="5"/>
      <c r="F19" s="5"/>
      <c r="G19" s="5"/>
      <c r="H19" s="5"/>
      <c r="I19" s="5"/>
    </row>
    <row r="20" spans="1:15" ht="15.75" x14ac:dyDescent="0.25">
      <c r="A20" s="5" t="s">
        <v>56</v>
      </c>
      <c r="B20" s="7">
        <v>2000</v>
      </c>
      <c r="C20" s="13"/>
      <c r="D20" s="7">
        <f>$B$20-$F$5*($B$23-D23)</f>
        <v>1980</v>
      </c>
      <c r="E20" s="5"/>
      <c r="F20" s="7">
        <f>$B$20-$F$5*($B$23-F23)</f>
        <v>1900</v>
      </c>
      <c r="G20" s="5"/>
      <c r="H20" s="7">
        <f>$B$20-$F$5*($B$23-H23)</f>
        <v>1940</v>
      </c>
      <c r="I20" s="5"/>
    </row>
    <row r="21" spans="1:15" ht="15.75" x14ac:dyDescent="0.25">
      <c r="A21" s="8" t="s">
        <v>15</v>
      </c>
      <c r="B21" s="9">
        <f>B20+B18</f>
        <v>1850</v>
      </c>
      <c r="C21" s="8"/>
      <c r="D21" s="9">
        <f>D20+D18</f>
        <v>1830</v>
      </c>
      <c r="E21" s="8"/>
      <c r="F21" s="9">
        <f>F20+F18</f>
        <v>1750</v>
      </c>
      <c r="G21" s="8"/>
      <c r="H21" s="9">
        <f>H20+H18</f>
        <v>1790</v>
      </c>
      <c r="I21" s="5"/>
    </row>
    <row r="22" spans="1:15" ht="15.75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15" ht="15.75" x14ac:dyDescent="0.25">
      <c r="A23" s="5" t="s">
        <v>9</v>
      </c>
      <c r="B23" s="10">
        <v>100000</v>
      </c>
      <c r="C23" s="5" t="s">
        <v>7</v>
      </c>
      <c r="D23" s="10">
        <v>99000</v>
      </c>
      <c r="E23" s="5" t="s">
        <v>7</v>
      </c>
      <c r="F23" s="10">
        <v>95000</v>
      </c>
      <c r="G23" s="5" t="s">
        <v>7</v>
      </c>
      <c r="H23" s="10">
        <v>97000</v>
      </c>
      <c r="I23" s="5" t="s">
        <v>7</v>
      </c>
    </row>
    <row r="24" spans="1:15" ht="15.75" x14ac:dyDescent="0.25">
      <c r="A24" s="8" t="s">
        <v>16</v>
      </c>
      <c r="B24" s="9">
        <f>B23*$B$12</f>
        <v>1850</v>
      </c>
      <c r="C24" s="8"/>
      <c r="D24" s="9">
        <f>D23*$B$12</f>
        <v>1831.5</v>
      </c>
      <c r="E24" s="8"/>
      <c r="F24" s="9">
        <f>F23*$B$12</f>
        <v>1757.5</v>
      </c>
      <c r="G24" s="8"/>
      <c r="H24" s="9">
        <f>H23*$B$12</f>
        <v>1794.5</v>
      </c>
      <c r="I24" s="5"/>
    </row>
    <row r="25" spans="1:15" ht="15.75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15" ht="15.75" x14ac:dyDescent="0.25">
      <c r="A26" s="4" t="s">
        <v>18</v>
      </c>
      <c r="B26" s="5"/>
      <c r="C26" s="5"/>
      <c r="D26" s="5"/>
      <c r="E26" s="5"/>
      <c r="F26" s="6"/>
      <c r="G26" s="5"/>
      <c r="H26" s="5"/>
      <c r="I26" s="5"/>
    </row>
    <row r="27" spans="1:15" ht="15.75" x14ac:dyDescent="0.25">
      <c r="A27" s="5" t="s">
        <v>19</v>
      </c>
      <c r="B27" s="6">
        <f>B21-B24</f>
        <v>0</v>
      </c>
      <c r="C27" s="5"/>
      <c r="D27" s="6">
        <f>D21-D24</f>
        <v>-1.5</v>
      </c>
      <c r="E27" s="5"/>
      <c r="F27" s="6">
        <f>F21-F24</f>
        <v>-7.5</v>
      </c>
      <c r="G27" s="6">
        <f>0.05*F18</f>
        <v>-7.5</v>
      </c>
      <c r="H27" s="6">
        <f>H21-H24</f>
        <v>-4.5</v>
      </c>
      <c r="I27" s="5"/>
      <c r="K27" s="6"/>
      <c r="M27" s="6"/>
      <c r="O27" s="6"/>
    </row>
    <row r="28" spans="1:15" ht="15.75" x14ac:dyDescent="0.25">
      <c r="A28" s="5" t="s">
        <v>20</v>
      </c>
      <c r="B28" s="6">
        <f>B27*0.95</f>
        <v>0</v>
      </c>
      <c r="C28" s="5"/>
      <c r="D28" s="6">
        <f>D27*0.95</f>
        <v>-1.4249999999999998</v>
      </c>
      <c r="E28" s="5"/>
      <c r="F28" s="6">
        <f>F27*0.95</f>
        <v>-7.125</v>
      </c>
      <c r="G28" s="5"/>
      <c r="H28" s="6">
        <f>H27*0.95</f>
        <v>-4.2749999999999995</v>
      </c>
      <c r="I28" s="5"/>
    </row>
    <row r="29" spans="1:15" ht="15.75" x14ac:dyDescent="0.25">
      <c r="A29" s="5" t="s">
        <v>21</v>
      </c>
      <c r="B29" s="6">
        <f>B27*0.05</f>
        <v>0</v>
      </c>
      <c r="C29" s="5"/>
      <c r="D29" s="6">
        <f>D27*0.05</f>
        <v>-7.5000000000000011E-2</v>
      </c>
      <c r="E29" s="5"/>
      <c r="F29" s="6">
        <f>F27*0.05</f>
        <v>-0.375</v>
      </c>
      <c r="G29" s="6">
        <f>0.05*0.05*F18</f>
        <v>-0.37500000000000006</v>
      </c>
      <c r="H29" s="6">
        <f>H27*0.05</f>
        <v>-0.22500000000000001</v>
      </c>
      <c r="I29" s="5"/>
      <c r="K29" s="1"/>
      <c r="M29" s="1"/>
      <c r="O29" s="1"/>
    </row>
    <row r="30" spans="1:15" ht="15.75" x14ac:dyDescent="0.25">
      <c r="A30" s="5"/>
      <c r="B30" s="6"/>
      <c r="C30" s="5"/>
      <c r="D30" s="6"/>
      <c r="E30" s="5"/>
      <c r="F30" s="6"/>
      <c r="G30" s="5"/>
      <c r="H30" s="6"/>
      <c r="I30" s="5"/>
    </row>
    <row r="31" spans="1:15" ht="15.75" x14ac:dyDescent="0.25">
      <c r="A31" s="5" t="s">
        <v>10</v>
      </c>
      <c r="B31" s="10">
        <v>100000</v>
      </c>
      <c r="C31" s="5" t="s">
        <v>7</v>
      </c>
      <c r="D31" s="10">
        <v>100000</v>
      </c>
      <c r="E31" s="5" t="s">
        <v>7</v>
      </c>
      <c r="F31" s="10">
        <v>100000</v>
      </c>
      <c r="G31" s="5" t="s">
        <v>7</v>
      </c>
      <c r="H31" s="10">
        <v>100000</v>
      </c>
      <c r="I31" s="5" t="s">
        <v>7</v>
      </c>
    </row>
    <row r="32" spans="1:15" ht="15.75" x14ac:dyDescent="0.25">
      <c r="A32" s="9" t="s">
        <v>11</v>
      </c>
      <c r="B32" s="15">
        <f>ROUND(B28/B31,5)</f>
        <v>0</v>
      </c>
      <c r="C32" s="15" t="s">
        <v>8</v>
      </c>
      <c r="D32" s="15">
        <f>ROUND(D28/D31,5)</f>
        <v>-1.0000000000000001E-5</v>
      </c>
      <c r="E32" s="8" t="s">
        <v>8</v>
      </c>
      <c r="F32" s="15">
        <f>ROUND(F28/F31,5)</f>
        <v>-6.9999999999999994E-5</v>
      </c>
      <c r="G32" s="8" t="s">
        <v>8</v>
      </c>
      <c r="H32" s="15">
        <f>ROUND(H28/H31,5)</f>
        <v>-4.0000000000000003E-5</v>
      </c>
      <c r="I32" s="8" t="s">
        <v>8</v>
      </c>
    </row>
    <row r="33" spans="1:9" ht="15.75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5.75" x14ac:dyDescent="0.25">
      <c r="A34" s="5" t="s">
        <v>12</v>
      </c>
      <c r="B34" s="17">
        <f>B23-B35</f>
        <v>10000</v>
      </c>
      <c r="C34" s="5" t="s">
        <v>7</v>
      </c>
      <c r="D34" s="17">
        <f>D23-D35</f>
        <v>9000</v>
      </c>
      <c r="E34" s="5" t="s">
        <v>7</v>
      </c>
      <c r="F34" s="17">
        <f>F23-F35</f>
        <v>5000</v>
      </c>
      <c r="G34" s="5" t="s">
        <v>7</v>
      </c>
      <c r="H34" s="17">
        <f>H23-H35</f>
        <v>7000</v>
      </c>
      <c r="I34" s="5" t="s">
        <v>7</v>
      </c>
    </row>
    <row r="35" spans="1:9" ht="15.75" x14ac:dyDescent="0.25">
      <c r="A35" s="5" t="s">
        <v>13</v>
      </c>
      <c r="B35" s="17">
        <v>90000</v>
      </c>
      <c r="C35" s="5" t="s">
        <v>7</v>
      </c>
      <c r="D35" s="17">
        <v>90000</v>
      </c>
      <c r="E35" s="5" t="s">
        <v>7</v>
      </c>
      <c r="F35" s="17">
        <v>90000</v>
      </c>
      <c r="G35" s="5" t="s">
        <v>7</v>
      </c>
      <c r="H35" s="17">
        <v>90000</v>
      </c>
      <c r="I35" s="5" t="s">
        <v>7</v>
      </c>
    </row>
    <row r="36" spans="1:9" ht="15.75" x14ac:dyDescent="0.25">
      <c r="A36" s="5" t="s">
        <v>36</v>
      </c>
      <c r="B36" s="6">
        <f>B34*$B$12</f>
        <v>185</v>
      </c>
      <c r="C36" s="5"/>
      <c r="D36" s="6">
        <f>D34*($B$12+B32)</f>
        <v>166.5</v>
      </c>
      <c r="E36" s="5"/>
      <c r="F36" s="6">
        <f>F34*($B$12+D32)</f>
        <v>92.45</v>
      </c>
      <c r="G36" s="5"/>
      <c r="H36" s="6">
        <f>H34*($B$12+F32)</f>
        <v>129.01</v>
      </c>
      <c r="I36" s="5"/>
    </row>
    <row r="37" spans="1:9" ht="15.75" x14ac:dyDescent="0.25">
      <c r="A37" s="5" t="s">
        <v>38</v>
      </c>
      <c r="B37" s="6">
        <f>B35*$B$12</f>
        <v>1665</v>
      </c>
      <c r="C37" s="5"/>
      <c r="D37" s="6">
        <f>D35*($B$12+B32)</f>
        <v>1665</v>
      </c>
      <c r="E37" s="5"/>
      <c r="F37" s="6">
        <f>F35*($B$12+D32)</f>
        <v>1664.1</v>
      </c>
      <c r="G37" s="5"/>
      <c r="H37" s="6">
        <f>H35*($B$12+F32)</f>
        <v>1658.6999999999998</v>
      </c>
      <c r="I37" s="5"/>
    </row>
    <row r="38" spans="1:9" ht="15.75" x14ac:dyDescent="0.25">
      <c r="A38" s="5" t="s">
        <v>14</v>
      </c>
      <c r="B38" s="6">
        <f>B37+B36</f>
        <v>1850</v>
      </c>
      <c r="C38" s="5"/>
      <c r="D38" s="6">
        <f>D37+D36</f>
        <v>1831.5</v>
      </c>
      <c r="E38" s="5"/>
      <c r="F38" s="6">
        <f>F37+F36</f>
        <v>1756.55</v>
      </c>
      <c r="G38" s="5"/>
      <c r="H38" s="6">
        <f>H37+H36</f>
        <v>1787.7099999999998</v>
      </c>
      <c r="I38" s="5"/>
    </row>
    <row r="39" spans="1:9" ht="15.75" x14ac:dyDescent="0.25">
      <c r="A39" s="5"/>
      <c r="B39" s="6"/>
      <c r="C39" s="5"/>
      <c r="D39" s="6"/>
      <c r="E39" s="5"/>
      <c r="F39" s="6"/>
      <c r="G39" s="5"/>
      <c r="H39" s="6"/>
      <c r="I39" s="5"/>
    </row>
    <row r="40" spans="1:9" ht="15.75" x14ac:dyDescent="0.25">
      <c r="A40" s="4" t="s">
        <v>35</v>
      </c>
      <c r="B40" s="6"/>
      <c r="C40" s="5"/>
      <c r="D40" s="6"/>
      <c r="E40" s="5"/>
      <c r="F40" s="6"/>
      <c r="G40" s="5"/>
      <c r="H40" s="6"/>
      <c r="I40" s="5"/>
    </row>
    <row r="41" spans="1:9" ht="15.75" x14ac:dyDescent="0.25">
      <c r="A41" s="8" t="s">
        <v>30</v>
      </c>
      <c r="B41" s="9">
        <v>0</v>
      </c>
      <c r="C41" s="8"/>
      <c r="D41" s="9">
        <f>D36-B36</f>
        <v>-18.5</v>
      </c>
      <c r="E41" s="8"/>
      <c r="F41" s="9">
        <f>F36-B36</f>
        <v>-92.55</v>
      </c>
      <c r="G41" s="9"/>
      <c r="H41" s="9">
        <f>H36-B36</f>
        <v>-55.990000000000009</v>
      </c>
      <c r="I41" s="5"/>
    </row>
    <row r="42" spans="1:9" ht="15.75" x14ac:dyDescent="0.25">
      <c r="A42" s="8" t="s">
        <v>31</v>
      </c>
      <c r="B42" s="9">
        <v>0</v>
      </c>
      <c r="C42" s="8"/>
      <c r="D42" s="9">
        <f>D37-B37</f>
        <v>0</v>
      </c>
      <c r="E42" s="8"/>
      <c r="F42" s="9">
        <f>F37-B37</f>
        <v>-0.90000000000009095</v>
      </c>
      <c r="G42" s="9"/>
      <c r="H42" s="9">
        <f>H37-B37</f>
        <v>-6.3000000000001819</v>
      </c>
      <c r="I42" s="5"/>
    </row>
    <row r="43" spans="1:9" ht="15.75" x14ac:dyDescent="0.25">
      <c r="A43" s="8" t="s">
        <v>33</v>
      </c>
      <c r="B43" s="9">
        <f>B29</f>
        <v>0</v>
      </c>
      <c r="C43" s="9"/>
      <c r="D43" s="9">
        <f>D29</f>
        <v>-7.5000000000000011E-2</v>
      </c>
      <c r="E43" s="9"/>
      <c r="F43" s="9">
        <f>F29</f>
        <v>-0.375</v>
      </c>
      <c r="G43" s="9"/>
      <c r="H43" s="9">
        <f>H29</f>
        <v>-0.22500000000000001</v>
      </c>
      <c r="I43" s="5"/>
    </row>
    <row r="46" spans="1:9" ht="15.75" x14ac:dyDescent="0.25">
      <c r="A46" s="5" t="s">
        <v>37</v>
      </c>
    </row>
  </sheetData>
  <mergeCells count="1">
    <mergeCell ref="A1:I1"/>
  </mergeCells>
  <pageMargins left="0.7" right="0.7" top="0.75" bottom="0.75" header="0.3" footer="0.3"/>
  <pageSetup scale="79" orientation="portrait" verticalDpi="597" r:id="rId1"/>
  <headerFooter>
    <oddFooter>&amp;R&amp;"Times New Roman,Regular"Schedule LMM-R-5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D5FB-F958-4886-A22C-F37055342D45}">
  <sheetPr>
    <pageSetUpPr fitToPage="1"/>
  </sheetPr>
  <dimension ref="A1:L46"/>
  <sheetViews>
    <sheetView workbookViewId="0">
      <selection activeCell="K1" sqref="K1"/>
    </sheetView>
  </sheetViews>
  <sheetFormatPr defaultRowHeight="15" x14ac:dyDescent="0.25"/>
  <cols>
    <col min="1" max="1" width="35.28515625" customWidth="1"/>
    <col min="2" max="2" width="11.42578125" bestFit="1" customWidth="1"/>
    <col min="3" max="3" width="8.28515625" customWidth="1"/>
    <col min="4" max="4" width="11.42578125" bestFit="1" customWidth="1"/>
    <col min="5" max="5" width="8.28515625" customWidth="1"/>
    <col min="6" max="6" width="11.42578125" bestFit="1" customWidth="1"/>
    <col min="7" max="7" width="8.28515625" customWidth="1"/>
    <col min="8" max="8" width="11.42578125" bestFit="1" customWidth="1"/>
    <col min="9" max="9" width="8.28515625" customWidth="1"/>
    <col min="10" max="10" width="9.5703125" bestFit="1" customWidth="1"/>
  </cols>
  <sheetData>
    <row r="1" spans="1:11" ht="15.75" x14ac:dyDescent="0.25">
      <c r="A1" s="34" t="s">
        <v>42</v>
      </c>
      <c r="B1" s="34"/>
      <c r="C1" s="34"/>
      <c r="D1" s="34"/>
      <c r="E1" s="34"/>
      <c r="F1" s="34"/>
      <c r="G1" s="34"/>
      <c r="H1" s="34"/>
      <c r="I1" s="34"/>
      <c r="K1" s="36" t="s">
        <v>67</v>
      </c>
    </row>
    <row r="2" spans="1:11" ht="15.75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11" ht="15.75" x14ac:dyDescent="0.25">
      <c r="A3" s="4" t="s">
        <v>0</v>
      </c>
      <c r="B3" s="5"/>
      <c r="C3" s="5"/>
      <c r="D3" s="5"/>
      <c r="E3" s="5"/>
      <c r="F3" s="5"/>
      <c r="G3" s="5"/>
      <c r="H3" s="5"/>
      <c r="I3" s="5"/>
    </row>
    <row r="4" spans="1:11" ht="15.75" x14ac:dyDescent="0.25">
      <c r="A4" s="5" t="s">
        <v>50</v>
      </c>
      <c r="B4" s="6">
        <v>1500</v>
      </c>
      <c r="C4" s="5"/>
      <c r="D4" s="5"/>
      <c r="E4" s="18" t="s">
        <v>22</v>
      </c>
      <c r="F4" s="19">
        <f>B8/B11</f>
        <v>0.02</v>
      </c>
      <c r="G4" s="17" t="s">
        <v>8</v>
      </c>
      <c r="H4" s="20"/>
      <c r="I4" s="5"/>
    </row>
    <row r="5" spans="1:11" ht="15.75" x14ac:dyDescent="0.25">
      <c r="A5" s="5" t="s">
        <v>49</v>
      </c>
      <c r="B5" s="7">
        <v>-1650</v>
      </c>
      <c r="C5" s="5"/>
      <c r="D5" s="5"/>
      <c r="E5" s="18" t="s">
        <v>39</v>
      </c>
      <c r="F5" s="21">
        <v>0.03</v>
      </c>
      <c r="G5" s="17" t="s">
        <v>8</v>
      </c>
      <c r="H5" s="5"/>
      <c r="I5" s="5"/>
    </row>
    <row r="6" spans="1:11" ht="15.75" x14ac:dyDescent="0.25">
      <c r="A6" s="5" t="s">
        <v>51</v>
      </c>
      <c r="B6" s="6">
        <f>B4+B5</f>
        <v>-150</v>
      </c>
      <c r="C6" s="5"/>
      <c r="D6" s="5"/>
      <c r="E6" s="5"/>
      <c r="F6" s="5"/>
      <c r="G6" s="5"/>
      <c r="H6" s="5"/>
      <c r="I6" s="5"/>
    </row>
    <row r="7" spans="1:11" ht="15.75" x14ac:dyDescent="0.25">
      <c r="A7" s="5"/>
      <c r="B7" s="5"/>
      <c r="C7" s="5"/>
      <c r="D7" s="5"/>
      <c r="E7" s="18"/>
      <c r="F7" s="6"/>
      <c r="G7" s="5"/>
      <c r="H7" s="5"/>
      <c r="I7" s="5"/>
    </row>
    <row r="8" spans="1:11" ht="15.75" x14ac:dyDescent="0.25">
      <c r="A8" s="5" t="s">
        <v>52</v>
      </c>
      <c r="B8" s="7">
        <v>2000</v>
      </c>
      <c r="C8" s="5"/>
      <c r="D8" s="5"/>
      <c r="E8" s="5"/>
      <c r="F8" s="5"/>
      <c r="G8" s="5"/>
      <c r="H8" s="5"/>
      <c r="I8" s="5"/>
    </row>
    <row r="9" spans="1:11" ht="15.75" x14ac:dyDescent="0.25">
      <c r="A9" s="8" t="s">
        <v>5</v>
      </c>
      <c r="B9" s="9">
        <f>B8+B6</f>
        <v>1850</v>
      </c>
      <c r="C9" s="5"/>
      <c r="D9" s="5"/>
      <c r="E9" s="5"/>
      <c r="F9" s="5"/>
      <c r="G9" s="5"/>
      <c r="H9" s="5"/>
      <c r="I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11" ht="15.75" x14ac:dyDescent="0.25">
      <c r="A11" s="5" t="s">
        <v>6</v>
      </c>
      <c r="B11" s="10">
        <v>100000</v>
      </c>
      <c r="C11" s="5" t="s">
        <v>7</v>
      </c>
      <c r="D11" s="5"/>
      <c r="E11" s="5"/>
      <c r="F11" s="5"/>
      <c r="G11" s="5"/>
      <c r="H11" s="5"/>
      <c r="I11" s="5"/>
    </row>
    <row r="12" spans="1:11" ht="15.75" x14ac:dyDescent="0.25">
      <c r="A12" s="8" t="s">
        <v>17</v>
      </c>
      <c r="B12" s="11">
        <f>B9/B11</f>
        <v>1.8499999999999999E-2</v>
      </c>
      <c r="C12" s="8" t="s">
        <v>8</v>
      </c>
      <c r="D12" s="5"/>
      <c r="E12" s="5"/>
      <c r="F12" s="5"/>
      <c r="G12" s="5"/>
      <c r="H12" s="5"/>
      <c r="I12" s="5"/>
    </row>
    <row r="13" spans="1:11" ht="15.75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1" ht="15.75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1" ht="15.75" x14ac:dyDescent="0.25">
      <c r="A15" s="4" t="s">
        <v>34</v>
      </c>
      <c r="B15" s="12" t="s">
        <v>26</v>
      </c>
      <c r="C15" s="8"/>
      <c r="D15" s="12" t="s">
        <v>27</v>
      </c>
      <c r="E15" s="12"/>
      <c r="F15" s="12" t="s">
        <v>28</v>
      </c>
      <c r="G15" s="12"/>
      <c r="H15" s="12" t="s">
        <v>29</v>
      </c>
      <c r="I15" s="16"/>
    </row>
    <row r="16" spans="1:11" ht="15.75" x14ac:dyDescent="0.25">
      <c r="A16" s="5" t="s">
        <v>54</v>
      </c>
      <c r="B16" s="6">
        <v>1500</v>
      </c>
      <c r="C16" s="6"/>
      <c r="D16" s="6">
        <v>1500</v>
      </c>
      <c r="E16" s="5"/>
      <c r="F16" s="6">
        <v>1500</v>
      </c>
      <c r="G16" s="5"/>
      <c r="H16" s="6">
        <v>1500</v>
      </c>
      <c r="I16" s="5"/>
    </row>
    <row r="17" spans="1:12" ht="15.75" x14ac:dyDescent="0.25">
      <c r="A17" s="5" t="s">
        <v>55</v>
      </c>
      <c r="B17" s="7">
        <v>-1650</v>
      </c>
      <c r="C17" s="13"/>
      <c r="D17" s="7">
        <v>-1650</v>
      </c>
      <c r="E17" s="5"/>
      <c r="F17" s="7">
        <v>-1650</v>
      </c>
      <c r="G17" s="5"/>
      <c r="H17" s="7">
        <v>-1650</v>
      </c>
      <c r="I17" s="5"/>
    </row>
    <row r="18" spans="1:12" ht="15.75" x14ac:dyDescent="0.25">
      <c r="A18" s="5" t="s">
        <v>3</v>
      </c>
      <c r="B18" s="6">
        <f>B16+B17</f>
        <v>-150</v>
      </c>
      <c r="C18" s="6"/>
      <c r="D18" s="6">
        <f>D16+D17</f>
        <v>-150</v>
      </c>
      <c r="E18" s="5"/>
      <c r="F18" s="6">
        <f>F16+F17</f>
        <v>-150</v>
      </c>
      <c r="G18" s="5"/>
      <c r="H18" s="6">
        <f>H16+H17</f>
        <v>-150</v>
      </c>
      <c r="I18" s="5"/>
    </row>
    <row r="19" spans="1:12" ht="15.75" x14ac:dyDescent="0.25">
      <c r="A19" s="5"/>
      <c r="B19" s="14"/>
      <c r="C19" s="5"/>
      <c r="D19" s="5"/>
      <c r="E19" s="5"/>
      <c r="F19" s="5"/>
      <c r="G19" s="5"/>
      <c r="H19" s="5"/>
      <c r="I19" s="5"/>
    </row>
    <row r="20" spans="1:12" ht="15.75" x14ac:dyDescent="0.25">
      <c r="A20" s="5" t="s">
        <v>56</v>
      </c>
      <c r="B20" s="7">
        <v>2000</v>
      </c>
      <c r="C20" s="13"/>
      <c r="D20" s="7">
        <f>$B$20-$F$5*($B$23-D23)</f>
        <v>1970</v>
      </c>
      <c r="E20" s="5"/>
      <c r="F20" s="7">
        <f>$B$20-$F$5*($B$23-F23)</f>
        <v>1850</v>
      </c>
      <c r="G20" s="5"/>
      <c r="H20" s="7">
        <f>$B$20-$F$5*($B$23-H23)</f>
        <v>1910</v>
      </c>
      <c r="I20" s="5"/>
    </row>
    <row r="21" spans="1:12" ht="15.75" x14ac:dyDescent="0.25">
      <c r="A21" s="8" t="s">
        <v>15</v>
      </c>
      <c r="B21" s="9">
        <f>B20+B18</f>
        <v>1850</v>
      </c>
      <c r="C21" s="8"/>
      <c r="D21" s="9">
        <f>D20+D18</f>
        <v>1820</v>
      </c>
      <c r="E21" s="8"/>
      <c r="F21" s="9">
        <f>F20+F18</f>
        <v>1700</v>
      </c>
      <c r="G21" s="8"/>
      <c r="H21" s="9">
        <f>H20+H18</f>
        <v>1760</v>
      </c>
      <c r="I21" s="5"/>
      <c r="K21" s="1"/>
      <c r="L21" s="1"/>
    </row>
    <row r="22" spans="1:12" ht="15.75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12" ht="15.75" x14ac:dyDescent="0.25">
      <c r="A23" s="5" t="s">
        <v>9</v>
      </c>
      <c r="B23" s="10">
        <v>100000</v>
      </c>
      <c r="C23" s="5" t="s">
        <v>7</v>
      </c>
      <c r="D23" s="10">
        <v>99000</v>
      </c>
      <c r="E23" s="5" t="s">
        <v>7</v>
      </c>
      <c r="F23" s="10">
        <v>95000</v>
      </c>
      <c r="G23" s="5" t="s">
        <v>7</v>
      </c>
      <c r="H23" s="10">
        <v>97000</v>
      </c>
      <c r="I23" s="5" t="s">
        <v>7</v>
      </c>
    </row>
    <row r="24" spans="1:12" ht="15.75" x14ac:dyDescent="0.25">
      <c r="A24" s="8" t="s">
        <v>16</v>
      </c>
      <c r="B24" s="9">
        <f>B23*$B$12</f>
        <v>1850</v>
      </c>
      <c r="C24" s="8"/>
      <c r="D24" s="9">
        <f>D23*$B$12</f>
        <v>1831.5</v>
      </c>
      <c r="E24" s="8"/>
      <c r="F24" s="9">
        <f>F23*$B$12</f>
        <v>1757.5</v>
      </c>
      <c r="G24" s="8"/>
      <c r="H24" s="9">
        <f>H23*$B$12</f>
        <v>1794.5</v>
      </c>
      <c r="I24" s="5"/>
      <c r="K24" s="1"/>
      <c r="L24" s="1"/>
    </row>
    <row r="25" spans="1:12" ht="15.75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12" ht="15.75" x14ac:dyDescent="0.25">
      <c r="A26" s="4" t="s">
        <v>18</v>
      </c>
      <c r="B26" s="5"/>
      <c r="C26" s="5"/>
      <c r="D26" s="5"/>
      <c r="E26" s="5"/>
      <c r="F26" s="5"/>
      <c r="G26" s="5"/>
      <c r="H26" s="5"/>
      <c r="I26" s="5"/>
    </row>
    <row r="27" spans="1:12" ht="15.75" x14ac:dyDescent="0.25">
      <c r="A27" s="5" t="s">
        <v>19</v>
      </c>
      <c r="B27" s="6">
        <f>B21-B24</f>
        <v>0</v>
      </c>
      <c r="C27" s="5"/>
      <c r="D27" s="6">
        <f>D21-D24</f>
        <v>-11.5</v>
      </c>
      <c r="E27" s="5"/>
      <c r="F27" s="6">
        <f>F21-F24</f>
        <v>-57.5</v>
      </c>
      <c r="G27" s="5"/>
      <c r="H27" s="6">
        <f>H21-H24</f>
        <v>-34.5</v>
      </c>
      <c r="I27" s="5"/>
    </row>
    <row r="28" spans="1:12" ht="15.75" x14ac:dyDescent="0.25">
      <c r="A28" s="5" t="s">
        <v>20</v>
      </c>
      <c r="B28" s="6">
        <f>B27*0.95</f>
        <v>0</v>
      </c>
      <c r="C28" s="5"/>
      <c r="D28" s="6">
        <f>D27*0.95</f>
        <v>-10.924999999999999</v>
      </c>
      <c r="E28" s="5"/>
      <c r="F28" s="6">
        <f>F27*0.95</f>
        <v>-54.625</v>
      </c>
      <c r="G28" s="5"/>
      <c r="H28" s="6">
        <f>H27*0.95</f>
        <v>-32.774999999999999</v>
      </c>
      <c r="I28" s="5"/>
    </row>
    <row r="29" spans="1:12" ht="15.75" x14ac:dyDescent="0.25">
      <c r="A29" s="5" t="s">
        <v>21</v>
      </c>
      <c r="B29" s="6">
        <f>B27*0.05</f>
        <v>0</v>
      </c>
      <c r="C29" s="5"/>
      <c r="D29" s="6">
        <f>D27*0.05</f>
        <v>-0.57500000000000007</v>
      </c>
      <c r="E29" s="5"/>
      <c r="F29" s="6">
        <f>F27*0.05</f>
        <v>-2.875</v>
      </c>
      <c r="G29" s="5"/>
      <c r="H29" s="6">
        <f>H27*0.05</f>
        <v>-1.7250000000000001</v>
      </c>
      <c r="I29" s="5"/>
    </row>
    <row r="30" spans="1:12" ht="15.75" x14ac:dyDescent="0.25">
      <c r="A30" s="5"/>
      <c r="B30" s="6"/>
      <c r="C30" s="5"/>
      <c r="D30" s="6"/>
      <c r="E30" s="5"/>
      <c r="F30" s="6"/>
      <c r="G30" s="5"/>
      <c r="H30" s="6"/>
      <c r="I30" s="5"/>
    </row>
    <row r="31" spans="1:12" ht="15.75" x14ac:dyDescent="0.25">
      <c r="A31" s="5" t="s">
        <v>10</v>
      </c>
      <c r="B31" s="10">
        <v>100000</v>
      </c>
      <c r="C31" s="5" t="s">
        <v>7</v>
      </c>
      <c r="D31" s="10">
        <v>100000</v>
      </c>
      <c r="E31" s="5" t="s">
        <v>7</v>
      </c>
      <c r="F31" s="10">
        <v>100000</v>
      </c>
      <c r="G31" s="5" t="s">
        <v>7</v>
      </c>
      <c r="H31" s="10">
        <v>100000</v>
      </c>
      <c r="I31" s="5" t="s">
        <v>7</v>
      </c>
    </row>
    <row r="32" spans="1:12" ht="15.75" x14ac:dyDescent="0.25">
      <c r="A32" s="9" t="s">
        <v>11</v>
      </c>
      <c r="B32" s="15">
        <f>ROUND(B28/B31,5)</f>
        <v>0</v>
      </c>
      <c r="C32" s="15" t="s">
        <v>8</v>
      </c>
      <c r="D32" s="15">
        <f>ROUND(D28/D31,5)</f>
        <v>-1.1E-4</v>
      </c>
      <c r="E32" s="8" t="s">
        <v>8</v>
      </c>
      <c r="F32" s="15">
        <f>ROUND(F28/F31,5)</f>
        <v>-5.5000000000000003E-4</v>
      </c>
      <c r="G32" s="8" t="s">
        <v>8</v>
      </c>
      <c r="H32" s="15">
        <f>ROUND(H28/H31,5)</f>
        <v>-3.3E-4</v>
      </c>
      <c r="I32" s="8" t="s">
        <v>8</v>
      </c>
    </row>
    <row r="33" spans="1:9" ht="15.75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5.75" x14ac:dyDescent="0.25">
      <c r="A34" s="5" t="s">
        <v>12</v>
      </c>
      <c r="B34" s="17">
        <f>B23-B35</f>
        <v>10000</v>
      </c>
      <c r="C34" s="5" t="s">
        <v>7</v>
      </c>
      <c r="D34" s="17">
        <f>D23-D35</f>
        <v>9000</v>
      </c>
      <c r="E34" s="5" t="s">
        <v>7</v>
      </c>
      <c r="F34" s="17">
        <f>F23-F35</f>
        <v>5000</v>
      </c>
      <c r="G34" s="5" t="s">
        <v>7</v>
      </c>
      <c r="H34" s="17">
        <f>H23-H35</f>
        <v>7000</v>
      </c>
      <c r="I34" s="5" t="s">
        <v>7</v>
      </c>
    </row>
    <row r="35" spans="1:9" ht="15.75" x14ac:dyDescent="0.25">
      <c r="A35" s="5" t="s">
        <v>13</v>
      </c>
      <c r="B35" s="17">
        <v>90000</v>
      </c>
      <c r="C35" s="5" t="s">
        <v>7</v>
      </c>
      <c r="D35" s="17">
        <v>90000</v>
      </c>
      <c r="E35" s="5" t="s">
        <v>7</v>
      </c>
      <c r="F35" s="17">
        <v>90000</v>
      </c>
      <c r="G35" s="5" t="s">
        <v>7</v>
      </c>
      <c r="H35" s="17">
        <v>90000</v>
      </c>
      <c r="I35" s="5" t="s">
        <v>7</v>
      </c>
    </row>
    <row r="36" spans="1:9" ht="15.75" x14ac:dyDescent="0.25">
      <c r="A36" s="5" t="s">
        <v>36</v>
      </c>
      <c r="B36" s="6">
        <f>B34*$B$12</f>
        <v>185</v>
      </c>
      <c r="C36" s="5"/>
      <c r="D36" s="6">
        <f>D34*($B$12+B32)</f>
        <v>166.5</v>
      </c>
      <c r="E36" s="5"/>
      <c r="F36" s="6">
        <f>F34*($B$12+D32)</f>
        <v>91.95</v>
      </c>
      <c r="G36" s="5"/>
      <c r="H36" s="6">
        <f>H34*($B$12+F32)</f>
        <v>125.65</v>
      </c>
      <c r="I36" s="5"/>
    </row>
    <row r="37" spans="1:9" ht="15.75" x14ac:dyDescent="0.25">
      <c r="A37" s="5" t="s">
        <v>38</v>
      </c>
      <c r="B37" s="6">
        <f>B35*$B$12</f>
        <v>1665</v>
      </c>
      <c r="C37" s="5"/>
      <c r="D37" s="6">
        <f>D35*($B$12+B32)</f>
        <v>1665</v>
      </c>
      <c r="E37" s="5"/>
      <c r="F37" s="6">
        <f>F35*($B$12+D32)</f>
        <v>1655.1</v>
      </c>
      <c r="G37" s="5"/>
      <c r="H37" s="6">
        <f>H35*($B$12+F32)</f>
        <v>1615.5</v>
      </c>
      <c r="I37" s="5"/>
    </row>
    <row r="38" spans="1:9" ht="15.75" x14ac:dyDescent="0.25">
      <c r="A38" s="5" t="s">
        <v>14</v>
      </c>
      <c r="B38" s="6">
        <f>B37+B36</f>
        <v>1850</v>
      </c>
      <c r="C38" s="5"/>
      <c r="D38" s="6">
        <f>D37+D36</f>
        <v>1831.5</v>
      </c>
      <c r="E38" s="5"/>
      <c r="F38" s="6">
        <f>F37+F36</f>
        <v>1747.05</v>
      </c>
      <c r="G38" s="5"/>
      <c r="H38" s="6">
        <f>H37+H36</f>
        <v>1741.15</v>
      </c>
      <c r="I38" s="5"/>
    </row>
    <row r="39" spans="1:9" ht="15.75" x14ac:dyDescent="0.25">
      <c r="A39" s="5"/>
      <c r="B39" s="6"/>
      <c r="C39" s="5"/>
      <c r="D39" s="6"/>
      <c r="E39" s="5"/>
      <c r="F39" s="6"/>
      <c r="G39" s="5"/>
      <c r="H39" s="6"/>
      <c r="I39" s="5"/>
    </row>
    <row r="40" spans="1:9" ht="15.75" x14ac:dyDescent="0.25">
      <c r="A40" s="4" t="s">
        <v>35</v>
      </c>
      <c r="B40" s="6"/>
      <c r="C40" s="5"/>
      <c r="D40" s="6"/>
      <c r="E40" s="5"/>
      <c r="F40" s="6"/>
      <c r="G40" s="5"/>
      <c r="H40" s="6"/>
      <c r="I40" s="5"/>
    </row>
    <row r="41" spans="1:9" ht="15.75" x14ac:dyDescent="0.25">
      <c r="A41" s="8" t="s">
        <v>30</v>
      </c>
      <c r="B41" s="9">
        <v>0</v>
      </c>
      <c r="C41" s="8"/>
      <c r="D41" s="9">
        <f>D36-B36</f>
        <v>-18.5</v>
      </c>
      <c r="E41" s="8"/>
      <c r="F41" s="9">
        <f>F36-B36</f>
        <v>-93.05</v>
      </c>
      <c r="G41" s="9"/>
      <c r="H41" s="9">
        <f>H36-B36</f>
        <v>-59.349999999999994</v>
      </c>
      <c r="I41" s="5"/>
    </row>
    <row r="42" spans="1:9" ht="15.75" x14ac:dyDescent="0.25">
      <c r="A42" s="8" t="s">
        <v>31</v>
      </c>
      <c r="B42" s="9">
        <v>0</v>
      </c>
      <c r="C42" s="8"/>
      <c r="D42" s="9">
        <f>D37-B37</f>
        <v>0</v>
      </c>
      <c r="E42" s="8"/>
      <c r="F42" s="9">
        <f>F37-B37</f>
        <v>-9.9000000000000909</v>
      </c>
      <c r="G42" s="9"/>
      <c r="H42" s="9">
        <f>H37-B37</f>
        <v>-49.5</v>
      </c>
      <c r="I42" s="5"/>
    </row>
    <row r="43" spans="1:9" ht="15.75" x14ac:dyDescent="0.25">
      <c r="A43" s="8" t="s">
        <v>33</v>
      </c>
      <c r="B43" s="9">
        <f>B29</f>
        <v>0</v>
      </c>
      <c r="C43" s="9"/>
      <c r="D43" s="9">
        <f t="shared" ref="D43:H43" si="0">D29</f>
        <v>-0.57500000000000007</v>
      </c>
      <c r="E43" s="9"/>
      <c r="F43" s="9">
        <f t="shared" si="0"/>
        <v>-2.875</v>
      </c>
      <c r="G43" s="9"/>
      <c r="H43" s="9">
        <f t="shared" si="0"/>
        <v>-1.7250000000000001</v>
      </c>
      <c r="I43" s="5"/>
    </row>
    <row r="46" spans="1:9" ht="15.75" x14ac:dyDescent="0.25">
      <c r="A46" s="5" t="s">
        <v>37</v>
      </c>
    </row>
  </sheetData>
  <mergeCells count="1">
    <mergeCell ref="A1:I1"/>
  </mergeCells>
  <pageMargins left="0.7" right="0.7" top="0.75" bottom="0.75" header="0.3" footer="0.3"/>
  <pageSetup scale="79" orientation="portrait" verticalDpi="597" r:id="rId1"/>
  <headerFooter>
    <oddFooter>&amp;R&amp;"Times New Roman,Regular"Schedule LMM-R-6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D57E-59E5-4CEA-B5FC-8B9ABF171E5A}">
  <sheetPr>
    <pageSetUpPr fitToPage="1"/>
  </sheetPr>
  <dimension ref="A1:L46"/>
  <sheetViews>
    <sheetView tabSelected="1" workbookViewId="0">
      <selection activeCell="K1" sqref="K1"/>
    </sheetView>
  </sheetViews>
  <sheetFormatPr defaultRowHeight="15" x14ac:dyDescent="0.25"/>
  <cols>
    <col min="1" max="1" width="35.5703125" customWidth="1"/>
    <col min="2" max="2" width="11.42578125" bestFit="1" customWidth="1"/>
    <col min="3" max="3" width="8.28515625" customWidth="1"/>
    <col min="4" max="4" width="11.42578125" bestFit="1" customWidth="1"/>
    <col min="5" max="5" width="8.28515625" customWidth="1"/>
    <col min="6" max="6" width="11.42578125" bestFit="1" customWidth="1"/>
    <col min="7" max="7" width="8.28515625" customWidth="1"/>
    <col min="8" max="8" width="11.42578125" bestFit="1" customWidth="1"/>
    <col min="9" max="9" width="8.28515625" customWidth="1"/>
    <col min="12" max="12" width="13.28515625" bestFit="1" customWidth="1"/>
  </cols>
  <sheetData>
    <row r="1" spans="1:12" ht="15.75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K1" s="36" t="s">
        <v>67</v>
      </c>
    </row>
    <row r="2" spans="1:12" ht="15.75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12" ht="15.75" x14ac:dyDescent="0.25">
      <c r="A3" s="4" t="s">
        <v>0</v>
      </c>
      <c r="B3" s="5"/>
      <c r="C3" s="5"/>
      <c r="D3" s="5"/>
      <c r="E3" s="5"/>
      <c r="F3" s="5"/>
      <c r="G3" s="5"/>
      <c r="H3" s="5"/>
      <c r="I3" s="5"/>
    </row>
    <row r="4" spans="1:12" ht="15.75" x14ac:dyDescent="0.25">
      <c r="A4" s="5" t="s">
        <v>50</v>
      </c>
      <c r="B4" s="6">
        <v>1500</v>
      </c>
      <c r="C4" s="5"/>
      <c r="D4" s="5"/>
      <c r="E4" s="18" t="s">
        <v>22</v>
      </c>
      <c r="F4" s="19">
        <f>B8/B11</f>
        <v>0.02</v>
      </c>
      <c r="G4" s="5" t="s">
        <v>8</v>
      </c>
      <c r="H4" s="5"/>
      <c r="I4" s="5"/>
      <c r="L4" s="2"/>
    </row>
    <row r="5" spans="1:12" ht="15.75" x14ac:dyDescent="0.25">
      <c r="A5" s="5" t="s">
        <v>49</v>
      </c>
      <c r="B5" s="7">
        <v>-1650</v>
      </c>
      <c r="C5" s="5"/>
      <c r="D5" s="5"/>
      <c r="E5" s="18" t="s">
        <v>39</v>
      </c>
      <c r="F5" s="19">
        <v>0.01</v>
      </c>
      <c r="G5" s="5" t="s">
        <v>8</v>
      </c>
      <c r="H5" s="5"/>
      <c r="I5" s="5"/>
    </row>
    <row r="6" spans="1:12" ht="15.75" x14ac:dyDescent="0.25">
      <c r="A6" s="5" t="s">
        <v>51</v>
      </c>
      <c r="B6" s="6">
        <f>B4+B5</f>
        <v>-150</v>
      </c>
      <c r="C6" s="5"/>
      <c r="D6" s="5"/>
      <c r="E6" s="5"/>
      <c r="F6" s="22"/>
      <c r="G6" s="5"/>
      <c r="H6" s="5"/>
      <c r="I6" s="5"/>
      <c r="L6" s="3"/>
    </row>
    <row r="7" spans="1:12" ht="15.75" x14ac:dyDescent="0.25">
      <c r="A7" s="5"/>
      <c r="B7" s="5"/>
      <c r="C7" s="5"/>
      <c r="D7" s="5"/>
      <c r="E7" s="5"/>
      <c r="F7" s="23"/>
      <c r="G7" s="5"/>
      <c r="H7" s="5"/>
      <c r="I7" s="5"/>
    </row>
    <row r="8" spans="1:12" ht="15.75" x14ac:dyDescent="0.25">
      <c r="A8" s="5" t="s">
        <v>52</v>
      </c>
      <c r="B8" s="7">
        <v>2000</v>
      </c>
      <c r="C8" s="5"/>
      <c r="D8" s="5"/>
      <c r="E8" s="5"/>
      <c r="F8" s="5"/>
      <c r="G8" s="5"/>
      <c r="H8" s="5"/>
      <c r="I8" s="5"/>
    </row>
    <row r="9" spans="1:12" ht="15.75" x14ac:dyDescent="0.25">
      <c r="A9" s="8" t="s">
        <v>5</v>
      </c>
      <c r="B9" s="9">
        <f>B8+B6</f>
        <v>1850</v>
      </c>
      <c r="C9" s="5"/>
      <c r="D9" s="5"/>
      <c r="E9" s="5"/>
      <c r="F9" s="5"/>
      <c r="G9" s="5"/>
      <c r="H9" s="5"/>
      <c r="I9" s="5"/>
    </row>
    <row r="10" spans="1:12" ht="15.75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12" ht="15.75" x14ac:dyDescent="0.25">
      <c r="A11" s="5" t="s">
        <v>6</v>
      </c>
      <c r="B11" s="10">
        <v>100000</v>
      </c>
      <c r="C11" s="5" t="s">
        <v>7</v>
      </c>
      <c r="D11" s="5"/>
      <c r="E11" s="5"/>
      <c r="F11" s="5"/>
      <c r="G11" s="5"/>
      <c r="H11" s="5"/>
      <c r="I11" s="5"/>
    </row>
    <row r="12" spans="1:12" ht="15.75" x14ac:dyDescent="0.25">
      <c r="A12" s="8" t="s">
        <v>17</v>
      </c>
      <c r="B12" s="11">
        <f>B9/B11</f>
        <v>1.8499999999999999E-2</v>
      </c>
      <c r="C12" s="8" t="s">
        <v>8</v>
      </c>
      <c r="D12" s="5"/>
      <c r="E12" s="5"/>
      <c r="F12" s="5"/>
      <c r="G12" s="5"/>
      <c r="H12" s="5"/>
      <c r="I12" s="5"/>
    </row>
    <row r="13" spans="1:12" ht="15.75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2" ht="15.75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2" ht="15.75" x14ac:dyDescent="0.25">
      <c r="A15" s="4" t="s">
        <v>34</v>
      </c>
      <c r="B15" s="12" t="s">
        <v>26</v>
      </c>
      <c r="C15" s="8"/>
      <c r="D15" s="12" t="s">
        <v>27</v>
      </c>
      <c r="E15" s="12"/>
      <c r="F15" s="12" t="s">
        <v>28</v>
      </c>
      <c r="G15" s="12"/>
      <c r="H15" s="12" t="s">
        <v>29</v>
      </c>
      <c r="I15" s="16"/>
    </row>
    <row r="16" spans="1:12" ht="15.75" x14ac:dyDescent="0.25">
      <c r="A16" s="5" t="s">
        <v>54</v>
      </c>
      <c r="B16" s="6">
        <v>1500</v>
      </c>
      <c r="C16" s="6"/>
      <c r="D16" s="6">
        <v>1500</v>
      </c>
      <c r="E16" s="5"/>
      <c r="F16" s="6">
        <v>1500</v>
      </c>
      <c r="G16" s="5"/>
      <c r="H16" s="6">
        <v>1500</v>
      </c>
      <c r="I16" s="5"/>
    </row>
    <row r="17" spans="1:9" ht="15.75" x14ac:dyDescent="0.25">
      <c r="A17" s="5" t="s">
        <v>55</v>
      </c>
      <c r="B17" s="7">
        <v>-1650</v>
      </c>
      <c r="C17" s="13"/>
      <c r="D17" s="7">
        <v>-1650</v>
      </c>
      <c r="E17" s="5"/>
      <c r="F17" s="7">
        <v>-1650</v>
      </c>
      <c r="G17" s="5"/>
      <c r="H17" s="7">
        <v>-1650</v>
      </c>
      <c r="I17" s="5"/>
    </row>
    <row r="18" spans="1:9" ht="15.75" x14ac:dyDescent="0.25">
      <c r="A18" s="5" t="s">
        <v>3</v>
      </c>
      <c r="B18" s="6">
        <f>B16+B17</f>
        <v>-150</v>
      </c>
      <c r="C18" s="6"/>
      <c r="D18" s="6">
        <f>D16+D17</f>
        <v>-150</v>
      </c>
      <c r="E18" s="5"/>
      <c r="F18" s="6">
        <f>F16+F17</f>
        <v>-150</v>
      </c>
      <c r="G18" s="5"/>
      <c r="H18" s="6">
        <f>H16+H17</f>
        <v>-150</v>
      </c>
      <c r="I18" s="5"/>
    </row>
    <row r="19" spans="1:9" ht="15.75" x14ac:dyDescent="0.25">
      <c r="A19" s="5"/>
      <c r="B19" s="14"/>
      <c r="C19" s="5"/>
      <c r="D19" s="5"/>
      <c r="E19" s="5"/>
      <c r="F19" s="5"/>
      <c r="G19" s="5"/>
      <c r="H19" s="5"/>
      <c r="I19" s="5"/>
    </row>
    <row r="20" spans="1:9" ht="15.75" x14ac:dyDescent="0.25">
      <c r="A20" s="5" t="s">
        <v>56</v>
      </c>
      <c r="B20" s="7">
        <v>2000</v>
      </c>
      <c r="C20" s="13"/>
      <c r="D20" s="7">
        <f>$B$20-$F$5*($B$23-D23)</f>
        <v>1990</v>
      </c>
      <c r="E20" s="5"/>
      <c r="F20" s="7">
        <f>$B$20-$F$5*($B$23-F23)</f>
        <v>1950</v>
      </c>
      <c r="G20" s="5"/>
      <c r="H20" s="7">
        <f>$B$20-$F$5*($B$23-H23)</f>
        <v>1970</v>
      </c>
      <c r="I20" s="5"/>
    </row>
    <row r="21" spans="1:9" ht="15.75" x14ac:dyDescent="0.25">
      <c r="A21" s="8" t="s">
        <v>15</v>
      </c>
      <c r="B21" s="9">
        <f>B20+B18</f>
        <v>1850</v>
      </c>
      <c r="C21" s="8"/>
      <c r="D21" s="9">
        <f>D20+D18</f>
        <v>1840</v>
      </c>
      <c r="E21" s="8"/>
      <c r="F21" s="9">
        <f>F20+F18</f>
        <v>1800</v>
      </c>
      <c r="G21" s="8"/>
      <c r="H21" s="9">
        <f>H20+H18</f>
        <v>1820</v>
      </c>
      <c r="I21" s="5"/>
    </row>
    <row r="22" spans="1:9" ht="15.75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ht="15.75" x14ac:dyDescent="0.25">
      <c r="A23" s="5" t="s">
        <v>9</v>
      </c>
      <c r="B23" s="10">
        <v>100000</v>
      </c>
      <c r="C23" s="5" t="s">
        <v>7</v>
      </c>
      <c r="D23" s="10">
        <v>99000</v>
      </c>
      <c r="E23" s="5" t="s">
        <v>7</v>
      </c>
      <c r="F23" s="10">
        <v>95000</v>
      </c>
      <c r="G23" s="5" t="s">
        <v>7</v>
      </c>
      <c r="H23" s="10">
        <v>97000</v>
      </c>
      <c r="I23" s="5" t="s">
        <v>7</v>
      </c>
    </row>
    <row r="24" spans="1:9" ht="15.75" x14ac:dyDescent="0.25">
      <c r="A24" s="8" t="s">
        <v>16</v>
      </c>
      <c r="B24" s="9">
        <f>B23*$B$12</f>
        <v>1850</v>
      </c>
      <c r="C24" s="8"/>
      <c r="D24" s="9">
        <f>D23*$B$12</f>
        <v>1831.5</v>
      </c>
      <c r="E24" s="8"/>
      <c r="F24" s="9">
        <f>F23*$B$12</f>
        <v>1757.5</v>
      </c>
      <c r="G24" s="8"/>
      <c r="H24" s="9">
        <f>H23*$B$12</f>
        <v>1794.5</v>
      </c>
      <c r="I24" s="5"/>
    </row>
    <row r="25" spans="1:9" ht="15.75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5.75" x14ac:dyDescent="0.25">
      <c r="A26" s="4" t="s">
        <v>18</v>
      </c>
      <c r="B26" s="5"/>
      <c r="C26" s="5"/>
      <c r="D26" s="5"/>
      <c r="E26" s="5"/>
      <c r="F26" s="5"/>
      <c r="G26" s="5"/>
      <c r="H26" s="5"/>
      <c r="I26" s="5"/>
    </row>
    <row r="27" spans="1:9" ht="15.75" x14ac:dyDescent="0.25">
      <c r="A27" s="5" t="s">
        <v>19</v>
      </c>
      <c r="B27" s="6">
        <f>B21-B24</f>
        <v>0</v>
      </c>
      <c r="C27" s="5"/>
      <c r="D27" s="6">
        <f>D21-D24</f>
        <v>8.5</v>
      </c>
      <c r="E27" s="5"/>
      <c r="F27" s="6">
        <f>F21-F24</f>
        <v>42.5</v>
      </c>
      <c r="G27" s="5"/>
      <c r="H27" s="6">
        <f>H21-H24</f>
        <v>25.5</v>
      </c>
      <c r="I27" s="5"/>
    </row>
    <row r="28" spans="1:9" ht="15.75" x14ac:dyDescent="0.25">
      <c r="A28" s="5" t="s">
        <v>20</v>
      </c>
      <c r="B28" s="6">
        <f>B27*0.95</f>
        <v>0</v>
      </c>
      <c r="C28" s="5"/>
      <c r="D28" s="6">
        <f>D27*0.95</f>
        <v>8.0749999999999993</v>
      </c>
      <c r="E28" s="5"/>
      <c r="F28" s="6">
        <f>F27*0.95</f>
        <v>40.375</v>
      </c>
      <c r="G28" s="5"/>
      <c r="H28" s="6">
        <f>H27*0.95</f>
        <v>24.224999999999998</v>
      </c>
      <c r="I28" s="5"/>
    </row>
    <row r="29" spans="1:9" ht="15.75" x14ac:dyDescent="0.25">
      <c r="A29" s="5" t="s">
        <v>21</v>
      </c>
      <c r="B29" s="6">
        <f>B27*0.05</f>
        <v>0</v>
      </c>
      <c r="C29" s="5"/>
      <c r="D29" s="6">
        <f>D27*0.05</f>
        <v>0.42500000000000004</v>
      </c>
      <c r="E29" s="5"/>
      <c r="F29" s="6">
        <f>F27*0.05</f>
        <v>2.125</v>
      </c>
      <c r="G29" s="5"/>
      <c r="H29" s="6">
        <f>H27*0.05</f>
        <v>1.2750000000000001</v>
      </c>
      <c r="I29" s="5"/>
    </row>
    <row r="30" spans="1:9" ht="15.75" x14ac:dyDescent="0.25">
      <c r="A30" s="5"/>
      <c r="B30" s="6"/>
      <c r="C30" s="5"/>
      <c r="D30" s="6"/>
      <c r="E30" s="5"/>
      <c r="F30" s="6"/>
      <c r="G30" s="5"/>
      <c r="H30" s="6"/>
      <c r="I30" s="5"/>
    </row>
    <row r="31" spans="1:9" ht="15.75" x14ac:dyDescent="0.25">
      <c r="A31" s="5" t="s">
        <v>10</v>
      </c>
      <c r="B31" s="10">
        <v>100000</v>
      </c>
      <c r="C31" s="5" t="s">
        <v>7</v>
      </c>
      <c r="D31" s="10">
        <v>100000</v>
      </c>
      <c r="E31" s="5" t="s">
        <v>7</v>
      </c>
      <c r="F31" s="10">
        <v>100000</v>
      </c>
      <c r="G31" s="5" t="s">
        <v>7</v>
      </c>
      <c r="H31" s="10">
        <v>100000</v>
      </c>
      <c r="I31" s="5" t="s">
        <v>7</v>
      </c>
    </row>
    <row r="32" spans="1:9" ht="15.75" x14ac:dyDescent="0.25">
      <c r="A32" s="9" t="s">
        <v>11</v>
      </c>
      <c r="B32" s="15">
        <f>ROUND(B28/B31,5)</f>
        <v>0</v>
      </c>
      <c r="C32" s="15" t="s">
        <v>8</v>
      </c>
      <c r="D32" s="15">
        <f>ROUND(D28/D31,5)</f>
        <v>8.0000000000000007E-5</v>
      </c>
      <c r="E32" s="8" t="s">
        <v>8</v>
      </c>
      <c r="F32" s="15">
        <f>ROUND(F28/F31,5)</f>
        <v>4.0000000000000002E-4</v>
      </c>
      <c r="G32" s="8" t="s">
        <v>8</v>
      </c>
      <c r="H32" s="15">
        <f>ROUND(H28/H31,5)</f>
        <v>2.4000000000000001E-4</v>
      </c>
      <c r="I32" s="8" t="s">
        <v>8</v>
      </c>
    </row>
    <row r="33" spans="1:9" ht="15.75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5.75" x14ac:dyDescent="0.25">
      <c r="A34" s="5" t="s">
        <v>12</v>
      </c>
      <c r="B34" s="17">
        <f>B23-B35</f>
        <v>10000</v>
      </c>
      <c r="C34" s="5" t="s">
        <v>7</v>
      </c>
      <c r="D34" s="17">
        <f>D23-D35</f>
        <v>9000</v>
      </c>
      <c r="E34" s="5" t="s">
        <v>7</v>
      </c>
      <c r="F34" s="17">
        <f>F23-F35</f>
        <v>5000</v>
      </c>
      <c r="G34" s="5" t="s">
        <v>7</v>
      </c>
      <c r="H34" s="17">
        <f>H23-H35</f>
        <v>7000</v>
      </c>
      <c r="I34" s="5" t="s">
        <v>7</v>
      </c>
    </row>
    <row r="35" spans="1:9" ht="15.75" x14ac:dyDescent="0.25">
      <c r="A35" s="5" t="s">
        <v>13</v>
      </c>
      <c r="B35" s="17">
        <v>90000</v>
      </c>
      <c r="C35" s="5" t="s">
        <v>7</v>
      </c>
      <c r="D35" s="17">
        <v>90000</v>
      </c>
      <c r="E35" s="5" t="s">
        <v>7</v>
      </c>
      <c r="F35" s="17">
        <v>90000</v>
      </c>
      <c r="G35" s="5" t="s">
        <v>7</v>
      </c>
      <c r="H35" s="17">
        <v>90000</v>
      </c>
      <c r="I35" s="5" t="s">
        <v>7</v>
      </c>
    </row>
    <row r="36" spans="1:9" ht="15.75" x14ac:dyDescent="0.25">
      <c r="A36" s="5" t="s">
        <v>36</v>
      </c>
      <c r="B36" s="6">
        <f>B34*$B$12</f>
        <v>185</v>
      </c>
      <c r="C36" s="5"/>
      <c r="D36" s="6">
        <f>D34*($B$12+B32)</f>
        <v>166.5</v>
      </c>
      <c r="E36" s="5"/>
      <c r="F36" s="6">
        <f>F34*($B$12+D32)</f>
        <v>92.899999999999991</v>
      </c>
      <c r="G36" s="5"/>
      <c r="H36" s="6">
        <f>H34*($B$12+F32)</f>
        <v>132.30000000000001</v>
      </c>
      <c r="I36" s="5"/>
    </row>
    <row r="37" spans="1:9" ht="15.75" x14ac:dyDescent="0.25">
      <c r="A37" s="5" t="s">
        <v>38</v>
      </c>
      <c r="B37" s="6">
        <f>B35*$B$12</f>
        <v>1665</v>
      </c>
      <c r="C37" s="5"/>
      <c r="D37" s="6">
        <f>D35*($B$12+B32)</f>
        <v>1665</v>
      </c>
      <c r="E37" s="5"/>
      <c r="F37" s="6">
        <f>F35*($B$12+D32)</f>
        <v>1672.2</v>
      </c>
      <c r="G37" s="5"/>
      <c r="H37" s="6">
        <f>H35*($B$12+F32)</f>
        <v>1701</v>
      </c>
      <c r="I37" s="5"/>
    </row>
    <row r="38" spans="1:9" ht="15.75" x14ac:dyDescent="0.25">
      <c r="A38" s="5" t="s">
        <v>14</v>
      </c>
      <c r="B38" s="6">
        <f>B37+B36</f>
        <v>1850</v>
      </c>
      <c r="C38" s="5"/>
      <c r="D38" s="6">
        <f>D37+D36</f>
        <v>1831.5</v>
      </c>
      <c r="E38" s="5"/>
      <c r="F38" s="6">
        <f>F37+F36</f>
        <v>1765.1000000000001</v>
      </c>
      <c r="G38" s="5"/>
      <c r="H38" s="6">
        <f>H37+H36</f>
        <v>1833.3</v>
      </c>
      <c r="I38" s="5"/>
    </row>
    <row r="39" spans="1:9" ht="15.75" x14ac:dyDescent="0.25">
      <c r="A39" s="5"/>
      <c r="B39" s="6"/>
      <c r="C39" s="5"/>
      <c r="D39" s="6"/>
      <c r="E39" s="5"/>
      <c r="F39" s="6"/>
      <c r="G39" s="5"/>
      <c r="H39" s="6"/>
      <c r="I39" s="5"/>
    </row>
    <row r="40" spans="1:9" ht="15.75" x14ac:dyDescent="0.25">
      <c r="A40" s="4" t="s">
        <v>35</v>
      </c>
      <c r="B40" s="6"/>
      <c r="C40" s="5"/>
      <c r="D40" s="6"/>
      <c r="E40" s="5"/>
      <c r="F40" s="6"/>
      <c r="G40" s="5"/>
      <c r="H40" s="6"/>
      <c r="I40" s="5"/>
    </row>
    <row r="41" spans="1:9" ht="15.75" x14ac:dyDescent="0.25">
      <c r="A41" s="8" t="s">
        <v>30</v>
      </c>
      <c r="B41" s="9">
        <v>0</v>
      </c>
      <c r="C41" s="8"/>
      <c r="D41" s="9">
        <f>D36-B36</f>
        <v>-18.5</v>
      </c>
      <c r="E41" s="8"/>
      <c r="F41" s="9">
        <f>F36-B36</f>
        <v>-92.100000000000009</v>
      </c>
      <c r="G41" s="9"/>
      <c r="H41" s="9">
        <f>H36-B36</f>
        <v>-52.699999999999989</v>
      </c>
      <c r="I41" s="5"/>
    </row>
    <row r="42" spans="1:9" ht="15.75" x14ac:dyDescent="0.25">
      <c r="A42" s="8" t="s">
        <v>31</v>
      </c>
      <c r="B42" s="9">
        <v>0</v>
      </c>
      <c r="C42" s="8"/>
      <c r="D42" s="9">
        <f>D37-B37</f>
        <v>0</v>
      </c>
      <c r="E42" s="8"/>
      <c r="F42" s="9">
        <f>F37-B37</f>
        <v>7.2000000000000455</v>
      </c>
      <c r="G42" s="9"/>
      <c r="H42" s="9">
        <f>H37-B37</f>
        <v>36</v>
      </c>
      <c r="I42" s="5"/>
    </row>
    <row r="43" spans="1:9" ht="15.75" x14ac:dyDescent="0.25">
      <c r="A43" s="8" t="s">
        <v>33</v>
      </c>
      <c r="B43" s="9">
        <f>B29</f>
        <v>0</v>
      </c>
      <c r="C43" s="9"/>
      <c r="D43" s="9">
        <f t="shared" ref="D43:H43" si="0">D29</f>
        <v>0.42500000000000004</v>
      </c>
      <c r="E43" s="9"/>
      <c r="F43" s="9">
        <f t="shared" si="0"/>
        <v>2.125</v>
      </c>
      <c r="G43" s="9"/>
      <c r="H43" s="9">
        <f t="shared" si="0"/>
        <v>1.2750000000000001</v>
      </c>
      <c r="I43" s="5"/>
    </row>
    <row r="46" spans="1:9" ht="15.75" x14ac:dyDescent="0.25">
      <c r="A46" s="5" t="s">
        <v>37</v>
      </c>
    </row>
  </sheetData>
  <mergeCells count="1">
    <mergeCell ref="A1:I1"/>
  </mergeCells>
  <pageMargins left="0.7" right="0.7" top="0.75" bottom="0.75" header="0.3" footer="0.3"/>
  <pageSetup scale="79" orientation="portrait" verticalDpi="597" r:id="rId1"/>
  <headerFooter>
    <oddFooter>&amp;R&amp;"Times New Roman,Regular"Schedule LMM-R-7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Tables 5 &amp; 7</vt:lpstr>
      <vt:lpstr>Table 9</vt:lpstr>
      <vt:lpstr>Tables 10, 11, &amp; 12</vt:lpstr>
      <vt:lpstr>Average Sch LMM-R-5</vt:lpstr>
      <vt:lpstr>&gt; Average Sch LMM-R-6</vt:lpstr>
      <vt:lpstr>&lt; Average Sch LMM-R-7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Mantle, Lena</dc:creator>
  <cp:lastModifiedBy>Hildebrand, Tiffany</cp:lastModifiedBy>
  <cp:lastPrinted>2024-04-25T19:35:45Z</cp:lastPrinted>
  <dcterms:created xsi:type="dcterms:W3CDTF">2024-03-25T18:41:21Z</dcterms:created>
  <dcterms:modified xsi:type="dcterms:W3CDTF">2024-04-25T19:54:46Z</dcterms:modified>
</cp:coreProperties>
</file>