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F-2024-0021\"/>
    </mc:Choice>
  </mc:AlternateContent>
  <bookViews>
    <workbookView xWindow="-120" yWindow="-120" windowWidth="29040" windowHeight="15720"/>
  </bookViews>
  <sheets>
    <sheet name="SCHEDULE MJL-S1" sheetId="1" r:id="rId1"/>
    <sheet name="SCHEDULE MJL-S2" sheetId="2" r:id="rId2"/>
    <sheet name="SCHEDULE MJL-S3" sheetId="3" r:id="rId3"/>
    <sheet name="SCHEDULE MJL-S4" sheetId="4" r:id="rId4"/>
  </sheets>
  <definedNames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_xlnm.Print_Area" localSheetId="0">'SCHEDULE MJL-S1'!$A$1:$E$33</definedName>
    <definedName name="_xlnm.Print_Area" localSheetId="1">'SCHEDULE MJL-S2'!$A$1:$Q$37</definedName>
    <definedName name="_xlnm.Print_Area" localSheetId="2">'SCHEDULE MJL-S3'!$A$1:$E$52</definedName>
    <definedName name="_xlnm.Print_Area" localSheetId="3">'SCHEDULE MJL-S4'!$A$1:$F$29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wrn.page1." hidden="1">{"page1",#N/A,FALSE,"260"}</definedName>
    <definedName name="wrn2.page1" hidden="1">{"page1",#N/A,FALSE,"260"}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D16" i="4"/>
  <c r="F16" i="4" s="1"/>
  <c r="A15" i="4"/>
  <c r="A16" i="4" s="1"/>
  <c r="A17" i="4" s="1"/>
  <c r="A19" i="4" s="1"/>
  <c r="A21" i="4" s="1"/>
  <c r="A23" i="4" s="1"/>
  <c r="A24" i="4" s="1"/>
  <c r="A26" i="4" s="1"/>
  <c r="A27" i="4" s="1"/>
  <c r="A28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D14" i="4"/>
  <c r="A12" i="4"/>
  <c r="A14" i="4" s="1"/>
  <c r="A11" i="4"/>
  <c r="F8" i="4"/>
  <c r="A3" i="4"/>
  <c r="E28" i="3"/>
  <c r="E27" i="3"/>
  <c r="E29" i="3" s="1"/>
  <c r="E24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2" i="3" s="1"/>
  <c r="A34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1" i="3" s="1"/>
  <c r="A3" i="3"/>
  <c r="E36" i="2"/>
  <c r="Q30" i="2"/>
  <c r="K36" i="2"/>
  <c r="O25" i="2"/>
  <c r="Q25" i="2"/>
  <c r="I22" i="2"/>
  <c r="I38" i="2" s="1"/>
  <c r="G22" i="2"/>
  <c r="G38" i="2" s="1"/>
  <c r="Q21" i="2"/>
  <c r="O35" i="2"/>
  <c r="Q20" i="2"/>
  <c r="O34" i="2"/>
  <c r="Q34" i="2" s="1"/>
  <c r="O33" i="2"/>
  <c r="Q33" i="2" s="1"/>
  <c r="Q18" i="2"/>
  <c r="O32" i="2"/>
  <c r="Q32" i="2" s="1"/>
  <c r="O31" i="2"/>
  <c r="Q31" i="2" s="1"/>
  <c r="O30" i="2"/>
  <c r="Q15" i="2"/>
  <c r="K22" i="2"/>
  <c r="K38" i="2" s="1"/>
  <c r="Q14" i="2"/>
  <c r="Q13" i="2"/>
  <c r="O27" i="2"/>
  <c r="Q27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E22" i="2"/>
  <c r="E38" i="2" s="1"/>
  <c r="A12" i="2"/>
  <c r="Q11" i="2"/>
  <c r="A3" i="2"/>
  <c r="A19" i="1"/>
  <c r="A20" i="1" s="1"/>
  <c r="A22" i="1" s="1"/>
  <c r="A23" i="1" s="1"/>
  <c r="A25" i="1" s="1"/>
  <c r="A26" i="1" s="1"/>
  <c r="A27" i="1" s="1"/>
  <c r="A29" i="1" s="1"/>
  <c r="A30" i="1" s="1"/>
  <c r="A32" i="1" s="1"/>
  <c r="E16" i="1"/>
  <c r="A9" i="1"/>
  <c r="A10" i="1" s="1"/>
  <c r="A12" i="1" s="1"/>
  <c r="A13" i="1" s="1"/>
  <c r="A14" i="1" s="1"/>
  <c r="A15" i="1" s="1"/>
  <c r="A16" i="1" s="1"/>
  <c r="Q29" i="2" l="1"/>
  <c r="Q28" i="2"/>
  <c r="Q36" i="2" s="1"/>
  <c r="E9" i="1" s="1"/>
  <c r="Q35" i="2"/>
  <c r="Q12" i="2"/>
  <c r="Q22" i="2" s="1"/>
  <c r="Q19" i="2"/>
  <c r="O29" i="2"/>
  <c r="Q17" i="2"/>
  <c r="O28" i="2"/>
  <c r="O36" i="2" s="1"/>
  <c r="O38" i="2" s="1"/>
  <c r="Q16" i="2"/>
  <c r="E8" i="1" l="1"/>
  <c r="E10" i="1" s="1"/>
  <c r="E20" i="1" s="1"/>
  <c r="Q38" i="2"/>
  <c r="D10" i="4" l="1"/>
  <c r="E11" i="3"/>
  <c r="E30" i="3" l="1"/>
  <c r="E32" i="3" s="1"/>
  <c r="E22" i="1" s="1"/>
  <c r="F10" i="4"/>
  <c r="F12" i="4" s="1"/>
  <c r="F15" i="4" s="1"/>
  <c r="F17" i="4" s="1"/>
  <c r="F21" i="4" s="1"/>
  <c r="F210" i="4" l="1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197" i="4"/>
  <c r="F181" i="4"/>
  <c r="F165" i="4"/>
  <c r="F149" i="4"/>
  <c r="F133" i="4"/>
  <c r="F117" i="4"/>
  <c r="F101" i="4"/>
  <c r="F85" i="4"/>
  <c r="F69" i="4"/>
  <c r="F53" i="4"/>
  <c r="F199" i="4"/>
  <c r="F183" i="4"/>
  <c r="F167" i="4"/>
  <c r="F151" i="4"/>
  <c r="F135" i="4"/>
  <c r="F119" i="4"/>
  <c r="F103" i="4"/>
  <c r="F87" i="4"/>
  <c r="F71" i="4"/>
  <c r="F55" i="4"/>
  <c r="F201" i="4"/>
  <c r="F185" i="4"/>
  <c r="F169" i="4"/>
  <c r="F153" i="4"/>
  <c r="F137" i="4"/>
  <c r="F121" i="4"/>
  <c r="F105" i="4"/>
  <c r="F89" i="4"/>
  <c r="F73" i="4"/>
  <c r="F57" i="4"/>
  <c r="F41" i="4"/>
  <c r="F39" i="4"/>
  <c r="F37" i="4"/>
  <c r="F35" i="4"/>
  <c r="F33" i="4"/>
  <c r="F31" i="4"/>
  <c r="F203" i="4"/>
  <c r="F187" i="4"/>
  <c r="F171" i="4"/>
  <c r="F155" i="4"/>
  <c r="F139" i="4"/>
  <c r="F123" i="4"/>
  <c r="F107" i="4"/>
  <c r="F91" i="4"/>
  <c r="F75" i="4"/>
  <c r="F59" i="4"/>
  <c r="F43" i="4"/>
  <c r="F205" i="4"/>
  <c r="F189" i="4"/>
  <c r="F173" i="4"/>
  <c r="F157" i="4"/>
  <c r="F141" i="4"/>
  <c r="F125" i="4"/>
  <c r="F109" i="4"/>
  <c r="F93" i="4"/>
  <c r="F77" i="4"/>
  <c r="F61" i="4"/>
  <c r="F45" i="4"/>
  <c r="F195" i="4"/>
  <c r="F179" i="4"/>
  <c r="F163" i="4"/>
  <c r="F147" i="4"/>
  <c r="F131" i="4"/>
  <c r="F115" i="4"/>
  <c r="F99" i="4"/>
  <c r="F83" i="4"/>
  <c r="F67" i="4"/>
  <c r="F51" i="4"/>
  <c r="F191" i="4"/>
  <c r="F127" i="4"/>
  <c r="F63" i="4"/>
  <c r="F209" i="4"/>
  <c r="F145" i="4"/>
  <c r="F81" i="4"/>
  <c r="F36" i="4"/>
  <c r="F207" i="4"/>
  <c r="F143" i="4"/>
  <c r="F79" i="4"/>
  <c r="F161" i="4"/>
  <c r="F97" i="4"/>
  <c r="F34" i="4"/>
  <c r="F159" i="4"/>
  <c r="F95" i="4"/>
  <c r="F175" i="4"/>
  <c r="F177" i="4"/>
  <c r="F113" i="4"/>
  <c r="F49" i="4"/>
  <c r="F40" i="4"/>
  <c r="F32" i="4"/>
  <c r="F47" i="4"/>
  <c r="F193" i="4"/>
  <c r="F129" i="4"/>
  <c r="F65" i="4"/>
  <c r="F38" i="4"/>
  <c r="F111" i="4"/>
  <c r="D11" i="4"/>
  <c r="D12" i="4" s="1"/>
  <c r="D17" i="4" s="1"/>
  <c r="E23" i="1"/>
  <c r="E27" i="1" s="1"/>
  <c r="E34" i="3"/>
  <c r="E38" i="3" s="1"/>
  <c r="E44" i="3"/>
  <c r="E49" i="3" l="1"/>
  <c r="F211" i="4"/>
  <c r="F27" i="4"/>
  <c r="F23" i="4"/>
  <c r="E51" i="3" l="1"/>
  <c r="D19" i="4" s="1"/>
  <c r="D21" i="4" s="1"/>
  <c r="E29" i="1"/>
  <c r="E30" i="1" s="1"/>
  <c r="E32" i="1" s="1"/>
  <c r="D204" i="4" l="1"/>
  <c r="D195" i="4"/>
  <c r="D188" i="4"/>
  <c r="D179" i="4"/>
  <c r="D172" i="4"/>
  <c r="D163" i="4"/>
  <c r="D156" i="4"/>
  <c r="D147" i="4"/>
  <c r="D140" i="4"/>
  <c r="D131" i="4"/>
  <c r="D124" i="4"/>
  <c r="D115" i="4"/>
  <c r="D108" i="4"/>
  <c r="D99" i="4"/>
  <c r="D92" i="4"/>
  <c r="D83" i="4"/>
  <c r="D76" i="4"/>
  <c r="D67" i="4"/>
  <c r="D60" i="4"/>
  <c r="D51" i="4"/>
  <c r="D44" i="4"/>
  <c r="D206" i="4"/>
  <c r="D197" i="4"/>
  <c r="D190" i="4"/>
  <c r="D181" i="4"/>
  <c r="D174" i="4"/>
  <c r="D165" i="4"/>
  <c r="D158" i="4"/>
  <c r="D149" i="4"/>
  <c r="D142" i="4"/>
  <c r="D133" i="4"/>
  <c r="D126" i="4"/>
  <c r="D117" i="4"/>
  <c r="D110" i="4"/>
  <c r="D101" i="4"/>
  <c r="D94" i="4"/>
  <c r="D85" i="4"/>
  <c r="D78" i="4"/>
  <c r="D69" i="4"/>
  <c r="D62" i="4"/>
  <c r="D53" i="4"/>
  <c r="D46" i="4"/>
  <c r="D208" i="4"/>
  <c r="D199" i="4"/>
  <c r="D192" i="4"/>
  <c r="D183" i="4"/>
  <c r="D176" i="4"/>
  <c r="D167" i="4"/>
  <c r="D160" i="4"/>
  <c r="D151" i="4"/>
  <c r="D144" i="4"/>
  <c r="D135" i="4"/>
  <c r="D128" i="4"/>
  <c r="D119" i="4"/>
  <c r="D112" i="4"/>
  <c r="D103" i="4"/>
  <c r="D96" i="4"/>
  <c r="D87" i="4"/>
  <c r="D80" i="4"/>
  <c r="D71" i="4"/>
  <c r="D64" i="4"/>
  <c r="D55" i="4"/>
  <c r="D48" i="4"/>
  <c r="D210" i="4"/>
  <c r="D201" i="4"/>
  <c r="D194" i="4"/>
  <c r="D185" i="4"/>
  <c r="D178" i="4"/>
  <c r="D169" i="4"/>
  <c r="D162" i="4"/>
  <c r="D153" i="4"/>
  <c r="D146" i="4"/>
  <c r="D137" i="4"/>
  <c r="D130" i="4"/>
  <c r="D121" i="4"/>
  <c r="D114" i="4"/>
  <c r="D105" i="4"/>
  <c r="D98" i="4"/>
  <c r="D89" i="4"/>
  <c r="D82" i="4"/>
  <c r="D73" i="4"/>
  <c r="D66" i="4"/>
  <c r="D57" i="4"/>
  <c r="D50" i="4"/>
  <c r="D41" i="4"/>
  <c r="D39" i="4"/>
  <c r="D37" i="4"/>
  <c r="D35" i="4"/>
  <c r="D33" i="4"/>
  <c r="D31" i="4"/>
  <c r="D203" i="4"/>
  <c r="D196" i="4"/>
  <c r="D187" i="4"/>
  <c r="D180" i="4"/>
  <c r="D171" i="4"/>
  <c r="D164" i="4"/>
  <c r="D155" i="4"/>
  <c r="D148" i="4"/>
  <c r="D139" i="4"/>
  <c r="D132" i="4"/>
  <c r="D123" i="4"/>
  <c r="D116" i="4"/>
  <c r="D107" i="4"/>
  <c r="D100" i="4"/>
  <c r="D91" i="4"/>
  <c r="D84" i="4"/>
  <c r="D75" i="4"/>
  <c r="D68" i="4"/>
  <c r="D59" i="4"/>
  <c r="D52" i="4"/>
  <c r="D43" i="4"/>
  <c r="D209" i="4"/>
  <c r="D202" i="4"/>
  <c r="D193" i="4"/>
  <c r="D186" i="4"/>
  <c r="D177" i="4"/>
  <c r="D170" i="4"/>
  <c r="D161" i="4"/>
  <c r="D154" i="4"/>
  <c r="D145" i="4"/>
  <c r="D138" i="4"/>
  <c r="D129" i="4"/>
  <c r="D122" i="4"/>
  <c r="D113" i="4"/>
  <c r="D106" i="4"/>
  <c r="D97" i="4"/>
  <c r="D90" i="4"/>
  <c r="D81" i="4"/>
  <c r="D74" i="4"/>
  <c r="D65" i="4"/>
  <c r="D58" i="4"/>
  <c r="D49" i="4"/>
  <c r="D42" i="4"/>
  <c r="D40" i="4"/>
  <c r="D38" i="4"/>
  <c r="D36" i="4"/>
  <c r="D34" i="4"/>
  <c r="D32" i="4"/>
  <c r="D182" i="4"/>
  <c r="D173" i="4"/>
  <c r="D118" i="4"/>
  <c r="D109" i="4"/>
  <c r="D54" i="4"/>
  <c r="D45" i="4"/>
  <c r="D166" i="4"/>
  <c r="D200" i="4"/>
  <c r="D191" i="4"/>
  <c r="D136" i="4"/>
  <c r="D127" i="4"/>
  <c r="D72" i="4"/>
  <c r="D63" i="4"/>
  <c r="D198" i="4"/>
  <c r="D189" i="4"/>
  <c r="D134" i="4"/>
  <c r="D125" i="4"/>
  <c r="D70" i="4"/>
  <c r="D61" i="4"/>
  <c r="D157" i="4"/>
  <c r="D207" i="4"/>
  <c r="D152" i="4"/>
  <c r="D143" i="4"/>
  <c r="D88" i="4"/>
  <c r="D79" i="4"/>
  <c r="D205" i="4"/>
  <c r="D150" i="4"/>
  <c r="D141" i="4"/>
  <c r="D86" i="4"/>
  <c r="D77" i="4"/>
  <c r="D168" i="4"/>
  <c r="D159" i="4"/>
  <c r="D104" i="4"/>
  <c r="D95" i="4"/>
  <c r="D102" i="4"/>
  <c r="D93" i="4"/>
  <c r="D184" i="4"/>
  <c r="D175" i="4"/>
  <c r="D120" i="4"/>
  <c r="D111" i="4"/>
  <c r="D56" i="4"/>
  <c r="D47" i="4"/>
  <c r="D211" i="4" l="1"/>
  <c r="D27" i="4"/>
  <c r="F28" i="4" s="1"/>
  <c r="D23" i="4"/>
  <c r="F24" i="4" s="1"/>
</calcChain>
</file>

<file path=xl/sharedStrings.xml><?xml version="1.0" encoding="utf-8"?>
<sst xmlns="http://schemas.openxmlformats.org/spreadsheetml/2006/main" count="116" uniqueCount="98">
  <si>
    <t>AMEREN MISSOURI</t>
  </si>
  <si>
    <t>TOTAL RETAIL REVENUE REQUIREMENT FOR SECURITIZED ENERGY TRANSITION CHARGE</t>
  </si>
  <si>
    <t>LINE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</si>
  <si>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</si>
  <si>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</si>
  <si>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</si>
  <si>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</si>
  <si>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</si>
  <si>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</si>
  <si>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</si>
  <si>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</si>
  <si>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</si>
  <si>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Safe Closure and Decommissioning</t>
  </si>
  <si>
    <t>Workforce Transition</t>
  </si>
  <si>
    <t>Asset Retirement Obligation</t>
  </si>
  <si>
    <t>Community Transition</t>
  </si>
  <si>
    <t>Total Rush Island Energy Transition Costs to Securitize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</si>
  <si>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</si>
  <si>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</si>
  <si>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</si>
  <si>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</si>
  <si>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</si>
  <si>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</si>
  <si>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</si>
  <si>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</si>
  <si>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PRO FORMA PLANT IN SERVICE COSTS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</si>
  <si>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</si>
  <si>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</si>
  <si>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</si>
  <si>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</si>
  <si>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</si>
  <si>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</si>
  <si>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</si>
  <si>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</si>
  <si>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</si>
  <si>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</si>
  <si>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</si>
  <si>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</si>
  <si>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</si>
  <si>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</si>
  <si>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</si>
  <si>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</si>
  <si>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</si>
  <si>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</si>
  <si>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NBV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</si>
  <si>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</si>
  <si>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</si>
  <si>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</si>
  <si>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</si>
  <si>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</si>
  <si>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</si>
  <si>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</si>
  <si>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</si>
  <si>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</si>
  <si>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</si>
  <si>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</si>
  <si>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</si>
  <si>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</si>
  <si>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</si>
  <si>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</si>
  <si>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</si>
  <si>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</si>
  <si>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</si>
  <si>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</si>
  <si>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</si>
  <si>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</si>
  <si>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</si>
  <si>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</si>
  <si>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</si>
  <si>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</si>
  <si>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</si>
  <si>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</si>
  <si>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</si>
  <si>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</si>
  <si>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</si>
  <si>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</si>
  <si>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</si>
  <si>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</si>
  <si>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</si>
  <si>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</si>
  <si>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BENEFITS COMPARISON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</si>
  <si>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</si>
  <si>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</si>
  <si>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</si>
  <si>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</si>
  <si>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</si>
  <si>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</si>
  <si>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</si>
  <si>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</si>
  <si>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</si>
  <si>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</si>
  <si>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</si>
  <si>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</si>
  <si>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</si>
  <si>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</si>
  <si>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</si>
  <si>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</si>
  <si>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EF-2024-0021 - SEPTEMBER 1, 2024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</si>
</sst>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_);_(* \(#,##0.00\);_(* &quot;-&quot;_);_(@_)"/>
    <numFmt numFmtId="167" formatCode="0.0000%"/>
    <numFmt numFmtId="168" formatCode="0_);\(0\)"/>
  </numFmts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NumberFormat="1" applyFont="1" applyFill="1" applyProtection="1">
      <protection locked="0"/>
    </xf>
    <xf numFmtId="165" fontId="2" fillId="0" borderId="1" xfId="1" applyNumberFormat="1" applyFont="1" applyFill="1" applyBorder="1" applyProtection="1">
      <protection locked="0"/>
    </xf>
    <xf numFmtId="164" fontId="2" fillId="0" borderId="0" xfId="0" applyNumberFormat="1" applyFont="1"/>
    <xf numFmtId="165" fontId="2" fillId="0" borderId="0" xfId="1" applyNumberFormat="1" applyFont="1" applyFill="1" applyProtection="1">
      <protection locked="0"/>
    </xf>
    <xf numFmtId="165" fontId="2" fillId="0" borderId="0" xfId="0" applyNumberFormat="1" applyFont="1"/>
    <xf numFmtId="165" fontId="2" fillId="0" borderId="0" xfId="0" applyNumberFormat="1" applyFont="1" applyProtection="1">
      <protection locked="0"/>
    </xf>
    <xf numFmtId="165" fontId="2" fillId="0" borderId="1" xfId="0" applyNumberFormat="1" applyFont="1" applyBorder="1" applyProtection="1">
      <protection locked="0"/>
    </xf>
    <xf numFmtId="0" fontId="1" fillId="0" borderId="0" xfId="0" applyFont="1"/>
    <xf numFmtId="165" fontId="1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0" fontId="2" fillId="0" borderId="0" xfId="0" applyFont="1" applyAlignment="1">
      <alignment horizontal="left"/>
    </xf>
    <xf numFmtId="165" fontId="2" fillId="0" borderId="1" xfId="0" applyNumberFormat="1" applyFont="1" applyBorder="1"/>
    <xf numFmtId="164" fontId="1" fillId="0" borderId="0" xfId="2" applyNumberFormat="1" applyFont="1" applyFill="1" applyProtection="1">
      <protection locked="0"/>
    </xf>
    <xf numFmtId="10" fontId="2" fillId="0" borderId="0" xfId="3" applyNumberFormat="1" applyFont="1" applyFill="1"/>
    <xf numFmtId="165" fontId="6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4" fontId="8" fillId="0" borderId="0" xfId="0" applyNumberFormat="1" applyFont="1" applyAlignment="1">
      <alignment horizontal="left"/>
    </xf>
    <xf numFmtId="164" fontId="1" fillId="0" borderId="2" xfId="2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9" fillId="0" borderId="0" xfId="0" applyFont="1"/>
    <xf numFmtId="165" fontId="2" fillId="0" borderId="0" xfId="1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165" fontId="2" fillId="0" borderId="0" xfId="1" applyNumberFormat="1" applyFont="1" applyFill="1" applyBorder="1"/>
    <xf numFmtId="165" fontId="2" fillId="0" borderId="3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0" fontId="10" fillId="0" borderId="0" xfId="0" applyNumberFormat="1" applyFont="1"/>
    <xf numFmtId="43" fontId="2" fillId="2" borderId="0" xfId="0" applyNumberFormat="1" applyFont="1" applyFill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Continuous" vertical="top"/>
    </xf>
    <xf numFmtId="166" fontId="1" fillId="0" borderId="0" xfId="0" applyNumberFormat="1" applyFont="1" applyAlignment="1">
      <alignment horizontal="centerContinuous" vertical="top"/>
    </xf>
    <xf numFmtId="166" fontId="1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2" fontId="2" fillId="0" borderId="0" xfId="1" applyNumberFormat="1" applyFont="1" applyFill="1" applyAlignment="1">
      <alignment vertical="top"/>
    </xf>
    <xf numFmtId="41" fontId="2" fillId="0" borderId="0" xfId="2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41" fontId="2" fillId="0" borderId="0" xfId="2" applyNumberFormat="1" applyFont="1" applyFill="1" applyAlignment="1">
      <alignment vertical="top"/>
    </xf>
    <xf numFmtId="41" fontId="2" fillId="0" borderId="0" xfId="1" applyNumberFormat="1" applyFont="1" applyFill="1" applyAlignment="1">
      <alignment vertical="top"/>
    </xf>
    <xf numFmtId="41" fontId="2" fillId="0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7" fontId="2" fillId="0" borderId="0" xfId="3" applyNumberFormat="1" applyFont="1" applyFill="1" applyAlignment="1">
      <alignment vertical="top"/>
    </xf>
    <xf numFmtId="167" fontId="2" fillId="0" borderId="1" xfId="3" applyNumberFormat="1" applyFont="1" applyFill="1" applyBorder="1" applyAlignment="1">
      <alignment vertical="top"/>
    </xf>
    <xf numFmtId="167" fontId="2" fillId="0" borderId="4" xfId="3" applyNumberFormat="1" applyFont="1" applyBorder="1" applyAlignment="1">
      <alignment vertical="top"/>
    </xf>
    <xf numFmtId="41" fontId="2" fillId="0" borderId="3" xfId="2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vertical="top"/>
    </xf>
    <xf numFmtId="41" fontId="9" fillId="0" borderId="0" xfId="2" applyNumberFormat="1" applyFont="1" applyBorder="1" applyAlignment="1">
      <alignment vertical="top"/>
    </xf>
    <xf numFmtId="166" fontId="2" fillId="0" borderId="0" xfId="1" applyNumberFormat="1" applyFont="1" applyBorder="1" applyAlignment="1">
      <alignment vertical="top"/>
    </xf>
    <xf numFmtId="42" fontId="9" fillId="0" borderId="2" xfId="2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41" fontId="2" fillId="0" borderId="0" xfId="2" applyNumberFormat="1" applyFont="1" applyBorder="1" applyAlignment="1">
      <alignment vertical="top"/>
    </xf>
    <xf numFmtId="41" fontId="2" fillId="0" borderId="0" xfId="1" applyNumberFormat="1" applyFont="1" applyAlignment="1">
      <alignment vertical="top"/>
    </xf>
    <xf numFmtId="16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1" fontId="2" fillId="0" borderId="1" xfId="1" applyNumberFormat="1" applyFont="1" applyBorder="1" applyAlignment="1">
      <alignment vertical="top"/>
    </xf>
    <xf numFmtId="168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1" fillId="0" borderId="0" xfId="0" quotePrefix="1" applyFont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center"/>
    </xf>
    <xf numFmtId="10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Alignment="1">
      <alignment horizontal="center"/>
    </xf>
    <xf numFmtId="41" fontId="9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right" vertical="center"/>
    </xf>
    <xf numFmtId="41" fontId="9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0" quotePrefix="1" applyNumberFormat="1" applyFont="1" applyAlignment="1">
      <alignment horizontal="right" vertical="top"/>
    </xf>
    <xf numFmtId="41" fontId="2" fillId="0" borderId="0" xfId="0" applyNumberFormat="1" applyFont="1"/>
    <xf numFmtId="4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Normal="100" workbookViewId="0">
      <selection activeCell="A4" sqref="A4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63.28515625" style="2" customWidth="1"/>
    <col min="5" max="5" width="27.5703125" style="2" customWidth="1"/>
    <col min="6" max="6" width="8.7109375" style="2" customWidth="1"/>
    <col min="7" max="7" width="13.5703125" style="2" bestFit="1" customWidth="1"/>
    <col min="8" max="8" width="8.7109375" style="2" customWidth="1"/>
    <col min="9" max="16384" width="8.7109375" style="2"/>
  </cols>
  <sheetData>
    <row r="1" spans="1:7" ht="15.75" x14ac:dyDescent="0.25">
      <c r="A1" s="95" t="s">
        <v>0</v>
      </c>
      <c r="B1" s="95"/>
      <c r="C1" s="95"/>
      <c r="D1" s="95"/>
      <c r="E1" s="95"/>
    </row>
    <row r="2" spans="1:7" ht="15.75" x14ac:dyDescent="0.25">
      <c r="A2" s="95" t="s">
        <v>1</v>
      </c>
      <c r="B2" s="95"/>
      <c r="C2" s="95"/>
      <c r="D2" s="95"/>
      <c r="E2" s="95"/>
    </row>
    <row r="3" spans="1:7" ht="15.75" x14ac:dyDescent="0.25">
      <c r="A3" s="95" t="s">
        <v>97</v>
      </c>
      <c r="B3" s="95"/>
      <c r="C3" s="95"/>
      <c r="D3" s="95"/>
      <c r="E3" s="95"/>
    </row>
    <row r="4" spans="1:7" ht="15.75" x14ac:dyDescent="0.25">
      <c r="E4" s="3"/>
    </row>
    <row r="5" spans="1:7" ht="15.75" x14ac:dyDescent="0.25">
      <c r="A5" s="4" t="s">
        <v>2</v>
      </c>
      <c r="B5" s="4"/>
      <c r="C5" s="5"/>
      <c r="D5" s="5" t="s">
        <v>3</v>
      </c>
      <c r="E5" s="4" t="s">
        <v>4</v>
      </c>
    </row>
    <row r="6" spans="1:7" ht="15.75" x14ac:dyDescent="0.25">
      <c r="A6" s="4"/>
      <c r="B6" s="4"/>
      <c r="C6" s="6"/>
      <c r="D6" s="6"/>
      <c r="E6" s="1"/>
    </row>
    <row r="7" spans="1:7" ht="15.75" x14ac:dyDescent="0.25">
      <c r="A7" s="4"/>
      <c r="B7" s="4"/>
      <c r="C7" s="7"/>
      <c r="D7" s="7"/>
    </row>
    <row r="8" spans="1:7" x14ac:dyDescent="0.2">
      <c r="A8" s="8">
        <v>1</v>
      </c>
      <c r="B8" s="8"/>
      <c r="C8" s="2" t="s">
        <v>5</v>
      </c>
      <c r="E8" s="9">
        <f>+'SCHEDULE MJL-S2'!Q22</f>
        <v>895859601.96410012</v>
      </c>
    </row>
    <row r="9" spans="1:7" x14ac:dyDescent="0.2">
      <c r="A9" s="8">
        <f t="shared" ref="A9:A16" si="0">1+A8</f>
        <v>2</v>
      </c>
      <c r="B9" s="8"/>
      <c r="C9" s="2" t="s">
        <v>6</v>
      </c>
      <c r="E9" s="10">
        <f>+'SCHEDULE MJL-S2'!Q36</f>
        <v>422562177.79761595</v>
      </c>
    </row>
    <row r="10" spans="1:7" x14ac:dyDescent="0.2">
      <c r="A10" s="8">
        <f t="shared" si="0"/>
        <v>3</v>
      </c>
      <c r="B10" s="8"/>
      <c r="C10" s="2" t="s">
        <v>7</v>
      </c>
      <c r="E10" s="9">
        <f>+E8-E9</f>
        <v>473297424.16648418</v>
      </c>
      <c r="G10" s="11"/>
    </row>
    <row r="11" spans="1:7" x14ac:dyDescent="0.2">
      <c r="A11" s="8"/>
      <c r="B11" s="8"/>
      <c r="E11" s="9"/>
    </row>
    <row r="12" spans="1:7" x14ac:dyDescent="0.2">
      <c r="A12" s="8">
        <f>1+A10</f>
        <v>4</v>
      </c>
      <c r="B12" s="8"/>
      <c r="C12" s="2" t="s">
        <v>8</v>
      </c>
      <c r="E12" s="12">
        <v>12968798.239999996</v>
      </c>
    </row>
    <row r="13" spans="1:7" x14ac:dyDescent="0.2">
      <c r="A13" s="8">
        <f t="shared" si="0"/>
        <v>5</v>
      </c>
      <c r="B13" s="8"/>
      <c r="C13" s="2" t="s">
        <v>9</v>
      </c>
      <c r="E13" s="12">
        <v>1923659.9411764706</v>
      </c>
    </row>
    <row r="14" spans="1:7" x14ac:dyDescent="0.2">
      <c r="A14" s="8">
        <f t="shared" si="0"/>
        <v>6</v>
      </c>
      <c r="B14" s="8"/>
      <c r="C14" s="2" t="s">
        <v>10</v>
      </c>
      <c r="E14" s="13">
        <v>18304442.242999997</v>
      </c>
    </row>
    <row r="15" spans="1:7" x14ac:dyDescent="0.2">
      <c r="A15" s="8">
        <f t="shared" si="0"/>
        <v>7</v>
      </c>
      <c r="B15" s="8"/>
      <c r="C15" s="2" t="s">
        <v>11</v>
      </c>
      <c r="E15" s="13">
        <v>-49634010.289171495</v>
      </c>
    </row>
    <row r="16" spans="1:7" x14ac:dyDescent="0.2">
      <c r="A16" s="8">
        <f t="shared" si="0"/>
        <v>8</v>
      </c>
      <c r="B16" s="8"/>
      <c r="C16" s="2" t="s">
        <v>12</v>
      </c>
      <c r="E16" s="13">
        <f>42500000+4407500</f>
        <v>46907500</v>
      </c>
    </row>
    <row r="17" spans="1:5" x14ac:dyDescent="0.2">
      <c r="A17" s="8">
        <v>9</v>
      </c>
      <c r="B17" s="8"/>
      <c r="C17" s="2" t="s">
        <v>13</v>
      </c>
      <c r="E17" s="13">
        <v>0</v>
      </c>
    </row>
    <row r="18" spans="1:5" x14ac:dyDescent="0.2">
      <c r="A18" s="8">
        <v>10</v>
      </c>
      <c r="B18" s="8"/>
      <c r="C18" s="2" t="s">
        <v>14</v>
      </c>
      <c r="E18" s="14">
        <v>4764397.8474317566</v>
      </c>
    </row>
    <row r="19" spans="1:5" x14ac:dyDescent="0.2">
      <c r="A19" s="8">
        <f>1+A18</f>
        <v>11</v>
      </c>
      <c r="B19" s="8"/>
      <c r="C19" s="2" t="s">
        <v>15</v>
      </c>
      <c r="E19" s="15">
        <v>3677364.709163113</v>
      </c>
    </row>
    <row r="20" spans="1:5" ht="15.75" x14ac:dyDescent="0.25">
      <c r="A20" s="8">
        <f>1+A19</f>
        <v>12</v>
      </c>
      <c r="B20" s="8"/>
      <c r="C20" s="16" t="s">
        <v>16</v>
      </c>
      <c r="E20" s="17">
        <f>SUM(E10:E19)</f>
        <v>512209576.85808402</v>
      </c>
    </row>
    <row r="21" spans="1:5" ht="17.25" x14ac:dyDescent="0.35">
      <c r="A21" s="8"/>
      <c r="B21" s="8"/>
      <c r="E21" s="18"/>
    </row>
    <row r="22" spans="1:5" ht="15.75" x14ac:dyDescent="0.25">
      <c r="A22" s="8">
        <f>1+A20</f>
        <v>13</v>
      </c>
      <c r="B22" s="8"/>
      <c r="C22" s="19" t="s">
        <v>17</v>
      </c>
      <c r="D22" s="16"/>
      <c r="E22" s="20">
        <f>'SCHEDULE MJL-S3'!E32</f>
        <v>6604272.0612157937</v>
      </c>
    </row>
    <row r="23" spans="1:5" ht="15.75" x14ac:dyDescent="0.25">
      <c r="A23" s="8">
        <f>1+A22</f>
        <v>14</v>
      </c>
      <c r="B23" s="8"/>
      <c r="C23" s="16" t="s">
        <v>18</v>
      </c>
      <c r="E23" s="21">
        <f>+E20+E22</f>
        <v>518813848.91929984</v>
      </c>
    </row>
    <row r="24" spans="1:5" ht="15.75" x14ac:dyDescent="0.25">
      <c r="A24" s="8"/>
      <c r="B24" s="8"/>
      <c r="C24" s="16"/>
      <c r="D24" s="16"/>
      <c r="E24" s="12"/>
    </row>
    <row r="25" spans="1:5" x14ac:dyDescent="0.2">
      <c r="A25" s="8">
        <f>1+A23</f>
        <v>15</v>
      </c>
      <c r="C25" s="2" t="s">
        <v>19</v>
      </c>
      <c r="E25" s="22">
        <v>5.5910000000000001E-2</v>
      </c>
    </row>
    <row r="26" spans="1:5" ht="15.75" x14ac:dyDescent="0.25">
      <c r="A26" s="8">
        <f>1+A25</f>
        <v>16</v>
      </c>
      <c r="B26" s="8"/>
      <c r="C26" s="16" t="s">
        <v>20</v>
      </c>
      <c r="D26" s="16"/>
      <c r="E26" s="12">
        <v>15</v>
      </c>
    </row>
    <row r="27" spans="1:5" ht="15.75" x14ac:dyDescent="0.25">
      <c r="A27" s="8">
        <f>1+A26</f>
        <v>17</v>
      </c>
      <c r="B27" s="8"/>
      <c r="C27" s="16" t="s">
        <v>21</v>
      </c>
      <c r="D27" s="16"/>
      <c r="E27" s="12">
        <f>+PMT(E25/12,E26*12,-E23)</f>
        <v>4264236.8409834513</v>
      </c>
    </row>
    <row r="28" spans="1:5" ht="17.25" x14ac:dyDescent="0.35">
      <c r="B28" s="8"/>
      <c r="C28" s="16"/>
      <c r="D28" s="16"/>
      <c r="E28" s="23"/>
    </row>
    <row r="29" spans="1:5" x14ac:dyDescent="0.2">
      <c r="A29" s="8">
        <f>1+A27</f>
        <v>18</v>
      </c>
      <c r="C29" s="2" t="s">
        <v>22</v>
      </c>
      <c r="E29" s="24">
        <f>+'SCHEDULE MJL-S3'!E49</f>
        <v>791374.87607770122</v>
      </c>
    </row>
    <row r="30" spans="1:5" ht="18.75" customHeight="1" x14ac:dyDescent="0.2">
      <c r="A30" s="8">
        <f>1+A29</f>
        <v>19</v>
      </c>
      <c r="B30" s="25"/>
      <c r="C30" s="26" t="s">
        <v>23</v>
      </c>
      <c r="D30" s="26"/>
      <c r="E30" s="27">
        <f>E29/12</f>
        <v>65947.90633980844</v>
      </c>
    </row>
    <row r="31" spans="1:5" x14ac:dyDescent="0.2">
      <c r="E31" s="13"/>
    </row>
    <row r="32" spans="1:5" ht="16.5" thickBot="1" x14ac:dyDescent="0.3">
      <c r="A32" s="8">
        <f>1+A30</f>
        <v>20</v>
      </c>
      <c r="B32" s="8"/>
      <c r="C32" s="28" t="s">
        <v>24</v>
      </c>
      <c r="D32" s="28"/>
      <c r="E32" s="29">
        <f>+E27+E30</f>
        <v>4330184.7473232597</v>
      </c>
    </row>
    <row r="33" ht="15.75" thickTop="1" x14ac:dyDescent="0.2"/>
  </sheetData>
  <mergeCells count="3">
    <mergeCell ref="A1:E1"/>
    <mergeCell ref="A2:E2"/>
    <mergeCell ref="A3:E3"/>
  </mergeCells>
  <printOptions horizontalCentered="1"/>
  <pageMargins left="0.75" right="0.75" top="0.5" bottom="0.75" header="0.5" footer="0.5"/>
  <pageSetup scale="87" orientation="portrait" r:id="rId1"/>
  <headerFooter alignWithMargins="0">
    <oddFooter>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="90" zoomScaleNormal="90" workbookViewId="0">
      <selection activeCell="A3" sqref="A3:Q3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18.140625" style="2" bestFit="1" customWidth="1"/>
    <col min="4" max="4" width="0.42578125" style="2" customWidth="1"/>
    <col min="5" max="5" width="15.5703125" style="2" customWidth="1"/>
    <col min="6" max="6" width="0.42578125" style="2" customWidth="1"/>
    <col min="7" max="7" width="15.5703125" style="2" customWidth="1"/>
    <col min="8" max="8" width="0.42578125" style="2" customWidth="1"/>
    <col min="9" max="9" width="15.5703125" style="2" customWidth="1"/>
    <col min="10" max="10" width="0.42578125" style="2" customWidth="1"/>
    <col min="11" max="11" width="15.5703125" style="2" customWidth="1"/>
    <col min="12" max="12" width="0.42578125" style="2" customWidth="1"/>
    <col min="13" max="13" width="15.5703125" style="2" customWidth="1"/>
    <col min="14" max="14" width="0.42578125" style="2" customWidth="1"/>
    <col min="15" max="15" width="15.5703125" style="2" customWidth="1"/>
    <col min="16" max="16" width="0.42578125" style="2" customWidth="1"/>
    <col min="17" max="17" width="15.5703125" style="2" customWidth="1"/>
    <col min="18" max="16384" width="8.7109375" style="2"/>
  </cols>
  <sheetData>
    <row r="1" spans="1:17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5.75" x14ac:dyDescent="0.25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5.75" x14ac:dyDescent="0.25">
      <c r="A3" s="95" t="str">
        <f>+'SCHEDULE MJL-S1'!A3</f>
        <v>EF-2024-0021 - SEPTEMBER 1, 2024 RETIREMENT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5.75" x14ac:dyDescent="0.25">
      <c r="Q4" s="3"/>
    </row>
    <row r="6" spans="1:17" ht="15.75" x14ac:dyDescent="0.25">
      <c r="K6" s="1" t="s">
        <v>26</v>
      </c>
      <c r="M6" s="1" t="s">
        <v>27</v>
      </c>
      <c r="O6" s="1" t="s">
        <v>28</v>
      </c>
    </row>
    <row r="7" spans="1:17" ht="15.75" x14ac:dyDescent="0.25">
      <c r="E7" s="1" t="s">
        <v>29</v>
      </c>
      <c r="F7" s="1"/>
      <c r="G7" s="1" t="s">
        <v>30</v>
      </c>
      <c r="H7" s="16"/>
      <c r="I7" s="1" t="s">
        <v>31</v>
      </c>
      <c r="J7" s="1"/>
      <c r="K7" s="1" t="s">
        <v>32</v>
      </c>
      <c r="L7" s="1"/>
      <c r="M7" s="1" t="s">
        <v>33</v>
      </c>
      <c r="N7" s="1"/>
      <c r="O7" s="1" t="s">
        <v>34</v>
      </c>
      <c r="P7" s="1"/>
      <c r="Q7" s="1" t="s">
        <v>35</v>
      </c>
    </row>
    <row r="8" spans="1:17" ht="15.75" x14ac:dyDescent="0.25">
      <c r="A8" s="4" t="s">
        <v>2</v>
      </c>
      <c r="B8" s="4"/>
      <c r="E8" s="30" t="s">
        <v>36</v>
      </c>
      <c r="F8" s="30"/>
      <c r="G8" s="30" t="s">
        <v>37</v>
      </c>
      <c r="H8" s="30"/>
      <c r="I8" s="30" t="s">
        <v>38</v>
      </c>
      <c r="J8" s="30"/>
      <c r="K8" s="30" t="s">
        <v>39</v>
      </c>
      <c r="L8" s="30"/>
      <c r="M8" s="30" t="s">
        <v>40</v>
      </c>
      <c r="N8" s="30"/>
      <c r="O8" s="30" t="s">
        <v>41</v>
      </c>
      <c r="P8" s="1"/>
      <c r="Q8" s="30" t="s">
        <v>29</v>
      </c>
    </row>
    <row r="9" spans="1:17" ht="15.75" x14ac:dyDescent="0.25">
      <c r="A9" s="4"/>
      <c r="B9" s="4"/>
    </row>
    <row r="10" spans="1:17" ht="15.75" x14ac:dyDescent="0.25">
      <c r="A10" s="4"/>
      <c r="B10" s="4"/>
      <c r="C10" s="31" t="s">
        <v>42</v>
      </c>
      <c r="D10" s="19"/>
      <c r="E10" s="32"/>
      <c r="F10" s="32"/>
    </row>
    <row r="11" spans="1:17" x14ac:dyDescent="0.2">
      <c r="A11" s="8">
        <v>1</v>
      </c>
      <c r="B11" s="8"/>
      <c r="C11" s="19">
        <v>303</v>
      </c>
      <c r="D11" s="19"/>
      <c r="E11" s="32">
        <v>2445929.91</v>
      </c>
      <c r="F11" s="32"/>
      <c r="G11" s="13">
        <v>0</v>
      </c>
      <c r="I11" s="13">
        <v>0</v>
      </c>
      <c r="J11" s="13"/>
      <c r="K11" s="13">
        <v>0</v>
      </c>
      <c r="M11" s="33"/>
      <c r="O11" s="34"/>
      <c r="Q11" s="32">
        <f t="shared" ref="Q11:Q19" si="0">SUM(E11:P11)</f>
        <v>2445929.91</v>
      </c>
    </row>
    <row r="12" spans="1:17" x14ac:dyDescent="0.2">
      <c r="A12" s="8">
        <f>1+A11</f>
        <v>2</v>
      </c>
      <c r="B12" s="8"/>
      <c r="C12" s="19">
        <v>310</v>
      </c>
      <c r="D12" s="19"/>
      <c r="E12" s="32">
        <v>979536.67</v>
      </c>
      <c r="F12" s="32"/>
      <c r="G12" s="13">
        <v>-979536.67</v>
      </c>
      <c r="I12" s="13">
        <v>0</v>
      </c>
      <c r="J12" s="13"/>
      <c r="K12" s="13">
        <v>0</v>
      </c>
      <c r="M12" s="33"/>
      <c r="O12" s="34"/>
      <c r="Q12" s="32">
        <f t="shared" si="0"/>
        <v>0</v>
      </c>
    </row>
    <row r="13" spans="1:17" x14ac:dyDescent="0.2">
      <c r="A13" s="8">
        <f>1+A12</f>
        <v>3</v>
      </c>
      <c r="B13" s="8"/>
      <c r="C13" s="19">
        <v>311</v>
      </c>
      <c r="D13" s="19"/>
      <c r="E13" s="32">
        <v>112373967.10000002</v>
      </c>
      <c r="F13" s="32"/>
      <c r="G13" s="13">
        <v>0</v>
      </c>
      <c r="I13" s="13">
        <v>0</v>
      </c>
      <c r="J13" s="13"/>
      <c r="K13" s="13">
        <v>0</v>
      </c>
      <c r="M13" s="33"/>
      <c r="O13" s="34"/>
      <c r="Q13" s="32">
        <f t="shared" si="0"/>
        <v>112373967.10000002</v>
      </c>
    </row>
    <row r="14" spans="1:17" x14ac:dyDescent="0.2">
      <c r="A14" s="8">
        <f t="shared" ref="A14:A22" si="1">1+A13</f>
        <v>4</v>
      </c>
      <c r="B14" s="8"/>
      <c r="C14" s="19">
        <v>312</v>
      </c>
      <c r="D14" s="19"/>
      <c r="E14" s="32">
        <v>548315181.96000016</v>
      </c>
      <c r="F14" s="32"/>
      <c r="G14" s="13">
        <v>0</v>
      </c>
      <c r="I14" s="13">
        <v>0</v>
      </c>
      <c r="J14" s="13"/>
      <c r="K14" s="13">
        <v>-10433037.560000001</v>
      </c>
      <c r="M14" s="33"/>
      <c r="O14" s="34"/>
      <c r="Q14" s="32">
        <f t="shared" si="0"/>
        <v>537882144.40000021</v>
      </c>
    </row>
    <row r="15" spans="1:17" x14ac:dyDescent="0.2">
      <c r="A15" s="8">
        <f t="shared" si="1"/>
        <v>5</v>
      </c>
      <c r="B15" s="8"/>
      <c r="C15" s="19">
        <v>314</v>
      </c>
      <c r="D15" s="19"/>
      <c r="E15" s="32">
        <v>175700443.75999999</v>
      </c>
      <c r="F15" s="32"/>
      <c r="G15" s="13">
        <v>0</v>
      </c>
      <c r="I15" s="13">
        <v>0</v>
      </c>
      <c r="J15" s="13"/>
      <c r="K15" s="13">
        <v>-23448007.499999996</v>
      </c>
      <c r="M15" s="33"/>
      <c r="O15" s="34"/>
      <c r="Q15" s="32">
        <f t="shared" si="0"/>
        <v>152252436.25999999</v>
      </c>
    </row>
    <row r="16" spans="1:17" x14ac:dyDescent="0.2">
      <c r="A16" s="8">
        <f t="shared" si="1"/>
        <v>6</v>
      </c>
      <c r="B16" s="8"/>
      <c r="C16" s="19">
        <v>315</v>
      </c>
      <c r="D16" s="19"/>
      <c r="E16" s="32">
        <v>76358450.329999983</v>
      </c>
      <c r="F16" s="32"/>
      <c r="G16" s="13">
        <v>0</v>
      </c>
      <c r="I16" s="13">
        <v>0</v>
      </c>
      <c r="J16" s="13"/>
      <c r="K16" s="13">
        <v>-6506368.8000000007</v>
      </c>
      <c r="M16" s="33"/>
      <c r="O16" s="34"/>
      <c r="Q16" s="32">
        <f t="shared" si="0"/>
        <v>69852081.529999986</v>
      </c>
    </row>
    <row r="17" spans="1:17" x14ac:dyDescent="0.2">
      <c r="A17" s="8">
        <f t="shared" si="1"/>
        <v>7</v>
      </c>
      <c r="B17" s="8"/>
      <c r="C17" s="19">
        <v>316</v>
      </c>
      <c r="D17" s="19"/>
      <c r="E17" s="32">
        <v>21360767.339999996</v>
      </c>
      <c r="F17" s="32"/>
      <c r="G17" s="13">
        <v>0</v>
      </c>
      <c r="I17" s="13">
        <v>1835456.9441</v>
      </c>
      <c r="J17" s="13"/>
      <c r="K17" s="13">
        <v>-4959409.2500000009</v>
      </c>
      <c r="M17" s="33"/>
      <c r="O17" s="34"/>
      <c r="Q17" s="32">
        <f t="shared" si="0"/>
        <v>18236815.034099996</v>
      </c>
    </row>
    <row r="18" spans="1:17" x14ac:dyDescent="0.2">
      <c r="A18" s="8">
        <f t="shared" si="1"/>
        <v>8</v>
      </c>
      <c r="B18" s="8"/>
      <c r="C18" s="19">
        <v>316.20999999999998</v>
      </c>
      <c r="D18" s="19"/>
      <c r="E18" s="32">
        <v>584317.91</v>
      </c>
      <c r="F18" s="32"/>
      <c r="G18" s="13">
        <v>0</v>
      </c>
      <c r="I18" s="13">
        <v>0</v>
      </c>
      <c r="J18" s="13"/>
      <c r="K18" s="13">
        <v>0</v>
      </c>
      <c r="M18" s="33"/>
      <c r="O18" s="34"/>
      <c r="Q18" s="32">
        <f t="shared" si="0"/>
        <v>584317.91</v>
      </c>
    </row>
    <row r="19" spans="1:17" x14ac:dyDescent="0.2">
      <c r="A19" s="8">
        <f t="shared" si="1"/>
        <v>9</v>
      </c>
      <c r="B19" s="8"/>
      <c r="C19" s="19">
        <v>316.22000000000003</v>
      </c>
      <c r="D19" s="19"/>
      <c r="E19" s="32">
        <v>516284.61</v>
      </c>
      <c r="F19" s="32"/>
      <c r="G19" s="13">
        <v>0</v>
      </c>
      <c r="I19" s="13">
        <v>0</v>
      </c>
      <c r="J19" s="13"/>
      <c r="K19" s="13">
        <v>0</v>
      </c>
      <c r="M19" s="33"/>
      <c r="O19" s="34"/>
      <c r="Q19" s="32">
        <f t="shared" si="0"/>
        <v>516284.61</v>
      </c>
    </row>
    <row r="20" spans="1:17" x14ac:dyDescent="0.2">
      <c r="A20" s="8">
        <f t="shared" si="1"/>
        <v>10</v>
      </c>
      <c r="B20" s="8"/>
      <c r="C20" s="19">
        <v>316.23</v>
      </c>
      <c r="D20" s="19"/>
      <c r="E20" s="32">
        <v>1331142.26</v>
      </c>
      <c r="F20" s="32"/>
      <c r="G20" s="13">
        <v>0</v>
      </c>
      <c r="I20" s="13">
        <v>0</v>
      </c>
      <c r="J20" s="13"/>
      <c r="K20" s="13">
        <v>0</v>
      </c>
      <c r="M20" s="33"/>
      <c r="O20" s="34"/>
      <c r="Q20" s="32">
        <f t="shared" ref="Q20:Q21" si="2">SUM(E20:P20)</f>
        <v>1331142.26</v>
      </c>
    </row>
    <row r="21" spans="1:17" x14ac:dyDescent="0.2">
      <c r="A21" s="8">
        <f t="shared" si="1"/>
        <v>11</v>
      </c>
      <c r="B21" s="8"/>
      <c r="C21" s="19">
        <v>392</v>
      </c>
      <c r="D21" s="19"/>
      <c r="E21" s="32">
        <v>432687.33999999997</v>
      </c>
      <c r="F21" s="32"/>
      <c r="G21" s="13">
        <v>0</v>
      </c>
      <c r="H21" s="35"/>
      <c r="I21" s="13">
        <v>0</v>
      </c>
      <c r="J21" s="13"/>
      <c r="K21" s="13">
        <v>-48204.39</v>
      </c>
      <c r="M21" s="33"/>
      <c r="O21" s="34"/>
      <c r="Q21" s="36">
        <f t="shared" si="2"/>
        <v>384482.94999999995</v>
      </c>
    </row>
    <row r="22" spans="1:17" x14ac:dyDescent="0.2">
      <c r="A22" s="8">
        <f t="shared" si="1"/>
        <v>12</v>
      </c>
      <c r="B22" s="8"/>
      <c r="C22" s="19" t="s">
        <v>43</v>
      </c>
      <c r="D22" s="19"/>
      <c r="E22" s="37">
        <f>SUM(E11:E21)</f>
        <v>940398709.1900003</v>
      </c>
      <c r="F22" s="37"/>
      <c r="G22" s="37">
        <f>SUM(G11:G21)</f>
        <v>-979536.67</v>
      </c>
      <c r="I22" s="37">
        <f>SUM(I11:I21)</f>
        <v>1835456.9441</v>
      </c>
      <c r="J22" s="38"/>
      <c r="K22" s="37">
        <f>SUM(K11:K21)</f>
        <v>-45395027.5</v>
      </c>
      <c r="M22" s="33"/>
      <c r="O22" s="34"/>
      <c r="Q22" s="37">
        <f>SUM(Q11:Q21)</f>
        <v>895859601.96410012</v>
      </c>
    </row>
    <row r="23" spans="1:17" x14ac:dyDescent="0.2">
      <c r="A23" s="8"/>
      <c r="B23" s="8"/>
    </row>
    <row r="24" spans="1:17" ht="15.75" x14ac:dyDescent="0.25">
      <c r="A24" s="8">
        <f>1+A22</f>
        <v>13</v>
      </c>
      <c r="B24" s="8"/>
      <c r="C24" s="31" t="s">
        <v>41</v>
      </c>
    </row>
    <row r="25" spans="1:17" x14ac:dyDescent="0.2">
      <c r="A25" s="8">
        <f>1+A24</f>
        <v>14</v>
      </c>
      <c r="C25" s="19">
        <v>303</v>
      </c>
      <c r="E25" s="36">
        <v>2435096.9100000006</v>
      </c>
      <c r="F25" s="36"/>
      <c r="G25" s="34"/>
      <c r="I25" s="34"/>
      <c r="K25" s="36">
        <v>0</v>
      </c>
      <c r="M25" s="33"/>
      <c r="O25" s="36">
        <f>433.32*14</f>
        <v>6066.48</v>
      </c>
      <c r="Q25" s="36">
        <f t="shared" ref="Q25:Q33" si="3">SUM(E25:P25)</f>
        <v>2441163.3900000006</v>
      </c>
    </row>
    <row r="26" spans="1:17" x14ac:dyDescent="0.2">
      <c r="A26" s="8">
        <f>1+A25</f>
        <v>15</v>
      </c>
      <c r="C26" s="19">
        <v>310</v>
      </c>
      <c r="E26" s="36">
        <v>0</v>
      </c>
      <c r="F26" s="36"/>
      <c r="G26" s="34"/>
      <c r="I26" s="34"/>
      <c r="K26" s="36">
        <v>0</v>
      </c>
      <c r="M26" s="39">
        <v>0</v>
      </c>
      <c r="O26" s="36">
        <v>0</v>
      </c>
      <c r="Q26" s="36">
        <v>0</v>
      </c>
    </row>
    <row r="27" spans="1:17" x14ac:dyDescent="0.2">
      <c r="A27" s="8">
        <f>1+A26</f>
        <v>16</v>
      </c>
      <c r="B27" s="8"/>
      <c r="C27" s="19">
        <v>311</v>
      </c>
      <c r="E27" s="36">
        <v>42697274.460000001</v>
      </c>
      <c r="F27" s="36"/>
      <c r="G27" s="34"/>
      <c r="I27" s="40"/>
      <c r="K27" s="36">
        <v>0</v>
      </c>
      <c r="M27" s="39">
        <v>3.56E-2</v>
      </c>
      <c r="O27" s="36">
        <f t="shared" ref="O27:O35" si="4">+E13*((M27/12)*14)+I13*(M27/12)*14/2</f>
        <v>4667265.4335533343</v>
      </c>
      <c r="Q27" s="36">
        <f t="shared" si="3"/>
        <v>47364539.929153338</v>
      </c>
    </row>
    <row r="28" spans="1:17" x14ac:dyDescent="0.2">
      <c r="A28" s="8">
        <f t="shared" ref="A28:A36" si="5">1+A27</f>
        <v>17</v>
      </c>
      <c r="B28" s="8"/>
      <c r="C28" s="19">
        <v>312</v>
      </c>
      <c r="E28" s="36">
        <v>228940115.04999998</v>
      </c>
      <c r="F28" s="36"/>
      <c r="G28" s="34"/>
      <c r="I28" s="34"/>
      <c r="K28" s="36">
        <v>-3867039.1487173345</v>
      </c>
      <c r="M28" s="39">
        <v>4.1200000000000001E-2</v>
      </c>
      <c r="O28" s="36">
        <f t="shared" si="4"/>
        <v>26355683.079544008</v>
      </c>
      <c r="Q28" s="36">
        <f t="shared" si="3"/>
        <v>251428759.02202666</v>
      </c>
    </row>
    <row r="29" spans="1:17" x14ac:dyDescent="0.2">
      <c r="A29" s="8">
        <f t="shared" si="5"/>
        <v>18</v>
      </c>
      <c r="B29" s="8"/>
      <c r="C29" s="19">
        <v>314</v>
      </c>
      <c r="E29" s="36">
        <v>85188280.940000013</v>
      </c>
      <c r="F29" s="36"/>
      <c r="G29" s="34"/>
      <c r="I29" s="34"/>
      <c r="K29" s="36">
        <v>-10849929.512750002</v>
      </c>
      <c r="M29" s="39">
        <v>3.4599999999999999E-2</v>
      </c>
      <c r="O29" s="36">
        <f t="shared" si="4"/>
        <v>7092441.2464453317</v>
      </c>
      <c r="Q29" s="36">
        <f t="shared" si="3"/>
        <v>81430792.708295345</v>
      </c>
    </row>
    <row r="30" spans="1:17" x14ac:dyDescent="0.2">
      <c r="A30" s="8">
        <f t="shared" si="5"/>
        <v>19</v>
      </c>
      <c r="C30" s="19">
        <v>315</v>
      </c>
      <c r="E30" s="36">
        <v>30775074.140000001</v>
      </c>
      <c r="F30" s="36"/>
      <c r="G30" s="34"/>
      <c r="I30" s="34"/>
      <c r="K30" s="36">
        <v>-1469865.21688</v>
      </c>
      <c r="M30" s="39">
        <v>3.5799999999999998E-2</v>
      </c>
      <c r="O30" s="36">
        <f t="shared" si="4"/>
        <v>3189237.9421163322</v>
      </c>
      <c r="Q30" s="36">
        <f t="shared" si="3"/>
        <v>32494446.90103633</v>
      </c>
    </row>
    <row r="31" spans="1:17" x14ac:dyDescent="0.2">
      <c r="A31" s="8">
        <f t="shared" si="5"/>
        <v>20</v>
      </c>
      <c r="B31" s="8"/>
      <c r="C31" s="19">
        <v>316</v>
      </c>
      <c r="E31" s="36">
        <v>4907021.1100000013</v>
      </c>
      <c r="F31" s="36"/>
      <c r="G31" s="34"/>
      <c r="I31" s="34"/>
      <c r="K31" s="36">
        <v>-1391069.8054125004</v>
      </c>
      <c r="M31" s="39">
        <v>5.6099999999999997E-2</v>
      </c>
      <c r="O31" s="36">
        <f t="shared" si="4"/>
        <v>1458127.5508986721</v>
      </c>
      <c r="Q31" s="36">
        <f t="shared" si="3"/>
        <v>4974078.9115861729</v>
      </c>
    </row>
    <row r="32" spans="1:17" x14ac:dyDescent="0.2">
      <c r="A32" s="8">
        <f t="shared" si="5"/>
        <v>21</v>
      </c>
      <c r="B32" s="8"/>
      <c r="C32" s="19">
        <v>316.20999999999998</v>
      </c>
      <c r="E32" s="36">
        <v>275680.40999999997</v>
      </c>
      <c r="F32" s="36"/>
      <c r="G32" s="34"/>
      <c r="I32" s="34"/>
      <c r="K32" s="36">
        <v>0</v>
      </c>
      <c r="M32" s="39">
        <v>0.05</v>
      </c>
      <c r="O32" s="36">
        <f t="shared" si="4"/>
        <v>34085.211416666672</v>
      </c>
      <c r="Q32" s="36">
        <f t="shared" si="3"/>
        <v>309765.67141666665</v>
      </c>
    </row>
    <row r="33" spans="1:17" x14ac:dyDescent="0.2">
      <c r="A33" s="8">
        <f t="shared" si="5"/>
        <v>22</v>
      </c>
      <c r="B33" s="8"/>
      <c r="C33" s="19">
        <v>316.22000000000003</v>
      </c>
      <c r="E33" s="36">
        <v>362830.44</v>
      </c>
      <c r="F33" s="36"/>
      <c r="G33" s="34"/>
      <c r="I33" s="34"/>
      <c r="K33" s="36">
        <v>0</v>
      </c>
      <c r="M33" s="39">
        <v>6.6699999999999995E-2</v>
      </c>
      <c r="O33" s="36">
        <f t="shared" si="4"/>
        <v>40175.547401499993</v>
      </c>
      <c r="Q33" s="36">
        <f t="shared" si="3"/>
        <v>403006.05410150002</v>
      </c>
    </row>
    <row r="34" spans="1:17" x14ac:dyDescent="0.2">
      <c r="A34" s="8">
        <f t="shared" si="5"/>
        <v>23</v>
      </c>
      <c r="C34" s="19">
        <v>316.23</v>
      </c>
      <c r="E34" s="36">
        <v>1180137.92</v>
      </c>
      <c r="F34" s="36"/>
      <c r="G34" s="34"/>
      <c r="I34" s="34"/>
      <c r="K34" s="36">
        <v>0</v>
      </c>
      <c r="M34" s="39">
        <v>0.2</v>
      </c>
      <c r="O34" s="36">
        <f t="shared" si="4"/>
        <v>310599.86066666665</v>
      </c>
      <c r="Q34" s="36">
        <f>IF(SUM(E34:P34)&lt;Q20,SUM(E34:O34),Q20)</f>
        <v>1331142.26</v>
      </c>
    </row>
    <row r="35" spans="1:17" x14ac:dyDescent="0.2">
      <c r="A35" s="8">
        <f t="shared" si="5"/>
        <v>24</v>
      </c>
      <c r="C35" s="19">
        <v>392</v>
      </c>
      <c r="E35" s="36">
        <v>538922.09000000008</v>
      </c>
      <c r="F35" s="36"/>
      <c r="G35" s="34"/>
      <c r="I35" s="34"/>
      <c r="K35" s="36">
        <v>-55285.151153999999</v>
      </c>
      <c r="M35" s="39">
        <v>5.8799999999999998E-2</v>
      </c>
      <c r="O35" s="36">
        <f t="shared" si="4"/>
        <v>29682.351523999994</v>
      </c>
      <c r="Q35" s="36">
        <f>IF(SUM(E35:P35)&lt;Q21,SUM(E35:O35),Q21)</f>
        <v>384482.94999999995</v>
      </c>
    </row>
    <row r="36" spans="1:17" ht="12.75" customHeight="1" x14ac:dyDescent="0.2">
      <c r="A36" s="8">
        <f t="shared" si="5"/>
        <v>25</v>
      </c>
      <c r="B36" s="25"/>
      <c r="C36" s="19" t="s">
        <v>43</v>
      </c>
      <c r="E36" s="37">
        <f>SUM(E25:E35)</f>
        <v>397300433.46999997</v>
      </c>
      <c r="F36" s="37"/>
      <c r="G36" s="34"/>
      <c r="I36" s="34"/>
      <c r="K36" s="37">
        <f>SUM(K25:K35)</f>
        <v>-17633188.834913835</v>
      </c>
      <c r="M36" s="34"/>
      <c r="O36" s="37">
        <f>SUM(O25:O35)</f>
        <v>43183364.703566529</v>
      </c>
      <c r="Q36" s="37">
        <f>SUM(Q25:Q35)</f>
        <v>422562177.79761595</v>
      </c>
    </row>
    <row r="37" spans="1:17" x14ac:dyDescent="0.2">
      <c r="E37" s="13"/>
      <c r="F37" s="13"/>
    </row>
    <row r="38" spans="1:17" x14ac:dyDescent="0.2">
      <c r="C38" s="2" t="s">
        <v>44</v>
      </c>
      <c r="E38" s="13">
        <f>E22-E36</f>
        <v>543098275.72000027</v>
      </c>
      <c r="G38" s="13">
        <f>G22-G36</f>
        <v>-979536.67</v>
      </c>
      <c r="I38" s="13">
        <f>I22-I36</f>
        <v>1835456.9441</v>
      </c>
      <c r="K38" s="13">
        <f>K22-K36</f>
        <v>-27761838.665086165</v>
      </c>
      <c r="M38" s="13"/>
      <c r="O38" s="13">
        <f>O22-O36</f>
        <v>-43183364.703566529</v>
      </c>
      <c r="Q38" s="13">
        <f>Q22-Q36</f>
        <v>473297424.16648418</v>
      </c>
    </row>
    <row r="41" spans="1:17" x14ac:dyDescent="0.2">
      <c r="K41" s="13"/>
    </row>
  </sheetData>
  <mergeCells count="3">
    <mergeCell ref="A1:Q1"/>
    <mergeCell ref="A2:Q2"/>
    <mergeCell ref="A3:Q3"/>
  </mergeCells>
  <printOptions horizontalCentered="1"/>
  <pageMargins left="0.75" right="0.75" top="0.5" bottom="0.75" header="0.5" footer="0.5"/>
  <pageSetup scale="64" orientation="portrait" r:id="rId1"/>
  <headerFooter alignWithMargins="0">
    <oddFooter>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zoomScaleNormal="100" workbookViewId="0">
      <selection activeCell="A3" sqref="A3:E3"/>
    </sheetView>
  </sheetViews>
  <sheetFormatPr defaultColWidth="8.7109375" defaultRowHeight="15" x14ac:dyDescent="0.2"/>
  <cols>
    <col min="1" max="1" width="6.5703125" style="42" customWidth="1"/>
    <col min="2" max="2" width="3.42578125" style="42" customWidth="1"/>
    <col min="3" max="3" width="2.7109375" style="42" customWidth="1"/>
    <col min="4" max="4" width="68.140625" style="42" customWidth="1"/>
    <col min="5" max="5" width="21.5703125" style="42" customWidth="1"/>
    <col min="6" max="6" width="8.7109375" style="42"/>
    <col min="7" max="7" width="28.5703125" style="42" customWidth="1"/>
    <col min="8" max="16384" width="8.7109375" style="42"/>
  </cols>
  <sheetData>
    <row r="1" spans="1:23" ht="15.75" x14ac:dyDescent="0.2">
      <c r="A1" s="96" t="s">
        <v>0</v>
      </c>
      <c r="B1" s="96"/>
      <c r="C1" s="96"/>
      <c r="D1" s="96"/>
      <c r="E1" s="96"/>
      <c r="G1" s="43"/>
    </row>
    <row r="2" spans="1:23" ht="15.75" x14ac:dyDescent="0.2">
      <c r="A2" s="96" t="s">
        <v>45</v>
      </c>
      <c r="B2" s="96"/>
      <c r="C2" s="96"/>
      <c r="D2" s="96"/>
      <c r="E2" s="96"/>
    </row>
    <row r="3" spans="1:23" ht="15.75" x14ac:dyDescent="0.2">
      <c r="A3" s="97" t="str">
        <f>+'SCHEDULE MJL-S1'!A3</f>
        <v>EF-2024-0021 - SEPTEMBER 1, 2024 RETIREMENT</v>
      </c>
      <c r="B3" s="97"/>
      <c r="C3" s="97"/>
      <c r="D3" s="97"/>
      <c r="E3" s="97"/>
    </row>
    <row r="4" spans="1:23" ht="15.75" x14ac:dyDescent="0.25">
      <c r="A4" s="44"/>
      <c r="B4" s="44"/>
      <c r="C4" s="45"/>
      <c r="D4" s="45"/>
      <c r="E4" s="3"/>
    </row>
    <row r="5" spans="1:23" ht="15.75" x14ac:dyDescent="0.2">
      <c r="A5" s="44"/>
      <c r="B5" s="44"/>
      <c r="C5" s="45"/>
      <c r="D5" s="45"/>
    </row>
    <row r="6" spans="1:23" ht="15.75" x14ac:dyDescent="0.2">
      <c r="A6" s="44"/>
      <c r="B6" s="44"/>
      <c r="C6" s="46"/>
      <c r="D6" s="46"/>
      <c r="E6" s="41"/>
    </row>
    <row r="7" spans="1:23" ht="15.75" x14ac:dyDescent="0.2">
      <c r="A7" s="44"/>
      <c r="B7" s="44"/>
      <c r="E7" s="41" t="s">
        <v>35</v>
      </c>
    </row>
    <row r="8" spans="1:23" ht="15.75" x14ac:dyDescent="0.2">
      <c r="A8" s="47" t="s">
        <v>2</v>
      </c>
      <c r="B8" s="47"/>
      <c r="C8" s="48"/>
      <c r="D8" s="48" t="s">
        <v>3</v>
      </c>
      <c r="E8" s="47" t="s">
        <v>46</v>
      </c>
    </row>
    <row r="9" spans="1:23" ht="15.75" x14ac:dyDescent="0.2">
      <c r="A9" s="44"/>
      <c r="B9" s="44"/>
      <c r="C9" s="49" t="s">
        <v>47</v>
      </c>
      <c r="D9" s="49"/>
      <c r="E9" s="50" t="s">
        <v>48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5.75" x14ac:dyDescent="0.2">
      <c r="A10" s="44"/>
      <c r="B10" s="44"/>
      <c r="C10" s="52"/>
      <c r="D10" s="5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15.75" x14ac:dyDescent="0.2">
      <c r="A11" s="44">
        <v>1</v>
      </c>
      <c r="B11" s="44"/>
      <c r="C11" s="52" t="s">
        <v>49</v>
      </c>
      <c r="D11" s="51"/>
      <c r="E11" s="53">
        <f>+'SCHEDULE MJL-S1'!E20</f>
        <v>512209576.85808402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x14ac:dyDescent="0.2">
      <c r="A12" s="44"/>
      <c r="B12" s="44"/>
      <c r="C12" s="51"/>
      <c r="D12" s="51"/>
      <c r="E12" s="5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x14ac:dyDescent="0.2">
      <c r="A13" s="44"/>
      <c r="B13" s="44"/>
      <c r="C13" s="55" t="s">
        <v>50</v>
      </c>
      <c r="D13" s="51"/>
      <c r="E13" s="54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15.75" x14ac:dyDescent="0.2">
      <c r="A14" s="44"/>
      <c r="B14" s="44"/>
      <c r="C14" s="52"/>
      <c r="D14" s="52"/>
      <c r="E14" s="56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x14ac:dyDescent="0.2">
      <c r="A15" s="44">
        <f>1+A11</f>
        <v>2</v>
      </c>
      <c r="B15" s="44"/>
      <c r="C15" s="42" t="s">
        <v>51</v>
      </c>
      <c r="E15" s="57">
        <v>3682400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x14ac:dyDescent="0.2">
      <c r="A16" s="44">
        <f>1+A15</f>
        <v>3</v>
      </c>
      <c r="B16" s="44"/>
      <c r="C16" s="42" t="s">
        <v>52</v>
      </c>
      <c r="E16" s="56">
        <v>200000</v>
      </c>
    </row>
    <row r="17" spans="1:25" x14ac:dyDescent="0.2">
      <c r="A17" s="44">
        <f t="shared" ref="A17:A24" si="0">1+A16</f>
        <v>4</v>
      </c>
      <c r="B17" s="44"/>
      <c r="C17" s="42" t="s">
        <v>53</v>
      </c>
      <c r="E17" s="56">
        <v>30000</v>
      </c>
    </row>
    <row r="18" spans="1:25" x14ac:dyDescent="0.2">
      <c r="A18" s="44">
        <f t="shared" si="0"/>
        <v>5</v>
      </c>
      <c r="B18" s="44"/>
      <c r="C18" s="42" t="s">
        <v>54</v>
      </c>
      <c r="E18" s="57">
        <v>100000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5" x14ac:dyDescent="0.2">
      <c r="A19" s="44">
        <f t="shared" si="0"/>
        <v>6</v>
      </c>
      <c r="B19" s="44"/>
      <c r="C19" s="42" t="s">
        <v>55</v>
      </c>
      <c r="E19" s="57">
        <v>50000</v>
      </c>
    </row>
    <row r="20" spans="1:25" x14ac:dyDescent="0.2">
      <c r="A20" s="44">
        <f>1+A19</f>
        <v>7</v>
      </c>
      <c r="B20" s="44"/>
      <c r="C20" s="42" t="s">
        <v>56</v>
      </c>
      <c r="E20" s="57">
        <v>75000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5" x14ac:dyDescent="0.2">
      <c r="A21" s="44">
        <f t="shared" si="0"/>
        <v>8</v>
      </c>
      <c r="B21" s="44"/>
      <c r="C21" s="42" t="s">
        <v>57</v>
      </c>
      <c r="E21" s="57">
        <v>20000</v>
      </c>
    </row>
    <row r="22" spans="1:25" x14ac:dyDescent="0.2">
      <c r="A22" s="44">
        <f t="shared" si="0"/>
        <v>9</v>
      </c>
      <c r="B22" s="44"/>
      <c r="C22" s="42" t="s">
        <v>58</v>
      </c>
      <c r="E22" s="57">
        <v>255000</v>
      </c>
    </row>
    <row r="23" spans="1:25" x14ac:dyDescent="0.2">
      <c r="A23" s="44">
        <f>1+A22</f>
        <v>10</v>
      </c>
      <c r="B23" s="44"/>
      <c r="C23" s="42" t="s">
        <v>59</v>
      </c>
      <c r="E23" s="58">
        <v>0</v>
      </c>
    </row>
    <row r="24" spans="1:25" x14ac:dyDescent="0.2">
      <c r="A24" s="44">
        <f t="shared" si="0"/>
        <v>11</v>
      </c>
      <c r="B24" s="44"/>
      <c r="C24" s="42" t="s">
        <v>60</v>
      </c>
      <c r="E24" s="57">
        <f>SUM(E15:E23)</f>
        <v>4412400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x14ac:dyDescent="0.2">
      <c r="A25" s="44"/>
      <c r="B25" s="44"/>
      <c r="C25" s="59"/>
      <c r="D25" s="6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A26" s="44">
        <f>1+A24</f>
        <v>12</v>
      </c>
      <c r="B26" s="44"/>
      <c r="C26" s="42" t="s">
        <v>61</v>
      </c>
      <c r="E26" s="61">
        <v>4.0000000000000001E-3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x14ac:dyDescent="0.2">
      <c r="A27" s="44">
        <f>1+A26</f>
        <v>13</v>
      </c>
      <c r="B27" s="44"/>
      <c r="C27" s="42" t="s">
        <v>62</v>
      </c>
      <c r="D27" s="60"/>
      <c r="E27" s="61">
        <f>110.2/1000000</f>
        <v>1.1020000000000001E-4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x14ac:dyDescent="0.2">
      <c r="A28" s="44">
        <f>1+A27</f>
        <v>14</v>
      </c>
      <c r="B28" s="44"/>
      <c r="C28" s="42" t="s">
        <v>63</v>
      </c>
      <c r="E28" s="62">
        <f>0.00575%+0.0075%</f>
        <v>1.325E-4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x14ac:dyDescent="0.2">
      <c r="A29" s="44">
        <f>1+A28</f>
        <v>15</v>
      </c>
      <c r="B29" s="44"/>
      <c r="C29" s="42" t="s">
        <v>64</v>
      </c>
      <c r="E29" s="63">
        <f>SUM(E26:E28)</f>
        <v>4.2427000000000003E-3</v>
      </c>
    </row>
    <row r="30" spans="1:25" x14ac:dyDescent="0.2">
      <c r="A30" s="44">
        <f>1+A29</f>
        <v>16</v>
      </c>
      <c r="B30" s="44"/>
      <c r="C30" s="42" t="s">
        <v>65</v>
      </c>
      <c r="E30" s="64">
        <f>(E11+E24)*E29</f>
        <v>2191872.0612157932</v>
      </c>
    </row>
    <row r="31" spans="1:25" ht="15.75" x14ac:dyDescent="0.2">
      <c r="A31" s="44"/>
      <c r="B31" s="44"/>
      <c r="C31" s="60"/>
      <c r="D31" s="60"/>
      <c r="E31" s="65"/>
    </row>
    <row r="32" spans="1:25" ht="15.75" x14ac:dyDescent="0.2">
      <c r="A32" s="44">
        <f>1+A30</f>
        <v>17</v>
      </c>
      <c r="B32" s="44"/>
      <c r="C32" s="42" t="s">
        <v>66</v>
      </c>
      <c r="E32" s="66">
        <f>E30+E24</f>
        <v>6604272.0612157937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x14ac:dyDescent="0.2">
      <c r="A33" s="44"/>
      <c r="B33" s="44"/>
      <c r="C33" s="60"/>
      <c r="D33" s="60"/>
      <c r="E33" s="67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6.5" thickBot="1" x14ac:dyDescent="0.25">
      <c r="A34" s="44">
        <f>1+A32</f>
        <v>18</v>
      </c>
      <c r="B34" s="44"/>
      <c r="C34" s="42" t="s">
        <v>67</v>
      </c>
      <c r="E34" s="68">
        <f>E11+E32</f>
        <v>518813848.91929984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6.5" thickTop="1" x14ac:dyDescent="0.2">
      <c r="A35" s="44"/>
      <c r="B35" s="44"/>
      <c r="C35" s="60"/>
      <c r="D35" s="6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2">
      <c r="A36" s="44"/>
      <c r="B36" s="44"/>
      <c r="C36" s="69" t="s">
        <v>68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x14ac:dyDescent="0.2">
      <c r="A37" s="44"/>
      <c r="B37" s="44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2">
      <c r="A38" s="44">
        <f>1+A34</f>
        <v>19</v>
      </c>
      <c r="B38" s="44"/>
      <c r="C38" s="42" t="s">
        <v>69</v>
      </c>
      <c r="E38" s="70">
        <f>E34*0.05%</f>
        <v>259406.92445964992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x14ac:dyDescent="0.2">
      <c r="A39" s="44">
        <f t="shared" ref="A39:A48" si="1">1+A38</f>
        <v>20</v>
      </c>
      <c r="B39" s="44"/>
      <c r="C39" s="42" t="s">
        <v>70</v>
      </c>
      <c r="D39" s="59"/>
      <c r="E39" s="71">
        <v>50000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x14ac:dyDescent="0.2">
      <c r="A40" s="44">
        <f t="shared" si="1"/>
        <v>21</v>
      </c>
      <c r="B40" s="72"/>
      <c r="C40" s="73" t="s">
        <v>71</v>
      </c>
      <c r="D40" s="73"/>
      <c r="E40" s="71">
        <v>15000</v>
      </c>
    </row>
    <row r="41" spans="1:25" x14ac:dyDescent="0.2">
      <c r="A41" s="44">
        <f t="shared" si="1"/>
        <v>22</v>
      </c>
      <c r="C41" s="73" t="s">
        <v>72</v>
      </c>
      <c r="D41" s="73"/>
      <c r="E41" s="71">
        <v>75000</v>
      </c>
    </row>
    <row r="42" spans="1:25" x14ac:dyDescent="0.2">
      <c r="A42" s="44">
        <f t="shared" si="1"/>
        <v>23</v>
      </c>
      <c r="C42" s="73" t="s">
        <v>51</v>
      </c>
      <c r="D42" s="73"/>
      <c r="E42" s="71">
        <v>35000</v>
      </c>
    </row>
    <row r="43" spans="1:25" x14ac:dyDescent="0.2">
      <c r="A43" s="44">
        <f t="shared" si="1"/>
        <v>24</v>
      </c>
      <c r="C43" s="73" t="s">
        <v>73</v>
      </c>
      <c r="D43" s="73"/>
      <c r="E43" s="71">
        <v>70000</v>
      </c>
    </row>
    <row r="44" spans="1:25" ht="46.5" customHeight="1" x14ac:dyDescent="0.2">
      <c r="A44" s="44">
        <f t="shared" si="1"/>
        <v>25</v>
      </c>
      <c r="C44" s="98" t="s">
        <v>74</v>
      </c>
      <c r="D44" s="98"/>
      <c r="E44" s="57">
        <f>(0.5%*(E11+E32))*8.364%</f>
        <v>216967.95161805124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1:25" x14ac:dyDescent="0.2">
      <c r="A45" s="44">
        <f t="shared" si="1"/>
        <v>26</v>
      </c>
      <c r="C45" s="73" t="s">
        <v>56</v>
      </c>
      <c r="D45" s="73"/>
      <c r="E45" s="71">
        <v>10000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</row>
    <row r="46" spans="1:25" x14ac:dyDescent="0.2">
      <c r="A46" s="44">
        <f t="shared" si="1"/>
        <v>27</v>
      </c>
      <c r="C46" s="73" t="s">
        <v>75</v>
      </c>
      <c r="D46" s="73"/>
      <c r="E46" s="71">
        <v>10000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5" x14ac:dyDescent="0.2">
      <c r="A47" s="44">
        <f t="shared" si="1"/>
        <v>28</v>
      </c>
      <c r="C47" s="73" t="s">
        <v>76</v>
      </c>
      <c r="D47" s="73"/>
      <c r="E47" s="71">
        <v>0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1:25" x14ac:dyDescent="0.2">
      <c r="A48" s="44">
        <f t="shared" si="1"/>
        <v>29</v>
      </c>
      <c r="C48" s="73" t="s">
        <v>77</v>
      </c>
      <c r="D48" s="73"/>
      <c r="E48" s="74">
        <v>50000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ht="15.75" x14ac:dyDescent="0.2">
      <c r="A49" s="44">
        <f>1+A48</f>
        <v>30</v>
      </c>
      <c r="C49" s="60" t="s">
        <v>78</v>
      </c>
      <c r="D49" s="73"/>
      <c r="E49" s="66">
        <f>SUM(E38:E48)</f>
        <v>791374.87607770122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</row>
    <row r="50" spans="1:23" x14ac:dyDescent="0.2">
      <c r="A50" s="75"/>
      <c r="E50" s="7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1:23" ht="16.5" thickBot="1" x14ac:dyDescent="0.25">
      <c r="A51" s="75">
        <f>1+A49</f>
        <v>31</v>
      </c>
      <c r="B51" s="72"/>
      <c r="C51" s="60" t="s">
        <v>79</v>
      </c>
      <c r="E51" s="68">
        <f>E49/12</f>
        <v>65947.90633980844</v>
      </c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23" ht="12.75" customHeight="1" thickTop="1" x14ac:dyDescent="0.2">
      <c r="A52" s="75"/>
      <c r="B52" s="72"/>
      <c r="E52" s="76"/>
    </row>
    <row r="53" spans="1:23" ht="12.75" customHeight="1" x14ac:dyDescent="0.2">
      <c r="A53" s="75"/>
      <c r="B53" s="72"/>
      <c r="E53" s="76"/>
    </row>
    <row r="54" spans="1:23" x14ac:dyDescent="0.2">
      <c r="A54" s="75"/>
      <c r="D54" s="73"/>
      <c r="E54" s="76"/>
    </row>
  </sheetData>
  <mergeCells count="4">
    <mergeCell ref="A1:E1"/>
    <mergeCell ref="A2:E2"/>
    <mergeCell ref="A3:E3"/>
    <mergeCell ref="C44:D44"/>
  </mergeCells>
  <printOptions horizontalCentered="1"/>
  <pageMargins left="0.75" right="0.75" top="0.5" bottom="0.75" header="0.5" footer="0.5"/>
  <pageSetup scale="86" orientation="portrait" r:id="rId1"/>
  <headerFooter alignWithMargins="0">
    <oddFooter>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1"/>
  <sheetViews>
    <sheetView zoomScale="97" zoomScaleNormal="100" workbookViewId="0">
      <selection activeCell="A3" sqref="A3:E3"/>
    </sheetView>
  </sheetViews>
  <sheetFormatPr defaultColWidth="9.140625" defaultRowHeight="15" x14ac:dyDescent="0.2"/>
  <cols>
    <col min="1" max="1" width="7" style="2" customWidth="1"/>
    <col min="2" max="2" width="4.140625" style="2" customWidth="1"/>
    <col min="3" max="3" width="54.7109375" style="2" customWidth="1"/>
    <col min="4" max="4" width="18.7109375" style="2" customWidth="1"/>
    <col min="5" max="5" width="4.140625" style="2" customWidth="1"/>
    <col min="6" max="6" width="17.28515625" style="2" customWidth="1"/>
    <col min="7" max="16384" width="9.140625" style="2"/>
  </cols>
  <sheetData>
    <row r="1" spans="1:23" ht="15.75" x14ac:dyDescent="0.25">
      <c r="A1" s="95" t="s">
        <v>0</v>
      </c>
      <c r="B1" s="95"/>
      <c r="C1" s="95"/>
      <c r="D1" s="95"/>
      <c r="E1" s="95"/>
      <c r="F1" s="95"/>
    </row>
    <row r="2" spans="1:23" ht="15.75" x14ac:dyDescent="0.25">
      <c r="A2" s="6" t="s">
        <v>80</v>
      </c>
      <c r="B2" s="6"/>
      <c r="C2" s="6"/>
      <c r="D2" s="6"/>
      <c r="E2" s="6"/>
      <c r="F2" s="6"/>
    </row>
    <row r="3" spans="1:23" ht="15.75" x14ac:dyDescent="0.25">
      <c r="A3" s="6" t="str">
        <f>+'SCHEDULE MJL-S1'!A3</f>
        <v>EF-2024-0021 - SEPTEMBER 1, 2024 RETIREMENT</v>
      </c>
      <c r="B3" s="6"/>
      <c r="C3" s="6"/>
      <c r="D3" s="6"/>
      <c r="E3" s="6"/>
      <c r="F3" s="6"/>
    </row>
    <row r="4" spans="1:23" ht="15.75" x14ac:dyDescent="0.25">
      <c r="D4" s="1"/>
      <c r="F4" s="3"/>
    </row>
    <row r="5" spans="1:23" ht="15.75" x14ac:dyDescent="0.25">
      <c r="D5" s="1"/>
      <c r="F5" s="1"/>
    </row>
    <row r="6" spans="1:23" ht="15.75" x14ac:dyDescent="0.25">
      <c r="D6" s="1"/>
      <c r="E6" s="1"/>
      <c r="F6" s="1" t="s">
        <v>81</v>
      </c>
    </row>
    <row r="7" spans="1:23" ht="15.75" x14ac:dyDescent="0.25">
      <c r="A7" s="4" t="s">
        <v>2</v>
      </c>
      <c r="B7" s="4"/>
      <c r="C7" s="30" t="s">
        <v>3</v>
      </c>
      <c r="D7" s="4" t="s">
        <v>82</v>
      </c>
      <c r="E7" s="4"/>
      <c r="F7" s="4" t="s">
        <v>83</v>
      </c>
    </row>
    <row r="8" spans="1:23" ht="15.75" x14ac:dyDescent="0.25">
      <c r="A8" s="4"/>
      <c r="B8" s="4"/>
      <c r="C8" s="1" t="s">
        <v>47</v>
      </c>
      <c r="D8" s="1" t="s">
        <v>48</v>
      </c>
      <c r="E8" s="1"/>
      <c r="F8" s="77" t="str">
        <f>+"("&amp;"C)"</f>
        <v>(C)</v>
      </c>
    </row>
    <row r="9" spans="1:23" ht="15.75" x14ac:dyDescent="0.25">
      <c r="A9" s="4"/>
      <c r="B9" s="4"/>
      <c r="C9" s="78"/>
      <c r="D9" s="79"/>
      <c r="E9" s="79"/>
      <c r="F9" s="7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spans="1:23" x14ac:dyDescent="0.2">
      <c r="A10" s="8">
        <v>1</v>
      </c>
      <c r="B10" s="8"/>
      <c r="C10" s="2" t="s">
        <v>84</v>
      </c>
      <c r="D10" s="81">
        <f>'SCHEDULE MJL-S1'!E20</f>
        <v>512209576.85808402</v>
      </c>
      <c r="E10" s="81"/>
      <c r="F10" s="81">
        <f>D10</f>
        <v>512209576.85808402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spans="1:23" ht="15.75" x14ac:dyDescent="0.25">
      <c r="A11" s="8">
        <f>1+A10</f>
        <v>2</v>
      </c>
      <c r="B11" s="4"/>
      <c r="C11" s="2" t="s">
        <v>85</v>
      </c>
      <c r="D11" s="82">
        <f>'SCHEDULE MJL-S1'!E22</f>
        <v>6604272.0612157937</v>
      </c>
      <c r="E11" s="81"/>
      <c r="F11" s="82">
        <v>0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spans="1:23" x14ac:dyDescent="0.2">
      <c r="A12" s="8">
        <f>1+A11</f>
        <v>3</v>
      </c>
      <c r="B12" s="8"/>
      <c r="C12" s="2" t="s">
        <v>43</v>
      </c>
      <c r="D12" s="81">
        <f>D10+D11</f>
        <v>518813848.91929984</v>
      </c>
      <c r="E12" s="81"/>
      <c r="F12" s="81">
        <f>F10+F11</f>
        <v>512209576.85808402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spans="1:23" x14ac:dyDescent="0.2">
      <c r="A13" s="8"/>
      <c r="B13" s="8"/>
      <c r="D13" s="83"/>
      <c r="E13" s="83"/>
      <c r="F13" s="83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spans="1:23" x14ac:dyDescent="0.2">
      <c r="A14" s="8">
        <f>1+A12</f>
        <v>4</v>
      </c>
      <c r="B14" s="8"/>
      <c r="C14" s="2" t="s">
        <v>86</v>
      </c>
      <c r="D14" s="84">
        <f>'SCHEDULE MJL-S1'!E25</f>
        <v>5.5910000000000001E-2</v>
      </c>
      <c r="E14" s="84"/>
      <c r="F14" s="84">
        <v>6.88E-2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pans="1:23" x14ac:dyDescent="0.2">
      <c r="A15" s="8">
        <f>1+A14</f>
        <v>5</v>
      </c>
      <c r="B15" s="8"/>
      <c r="C15" s="2" t="s">
        <v>87</v>
      </c>
      <c r="D15" s="85">
        <v>0</v>
      </c>
      <c r="E15" s="85"/>
      <c r="F15" s="83">
        <f>(F12*F14-F12*0.01862)*0.23733*1/(1-0.23733)</f>
        <v>7998238.0709665855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1:23" x14ac:dyDescent="0.2">
      <c r="A16" s="8">
        <f>1+A15</f>
        <v>6</v>
      </c>
      <c r="B16" s="8"/>
      <c r="C16" s="2" t="s">
        <v>20</v>
      </c>
      <c r="D16" s="83">
        <f>'SCHEDULE MJL-S1'!E26</f>
        <v>15</v>
      </c>
      <c r="E16" s="83"/>
      <c r="F16" s="83">
        <f>$D16</f>
        <v>15</v>
      </c>
    </row>
    <row r="17" spans="1:25" x14ac:dyDescent="0.2">
      <c r="A17" s="8">
        <f>1+A16</f>
        <v>7</v>
      </c>
      <c r="B17" s="8"/>
      <c r="C17" s="2" t="s">
        <v>88</v>
      </c>
      <c r="D17" s="83">
        <f>-PMT(D14/12,D16*12,D12)</f>
        <v>4264236.8409834513</v>
      </c>
      <c r="E17" s="83"/>
      <c r="F17" s="83">
        <f>-PMT(F14/12+F15/F12/12,F16*12,F12)</f>
        <v>5026386.514917789</v>
      </c>
    </row>
    <row r="18" spans="1:25" x14ac:dyDescent="0.2">
      <c r="A18" s="8"/>
      <c r="B18" s="8"/>
      <c r="D18" s="83"/>
      <c r="E18" s="83"/>
      <c r="F18" s="83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pans="1:25" x14ac:dyDescent="0.2">
      <c r="A19" s="8">
        <f>1+A17</f>
        <v>8</v>
      </c>
      <c r="B19" s="8"/>
      <c r="C19" s="2" t="s">
        <v>89</v>
      </c>
      <c r="D19" s="83">
        <f>'SCHEDULE MJL-S3'!E51</f>
        <v>65947.90633980844</v>
      </c>
      <c r="E19" s="83"/>
      <c r="F19" s="83">
        <v>0</v>
      </c>
    </row>
    <row r="20" spans="1:25" x14ac:dyDescent="0.2">
      <c r="A20" s="8"/>
      <c r="B20" s="8"/>
      <c r="D20" s="83"/>
      <c r="E20" s="83"/>
      <c r="F20" s="83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5" x14ac:dyDescent="0.2">
      <c r="A21" s="8">
        <f>1+A19</f>
        <v>9</v>
      </c>
      <c r="B21" s="8"/>
      <c r="C21" s="2" t="s">
        <v>90</v>
      </c>
      <c r="D21" s="83">
        <f>D17+D19</f>
        <v>4330184.7473232597</v>
      </c>
      <c r="E21" s="83"/>
      <c r="F21" s="83">
        <f>F17+F19</f>
        <v>5026386.514917789</v>
      </c>
    </row>
    <row r="22" spans="1:25" x14ac:dyDescent="0.2">
      <c r="D22" s="83"/>
      <c r="E22" s="83"/>
      <c r="F22" s="83"/>
    </row>
    <row r="23" spans="1:25" x14ac:dyDescent="0.2">
      <c r="A23" s="8">
        <f>1+A21</f>
        <v>10</v>
      </c>
      <c r="B23" s="8"/>
      <c r="C23" s="2" t="s">
        <v>91</v>
      </c>
      <c r="D23" s="83">
        <f>SUM(D31:D210)</f>
        <v>779433254.51818895</v>
      </c>
      <c r="E23" s="83"/>
      <c r="F23" s="83">
        <f>SUM(F31:F210)</f>
        <v>904749572.68519795</v>
      </c>
    </row>
    <row r="24" spans="1:25" ht="15.75" x14ac:dyDescent="0.25">
      <c r="A24" s="8">
        <f>1+A23</f>
        <v>11</v>
      </c>
      <c r="B24" s="8"/>
      <c r="C24" s="31" t="s">
        <v>92</v>
      </c>
      <c r="D24" s="86"/>
      <c r="E24" s="86"/>
      <c r="F24" s="86">
        <f>F23-D23</f>
        <v>125316318.167009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x14ac:dyDescent="0.2">
      <c r="A25" s="8"/>
      <c r="B25" s="8"/>
      <c r="D25" s="87"/>
      <c r="E25" s="87"/>
      <c r="F25" s="87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spans="1:25" x14ac:dyDescent="0.2">
      <c r="A26" s="8">
        <f>1+A24</f>
        <v>12</v>
      </c>
      <c r="C26" s="2" t="s">
        <v>93</v>
      </c>
      <c r="D26" s="84">
        <v>6.88E-2</v>
      </c>
      <c r="E26" s="84"/>
      <c r="F26" s="84">
        <v>6.88E-2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spans="1:25" x14ac:dyDescent="0.2">
      <c r="A27" s="8">
        <f>1+A26</f>
        <v>13</v>
      </c>
      <c r="B27" s="88"/>
      <c r="C27" s="2" t="s">
        <v>94</v>
      </c>
      <c r="D27" s="83">
        <f>NPV(D26/12,D31:D210)</f>
        <v>485374494.36994374</v>
      </c>
      <c r="E27" s="83"/>
      <c r="F27" s="83">
        <f>NPV(F26/12,F31:F210)</f>
        <v>563412407.44848967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spans="1:25" ht="16.5" thickBot="1" x14ac:dyDescent="0.3">
      <c r="A28" s="8">
        <f>1+A27</f>
        <v>14</v>
      </c>
      <c r="C28" s="31" t="s">
        <v>95</v>
      </c>
      <c r="D28" s="86"/>
      <c r="E28" s="86"/>
      <c r="F28" s="89">
        <f>F27-D27</f>
        <v>78037913.078545928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spans="1:25" ht="15.75" thickTop="1" x14ac:dyDescent="0.2">
      <c r="A29" s="25"/>
      <c r="B29" s="90"/>
      <c r="D29" s="83"/>
      <c r="E29" s="83"/>
      <c r="F29" s="83"/>
    </row>
    <row r="30" spans="1:25" x14ac:dyDescent="0.2">
      <c r="A30" s="25">
        <f>1+A28</f>
        <v>15</v>
      </c>
      <c r="C30" s="91" t="s">
        <v>96</v>
      </c>
      <c r="D30" s="83"/>
      <c r="E30" s="83"/>
      <c r="F30" s="83"/>
    </row>
    <row r="31" spans="1:25" ht="12.75" customHeight="1" x14ac:dyDescent="0.2">
      <c r="A31" s="25">
        <f>1+A30</f>
        <v>16</v>
      </c>
      <c r="B31" s="92"/>
      <c r="C31" s="93">
        <v>1</v>
      </c>
      <c r="D31" s="83">
        <f t="shared" ref="D31:D94" si="0">D$21</f>
        <v>4330184.7473232597</v>
      </c>
      <c r="E31" s="83"/>
      <c r="F31" s="83">
        <f t="shared" ref="F31:F94" si="1">+F$21</f>
        <v>5026386.514917789</v>
      </c>
    </row>
    <row r="32" spans="1:25" ht="12.75" customHeight="1" x14ac:dyDescent="0.2">
      <c r="A32" s="25">
        <f t="shared" ref="A32:A95" si="2">1+A31</f>
        <v>17</v>
      </c>
      <c r="B32" s="72"/>
      <c r="C32" s="93">
        <f>C31+1</f>
        <v>2</v>
      </c>
      <c r="D32" s="83">
        <f t="shared" si="0"/>
        <v>4330184.7473232597</v>
      </c>
      <c r="E32" s="83"/>
      <c r="F32" s="83">
        <f t="shared" si="1"/>
        <v>5026386.514917789</v>
      </c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25" x14ac:dyDescent="0.2">
      <c r="A33" s="25">
        <f t="shared" si="2"/>
        <v>18</v>
      </c>
      <c r="C33" s="93">
        <f t="shared" ref="C33:C96" si="3">C32+1</f>
        <v>3</v>
      </c>
      <c r="D33" s="83">
        <f t="shared" si="0"/>
        <v>4330184.7473232597</v>
      </c>
      <c r="E33" s="83"/>
      <c r="F33" s="83">
        <f t="shared" si="1"/>
        <v>5026386.514917789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25" x14ac:dyDescent="0.2">
      <c r="A34" s="25">
        <f t="shared" si="2"/>
        <v>19</v>
      </c>
      <c r="C34" s="93">
        <f t="shared" si="3"/>
        <v>4</v>
      </c>
      <c r="D34" s="83">
        <f t="shared" si="0"/>
        <v>4330184.7473232597</v>
      </c>
      <c r="E34" s="83"/>
      <c r="F34" s="83">
        <f t="shared" si="1"/>
        <v>5026386.514917789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25" x14ac:dyDescent="0.2">
      <c r="A35" s="25">
        <f t="shared" si="2"/>
        <v>20</v>
      </c>
      <c r="C35" s="93">
        <f t="shared" si="3"/>
        <v>5</v>
      </c>
      <c r="D35" s="83">
        <f t="shared" si="0"/>
        <v>4330184.7473232597</v>
      </c>
      <c r="E35" s="83"/>
      <c r="F35" s="83">
        <f t="shared" si="1"/>
        <v>5026386.514917789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25" x14ac:dyDescent="0.2">
      <c r="A36" s="25">
        <f t="shared" si="2"/>
        <v>21</v>
      </c>
      <c r="C36" s="93">
        <f t="shared" si="3"/>
        <v>6</v>
      </c>
      <c r="D36" s="83">
        <f t="shared" si="0"/>
        <v>4330184.7473232597</v>
      </c>
      <c r="E36" s="83"/>
      <c r="F36" s="83">
        <f t="shared" si="1"/>
        <v>5026386.514917789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</row>
    <row r="37" spans="1:25" x14ac:dyDescent="0.2">
      <c r="A37" s="25">
        <f t="shared" si="2"/>
        <v>22</v>
      </c>
      <c r="C37" s="93">
        <f t="shared" si="3"/>
        <v>7</v>
      </c>
      <c r="D37" s="83">
        <f t="shared" si="0"/>
        <v>4330184.7473232597</v>
      </c>
      <c r="E37" s="83"/>
      <c r="F37" s="83">
        <f t="shared" si="1"/>
        <v>5026386.514917789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</row>
    <row r="38" spans="1:25" x14ac:dyDescent="0.2">
      <c r="A38" s="25">
        <f t="shared" si="2"/>
        <v>23</v>
      </c>
      <c r="C38" s="93">
        <f t="shared" si="3"/>
        <v>8</v>
      </c>
      <c r="D38" s="83">
        <f t="shared" si="0"/>
        <v>4330184.7473232597</v>
      </c>
      <c r="E38" s="83"/>
      <c r="F38" s="83">
        <f t="shared" si="1"/>
        <v>5026386.514917789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x14ac:dyDescent="0.2">
      <c r="A39" s="25">
        <f t="shared" si="2"/>
        <v>24</v>
      </c>
      <c r="C39" s="93">
        <f t="shared" si="3"/>
        <v>9</v>
      </c>
      <c r="D39" s="83">
        <f t="shared" si="0"/>
        <v>4330184.7473232597</v>
      </c>
      <c r="E39" s="83"/>
      <c r="F39" s="83">
        <f t="shared" si="1"/>
        <v>5026386.514917789</v>
      </c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1:25" x14ac:dyDescent="0.2">
      <c r="A40" s="25">
        <f t="shared" si="2"/>
        <v>25</v>
      </c>
      <c r="C40" s="93">
        <f t="shared" si="3"/>
        <v>10</v>
      </c>
      <c r="D40" s="83">
        <f t="shared" si="0"/>
        <v>4330184.7473232597</v>
      </c>
      <c r="E40" s="83"/>
      <c r="F40" s="83">
        <f t="shared" si="1"/>
        <v>5026386.514917789</v>
      </c>
    </row>
    <row r="41" spans="1:25" x14ac:dyDescent="0.2">
      <c r="A41" s="25">
        <f t="shared" si="2"/>
        <v>26</v>
      </c>
      <c r="C41" s="93">
        <f t="shared" si="3"/>
        <v>11</v>
      </c>
      <c r="D41" s="83">
        <f t="shared" si="0"/>
        <v>4330184.7473232597</v>
      </c>
      <c r="E41" s="83"/>
      <c r="F41" s="83">
        <f t="shared" si="1"/>
        <v>5026386.514917789</v>
      </c>
    </row>
    <row r="42" spans="1:25" x14ac:dyDescent="0.2">
      <c r="A42" s="25">
        <f t="shared" si="2"/>
        <v>27</v>
      </c>
      <c r="C42" s="93">
        <f t="shared" si="3"/>
        <v>12</v>
      </c>
      <c r="D42" s="83">
        <f t="shared" si="0"/>
        <v>4330184.7473232597</v>
      </c>
      <c r="E42" s="83"/>
      <c r="F42" s="83">
        <f t="shared" si="1"/>
        <v>5026386.514917789</v>
      </c>
    </row>
    <row r="43" spans="1:25" x14ac:dyDescent="0.2">
      <c r="A43" s="25">
        <f t="shared" si="2"/>
        <v>28</v>
      </c>
      <c r="C43" s="93">
        <f t="shared" si="3"/>
        <v>13</v>
      </c>
      <c r="D43" s="83">
        <f t="shared" si="0"/>
        <v>4330184.7473232597</v>
      </c>
      <c r="E43" s="83"/>
      <c r="F43" s="83">
        <f t="shared" si="1"/>
        <v>5026386.514917789</v>
      </c>
    </row>
    <row r="44" spans="1:25" x14ac:dyDescent="0.2">
      <c r="A44" s="25">
        <f t="shared" si="2"/>
        <v>29</v>
      </c>
      <c r="C44" s="93">
        <f t="shared" si="3"/>
        <v>14</v>
      </c>
      <c r="D44" s="83">
        <f t="shared" si="0"/>
        <v>4330184.7473232597</v>
      </c>
      <c r="E44" s="83"/>
      <c r="F44" s="83">
        <f t="shared" si="1"/>
        <v>5026386.514917789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spans="1:25" x14ac:dyDescent="0.2">
      <c r="A45" s="25">
        <f t="shared" si="2"/>
        <v>30</v>
      </c>
      <c r="C45" s="93">
        <f t="shared" si="3"/>
        <v>15</v>
      </c>
      <c r="D45" s="83">
        <f t="shared" si="0"/>
        <v>4330184.7473232597</v>
      </c>
      <c r="E45" s="83"/>
      <c r="F45" s="83">
        <f t="shared" si="1"/>
        <v>5026386.514917789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spans="1:25" x14ac:dyDescent="0.2">
      <c r="A46" s="25">
        <f t="shared" si="2"/>
        <v>31</v>
      </c>
      <c r="C46" s="93">
        <f t="shared" si="3"/>
        <v>16</v>
      </c>
      <c r="D46" s="83">
        <f t="shared" si="0"/>
        <v>4330184.7473232597</v>
      </c>
      <c r="E46" s="83"/>
      <c r="F46" s="83">
        <f t="shared" si="1"/>
        <v>5026386.514917789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spans="1:25" x14ac:dyDescent="0.2">
      <c r="A47" s="25">
        <f t="shared" si="2"/>
        <v>32</v>
      </c>
      <c r="C47" s="93">
        <f t="shared" si="3"/>
        <v>17</v>
      </c>
      <c r="D47" s="83">
        <f t="shared" si="0"/>
        <v>4330184.7473232597</v>
      </c>
      <c r="E47" s="83"/>
      <c r="F47" s="83">
        <f t="shared" si="1"/>
        <v>5026386.514917789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spans="1:25" x14ac:dyDescent="0.2">
      <c r="A48" s="25">
        <f t="shared" si="2"/>
        <v>33</v>
      </c>
      <c r="C48" s="93">
        <f t="shared" si="3"/>
        <v>18</v>
      </c>
      <c r="D48" s="83">
        <f t="shared" si="0"/>
        <v>4330184.7473232597</v>
      </c>
      <c r="E48" s="83"/>
      <c r="F48" s="83">
        <f t="shared" si="1"/>
        <v>5026386.514917789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spans="1:23" x14ac:dyDescent="0.2">
      <c r="A49" s="25">
        <f t="shared" si="2"/>
        <v>34</v>
      </c>
      <c r="C49" s="93">
        <f t="shared" si="3"/>
        <v>19</v>
      </c>
      <c r="D49" s="83">
        <f t="shared" si="0"/>
        <v>4330184.7473232597</v>
      </c>
      <c r="E49" s="83"/>
      <c r="F49" s="83">
        <f t="shared" si="1"/>
        <v>5026386.514917789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spans="1:23" x14ac:dyDescent="0.2">
      <c r="A50" s="25">
        <f t="shared" si="2"/>
        <v>35</v>
      </c>
      <c r="C50" s="93">
        <f t="shared" si="3"/>
        <v>20</v>
      </c>
      <c r="D50" s="83">
        <f t="shared" si="0"/>
        <v>4330184.7473232597</v>
      </c>
      <c r="E50" s="83"/>
      <c r="F50" s="83">
        <f t="shared" si="1"/>
        <v>5026386.514917789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 x14ac:dyDescent="0.2">
      <c r="A51" s="25">
        <f t="shared" si="2"/>
        <v>36</v>
      </c>
      <c r="C51" s="93">
        <f t="shared" si="3"/>
        <v>21</v>
      </c>
      <c r="D51" s="83">
        <f t="shared" si="0"/>
        <v>4330184.7473232597</v>
      </c>
      <c r="E51" s="83"/>
      <c r="F51" s="83">
        <f t="shared" si="1"/>
        <v>5026386.514917789</v>
      </c>
    </row>
    <row r="52" spans="1:23" x14ac:dyDescent="0.2">
      <c r="A52" s="25">
        <f t="shared" si="2"/>
        <v>37</v>
      </c>
      <c r="C52" s="93">
        <f t="shared" si="3"/>
        <v>22</v>
      </c>
      <c r="D52" s="83">
        <f t="shared" si="0"/>
        <v>4330184.7473232597</v>
      </c>
      <c r="E52" s="83"/>
      <c r="F52" s="83">
        <f t="shared" si="1"/>
        <v>5026386.514917789</v>
      </c>
    </row>
    <row r="53" spans="1:23" x14ac:dyDescent="0.2">
      <c r="A53" s="25">
        <f t="shared" si="2"/>
        <v>38</v>
      </c>
      <c r="C53" s="93">
        <f t="shared" si="3"/>
        <v>23</v>
      </c>
      <c r="D53" s="83">
        <f t="shared" si="0"/>
        <v>4330184.7473232597</v>
      </c>
      <c r="E53" s="83"/>
      <c r="F53" s="83">
        <f t="shared" si="1"/>
        <v>5026386.514917789</v>
      </c>
    </row>
    <row r="54" spans="1:23" x14ac:dyDescent="0.2">
      <c r="A54" s="25">
        <f t="shared" si="2"/>
        <v>39</v>
      </c>
      <c r="C54" s="93">
        <f t="shared" si="3"/>
        <v>24</v>
      </c>
      <c r="D54" s="83">
        <f t="shared" si="0"/>
        <v>4330184.7473232597</v>
      </c>
      <c r="E54" s="83"/>
      <c r="F54" s="83">
        <f t="shared" si="1"/>
        <v>5026386.514917789</v>
      </c>
    </row>
    <row r="55" spans="1:23" x14ac:dyDescent="0.2">
      <c r="A55" s="25">
        <f t="shared" si="2"/>
        <v>40</v>
      </c>
      <c r="C55" s="93">
        <f t="shared" si="3"/>
        <v>25</v>
      </c>
      <c r="D55" s="83">
        <f t="shared" si="0"/>
        <v>4330184.7473232597</v>
      </c>
      <c r="E55" s="83"/>
      <c r="F55" s="83">
        <f t="shared" si="1"/>
        <v>5026386.514917789</v>
      </c>
    </row>
    <row r="56" spans="1:23" x14ac:dyDescent="0.2">
      <c r="A56" s="25">
        <f t="shared" si="2"/>
        <v>41</v>
      </c>
      <c r="C56" s="93">
        <f t="shared" si="3"/>
        <v>26</v>
      </c>
      <c r="D56" s="83">
        <f t="shared" si="0"/>
        <v>4330184.7473232597</v>
      </c>
      <c r="E56" s="83"/>
      <c r="F56" s="83">
        <f t="shared" si="1"/>
        <v>5026386.514917789</v>
      </c>
    </row>
    <row r="57" spans="1:23" x14ac:dyDescent="0.2">
      <c r="A57" s="25">
        <f t="shared" si="2"/>
        <v>42</v>
      </c>
      <c r="C57" s="93">
        <f t="shared" si="3"/>
        <v>27</v>
      </c>
      <c r="D57" s="83">
        <f t="shared" si="0"/>
        <v>4330184.7473232597</v>
      </c>
      <c r="E57" s="83"/>
      <c r="F57" s="83">
        <f t="shared" si="1"/>
        <v>5026386.514917789</v>
      </c>
    </row>
    <row r="58" spans="1:23" x14ac:dyDescent="0.2">
      <c r="A58" s="25">
        <f t="shared" si="2"/>
        <v>43</v>
      </c>
      <c r="C58" s="93">
        <f t="shared" si="3"/>
        <v>28</v>
      </c>
      <c r="D58" s="83">
        <f t="shared" si="0"/>
        <v>4330184.7473232597</v>
      </c>
      <c r="E58" s="83"/>
      <c r="F58" s="83">
        <f t="shared" si="1"/>
        <v>5026386.514917789</v>
      </c>
    </row>
    <row r="59" spans="1:23" x14ac:dyDescent="0.2">
      <c r="A59" s="25">
        <f t="shared" si="2"/>
        <v>44</v>
      </c>
      <c r="C59" s="93">
        <f t="shared" si="3"/>
        <v>29</v>
      </c>
      <c r="D59" s="83">
        <f t="shared" si="0"/>
        <v>4330184.7473232597</v>
      </c>
      <c r="E59" s="83"/>
      <c r="F59" s="83">
        <f t="shared" si="1"/>
        <v>5026386.514917789</v>
      </c>
    </row>
    <row r="60" spans="1:23" x14ac:dyDescent="0.2">
      <c r="A60" s="25">
        <f t="shared" si="2"/>
        <v>45</v>
      </c>
      <c r="C60" s="93">
        <f t="shared" si="3"/>
        <v>30</v>
      </c>
      <c r="D60" s="83">
        <f t="shared" si="0"/>
        <v>4330184.7473232597</v>
      </c>
      <c r="E60" s="83"/>
      <c r="F60" s="83">
        <f t="shared" si="1"/>
        <v>5026386.514917789</v>
      </c>
    </row>
    <row r="61" spans="1:23" x14ac:dyDescent="0.2">
      <c r="A61" s="25">
        <f t="shared" si="2"/>
        <v>46</v>
      </c>
      <c r="C61" s="93">
        <f t="shared" si="3"/>
        <v>31</v>
      </c>
      <c r="D61" s="83">
        <f t="shared" si="0"/>
        <v>4330184.7473232597</v>
      </c>
      <c r="E61" s="83"/>
      <c r="F61" s="83">
        <f t="shared" si="1"/>
        <v>5026386.514917789</v>
      </c>
    </row>
    <row r="62" spans="1:23" x14ac:dyDescent="0.2">
      <c r="A62" s="25">
        <f t="shared" si="2"/>
        <v>47</v>
      </c>
      <c r="C62" s="93">
        <f t="shared" si="3"/>
        <v>32</v>
      </c>
      <c r="D62" s="83">
        <f t="shared" si="0"/>
        <v>4330184.7473232597</v>
      </c>
      <c r="E62" s="83"/>
      <c r="F62" s="83">
        <f t="shared" si="1"/>
        <v>5026386.514917789</v>
      </c>
    </row>
    <row r="63" spans="1:23" x14ac:dyDescent="0.2">
      <c r="A63" s="25">
        <f t="shared" si="2"/>
        <v>48</v>
      </c>
      <c r="C63" s="93">
        <f t="shared" si="3"/>
        <v>33</v>
      </c>
      <c r="D63" s="83">
        <f t="shared" si="0"/>
        <v>4330184.7473232597</v>
      </c>
      <c r="E63" s="83"/>
      <c r="F63" s="83">
        <f t="shared" si="1"/>
        <v>5026386.514917789</v>
      </c>
    </row>
    <row r="64" spans="1:23" x14ac:dyDescent="0.2">
      <c r="A64" s="25">
        <f t="shared" si="2"/>
        <v>49</v>
      </c>
      <c r="C64" s="93">
        <f t="shared" si="3"/>
        <v>34</v>
      </c>
      <c r="D64" s="83">
        <f t="shared" si="0"/>
        <v>4330184.7473232597</v>
      </c>
      <c r="E64" s="83"/>
      <c r="F64" s="83">
        <f t="shared" si="1"/>
        <v>5026386.514917789</v>
      </c>
    </row>
    <row r="65" spans="1:6" x14ac:dyDescent="0.2">
      <c r="A65" s="25">
        <f t="shared" si="2"/>
        <v>50</v>
      </c>
      <c r="C65" s="93">
        <f t="shared" si="3"/>
        <v>35</v>
      </c>
      <c r="D65" s="83">
        <f t="shared" si="0"/>
        <v>4330184.7473232597</v>
      </c>
      <c r="E65" s="83"/>
      <c r="F65" s="83">
        <f t="shared" si="1"/>
        <v>5026386.514917789</v>
      </c>
    </row>
    <row r="66" spans="1:6" x14ac:dyDescent="0.2">
      <c r="A66" s="25">
        <f t="shared" si="2"/>
        <v>51</v>
      </c>
      <c r="C66" s="93">
        <f t="shared" si="3"/>
        <v>36</v>
      </c>
      <c r="D66" s="83">
        <f t="shared" si="0"/>
        <v>4330184.7473232597</v>
      </c>
      <c r="E66" s="83"/>
      <c r="F66" s="83">
        <f t="shared" si="1"/>
        <v>5026386.514917789</v>
      </c>
    </row>
    <row r="67" spans="1:6" x14ac:dyDescent="0.2">
      <c r="A67" s="25">
        <f t="shared" si="2"/>
        <v>52</v>
      </c>
      <c r="C67" s="93">
        <f t="shared" si="3"/>
        <v>37</v>
      </c>
      <c r="D67" s="83">
        <f t="shared" si="0"/>
        <v>4330184.7473232597</v>
      </c>
      <c r="E67" s="83"/>
      <c r="F67" s="83">
        <f t="shared" si="1"/>
        <v>5026386.514917789</v>
      </c>
    </row>
    <row r="68" spans="1:6" x14ac:dyDescent="0.2">
      <c r="A68" s="25">
        <f t="shared" si="2"/>
        <v>53</v>
      </c>
      <c r="C68" s="93">
        <f t="shared" si="3"/>
        <v>38</v>
      </c>
      <c r="D68" s="83">
        <f t="shared" si="0"/>
        <v>4330184.7473232597</v>
      </c>
      <c r="E68" s="83"/>
      <c r="F68" s="83">
        <f t="shared" si="1"/>
        <v>5026386.514917789</v>
      </c>
    </row>
    <row r="69" spans="1:6" x14ac:dyDescent="0.2">
      <c r="A69" s="25">
        <f t="shared" si="2"/>
        <v>54</v>
      </c>
      <c r="C69" s="93">
        <f t="shared" si="3"/>
        <v>39</v>
      </c>
      <c r="D69" s="83">
        <f t="shared" si="0"/>
        <v>4330184.7473232597</v>
      </c>
      <c r="E69" s="83"/>
      <c r="F69" s="83">
        <f t="shared" si="1"/>
        <v>5026386.514917789</v>
      </c>
    </row>
    <row r="70" spans="1:6" x14ac:dyDescent="0.2">
      <c r="A70" s="25">
        <f t="shared" si="2"/>
        <v>55</v>
      </c>
      <c r="C70" s="93">
        <f t="shared" si="3"/>
        <v>40</v>
      </c>
      <c r="D70" s="83">
        <f t="shared" si="0"/>
        <v>4330184.7473232597</v>
      </c>
      <c r="E70" s="83"/>
      <c r="F70" s="83">
        <f t="shared" si="1"/>
        <v>5026386.514917789</v>
      </c>
    </row>
    <row r="71" spans="1:6" x14ac:dyDescent="0.2">
      <c r="A71" s="25">
        <f t="shared" si="2"/>
        <v>56</v>
      </c>
      <c r="C71" s="93">
        <f t="shared" si="3"/>
        <v>41</v>
      </c>
      <c r="D71" s="83">
        <f t="shared" si="0"/>
        <v>4330184.7473232597</v>
      </c>
      <c r="E71" s="83"/>
      <c r="F71" s="83">
        <f t="shared" si="1"/>
        <v>5026386.514917789</v>
      </c>
    </row>
    <row r="72" spans="1:6" x14ac:dyDescent="0.2">
      <c r="A72" s="25">
        <f t="shared" si="2"/>
        <v>57</v>
      </c>
      <c r="C72" s="93">
        <f t="shared" si="3"/>
        <v>42</v>
      </c>
      <c r="D72" s="83">
        <f t="shared" si="0"/>
        <v>4330184.7473232597</v>
      </c>
      <c r="E72" s="83"/>
      <c r="F72" s="83">
        <f t="shared" si="1"/>
        <v>5026386.514917789</v>
      </c>
    </row>
    <row r="73" spans="1:6" x14ac:dyDescent="0.2">
      <c r="A73" s="25">
        <f t="shared" si="2"/>
        <v>58</v>
      </c>
      <c r="C73" s="93">
        <f t="shared" si="3"/>
        <v>43</v>
      </c>
      <c r="D73" s="83">
        <f t="shared" si="0"/>
        <v>4330184.7473232597</v>
      </c>
      <c r="E73" s="83"/>
      <c r="F73" s="83">
        <f t="shared" si="1"/>
        <v>5026386.514917789</v>
      </c>
    </row>
    <row r="74" spans="1:6" x14ac:dyDescent="0.2">
      <c r="A74" s="25">
        <f t="shared" si="2"/>
        <v>59</v>
      </c>
      <c r="C74" s="93">
        <f t="shared" si="3"/>
        <v>44</v>
      </c>
      <c r="D74" s="83">
        <f t="shared" si="0"/>
        <v>4330184.7473232597</v>
      </c>
      <c r="E74" s="83"/>
      <c r="F74" s="83">
        <f t="shared" si="1"/>
        <v>5026386.514917789</v>
      </c>
    </row>
    <row r="75" spans="1:6" x14ac:dyDescent="0.2">
      <c r="A75" s="25">
        <f t="shared" si="2"/>
        <v>60</v>
      </c>
      <c r="C75" s="93">
        <f t="shared" si="3"/>
        <v>45</v>
      </c>
      <c r="D75" s="83">
        <f t="shared" si="0"/>
        <v>4330184.7473232597</v>
      </c>
      <c r="E75" s="83"/>
      <c r="F75" s="83">
        <f t="shared" si="1"/>
        <v>5026386.514917789</v>
      </c>
    </row>
    <row r="76" spans="1:6" x14ac:dyDescent="0.2">
      <c r="A76" s="25">
        <f t="shared" si="2"/>
        <v>61</v>
      </c>
      <c r="C76" s="93">
        <f t="shared" si="3"/>
        <v>46</v>
      </c>
      <c r="D76" s="83">
        <f t="shared" si="0"/>
        <v>4330184.7473232597</v>
      </c>
      <c r="E76" s="83"/>
      <c r="F76" s="83">
        <f t="shared" si="1"/>
        <v>5026386.514917789</v>
      </c>
    </row>
    <row r="77" spans="1:6" x14ac:dyDescent="0.2">
      <c r="A77" s="25">
        <f t="shared" si="2"/>
        <v>62</v>
      </c>
      <c r="C77" s="93">
        <f t="shared" si="3"/>
        <v>47</v>
      </c>
      <c r="D77" s="83">
        <f t="shared" si="0"/>
        <v>4330184.7473232597</v>
      </c>
      <c r="E77" s="83"/>
      <c r="F77" s="83">
        <f t="shared" si="1"/>
        <v>5026386.514917789</v>
      </c>
    </row>
    <row r="78" spans="1:6" x14ac:dyDescent="0.2">
      <c r="A78" s="25">
        <f t="shared" si="2"/>
        <v>63</v>
      </c>
      <c r="C78" s="93">
        <f t="shared" si="3"/>
        <v>48</v>
      </c>
      <c r="D78" s="83">
        <f t="shared" si="0"/>
        <v>4330184.7473232597</v>
      </c>
      <c r="E78" s="83"/>
      <c r="F78" s="83">
        <f t="shared" si="1"/>
        <v>5026386.514917789</v>
      </c>
    </row>
    <row r="79" spans="1:6" x14ac:dyDescent="0.2">
      <c r="A79" s="25">
        <f t="shared" si="2"/>
        <v>64</v>
      </c>
      <c r="C79" s="93">
        <f t="shared" si="3"/>
        <v>49</v>
      </c>
      <c r="D79" s="83">
        <f t="shared" si="0"/>
        <v>4330184.7473232597</v>
      </c>
      <c r="E79" s="83"/>
      <c r="F79" s="83">
        <f t="shared" si="1"/>
        <v>5026386.514917789</v>
      </c>
    </row>
    <row r="80" spans="1:6" x14ac:dyDescent="0.2">
      <c r="A80" s="25">
        <f t="shared" si="2"/>
        <v>65</v>
      </c>
      <c r="C80" s="93">
        <f t="shared" si="3"/>
        <v>50</v>
      </c>
      <c r="D80" s="83">
        <f t="shared" si="0"/>
        <v>4330184.7473232597</v>
      </c>
      <c r="E80" s="83"/>
      <c r="F80" s="83">
        <f t="shared" si="1"/>
        <v>5026386.514917789</v>
      </c>
    </row>
    <row r="81" spans="1:6" x14ac:dyDescent="0.2">
      <c r="A81" s="25">
        <f t="shared" si="2"/>
        <v>66</v>
      </c>
      <c r="C81" s="93">
        <f t="shared" si="3"/>
        <v>51</v>
      </c>
      <c r="D81" s="83">
        <f t="shared" si="0"/>
        <v>4330184.7473232597</v>
      </c>
      <c r="E81" s="83"/>
      <c r="F81" s="83">
        <f t="shared" si="1"/>
        <v>5026386.514917789</v>
      </c>
    </row>
    <row r="82" spans="1:6" x14ac:dyDescent="0.2">
      <c r="A82" s="25">
        <f t="shared" si="2"/>
        <v>67</v>
      </c>
      <c r="C82" s="93">
        <f t="shared" si="3"/>
        <v>52</v>
      </c>
      <c r="D82" s="83">
        <f t="shared" si="0"/>
        <v>4330184.7473232597</v>
      </c>
      <c r="E82" s="83"/>
      <c r="F82" s="83">
        <f t="shared" si="1"/>
        <v>5026386.514917789</v>
      </c>
    </row>
    <row r="83" spans="1:6" x14ac:dyDescent="0.2">
      <c r="A83" s="25">
        <f t="shared" si="2"/>
        <v>68</v>
      </c>
      <c r="C83" s="93">
        <f t="shared" si="3"/>
        <v>53</v>
      </c>
      <c r="D83" s="83">
        <f t="shared" si="0"/>
        <v>4330184.7473232597</v>
      </c>
      <c r="E83" s="83"/>
      <c r="F83" s="83">
        <f t="shared" si="1"/>
        <v>5026386.514917789</v>
      </c>
    </row>
    <row r="84" spans="1:6" x14ac:dyDescent="0.2">
      <c r="A84" s="25">
        <f t="shared" si="2"/>
        <v>69</v>
      </c>
      <c r="C84" s="93">
        <f t="shared" si="3"/>
        <v>54</v>
      </c>
      <c r="D84" s="83">
        <f t="shared" si="0"/>
        <v>4330184.7473232597</v>
      </c>
      <c r="E84" s="83"/>
      <c r="F84" s="83">
        <f t="shared" si="1"/>
        <v>5026386.514917789</v>
      </c>
    </row>
    <row r="85" spans="1:6" x14ac:dyDescent="0.2">
      <c r="A85" s="25">
        <f t="shared" si="2"/>
        <v>70</v>
      </c>
      <c r="C85" s="93">
        <f t="shared" si="3"/>
        <v>55</v>
      </c>
      <c r="D85" s="83">
        <f t="shared" si="0"/>
        <v>4330184.7473232597</v>
      </c>
      <c r="E85" s="83"/>
      <c r="F85" s="83">
        <f t="shared" si="1"/>
        <v>5026386.514917789</v>
      </c>
    </row>
    <row r="86" spans="1:6" x14ac:dyDescent="0.2">
      <c r="A86" s="25">
        <f t="shared" si="2"/>
        <v>71</v>
      </c>
      <c r="C86" s="93">
        <f t="shared" si="3"/>
        <v>56</v>
      </c>
      <c r="D86" s="83">
        <f t="shared" si="0"/>
        <v>4330184.7473232597</v>
      </c>
      <c r="E86" s="83"/>
      <c r="F86" s="83">
        <f t="shared" si="1"/>
        <v>5026386.514917789</v>
      </c>
    </row>
    <row r="87" spans="1:6" x14ac:dyDescent="0.2">
      <c r="A87" s="25">
        <f t="shared" si="2"/>
        <v>72</v>
      </c>
      <c r="C87" s="93">
        <f t="shared" si="3"/>
        <v>57</v>
      </c>
      <c r="D87" s="83">
        <f t="shared" si="0"/>
        <v>4330184.7473232597</v>
      </c>
      <c r="E87" s="83"/>
      <c r="F87" s="83">
        <f t="shared" si="1"/>
        <v>5026386.514917789</v>
      </c>
    </row>
    <row r="88" spans="1:6" x14ac:dyDescent="0.2">
      <c r="A88" s="25">
        <f t="shared" si="2"/>
        <v>73</v>
      </c>
      <c r="C88" s="93">
        <f t="shared" si="3"/>
        <v>58</v>
      </c>
      <c r="D88" s="83">
        <f t="shared" si="0"/>
        <v>4330184.7473232597</v>
      </c>
      <c r="E88" s="83"/>
      <c r="F88" s="83">
        <f t="shared" si="1"/>
        <v>5026386.514917789</v>
      </c>
    </row>
    <row r="89" spans="1:6" x14ac:dyDescent="0.2">
      <c r="A89" s="25">
        <f t="shared" si="2"/>
        <v>74</v>
      </c>
      <c r="C89" s="93">
        <f t="shared" si="3"/>
        <v>59</v>
      </c>
      <c r="D89" s="83">
        <f t="shared" si="0"/>
        <v>4330184.7473232597</v>
      </c>
      <c r="E89" s="83"/>
      <c r="F89" s="83">
        <f t="shared" si="1"/>
        <v>5026386.514917789</v>
      </c>
    </row>
    <row r="90" spans="1:6" x14ac:dyDescent="0.2">
      <c r="A90" s="25">
        <f t="shared" si="2"/>
        <v>75</v>
      </c>
      <c r="C90" s="93">
        <f t="shared" si="3"/>
        <v>60</v>
      </c>
      <c r="D90" s="83">
        <f t="shared" si="0"/>
        <v>4330184.7473232597</v>
      </c>
      <c r="E90" s="83"/>
      <c r="F90" s="83">
        <f t="shared" si="1"/>
        <v>5026386.514917789</v>
      </c>
    </row>
    <row r="91" spans="1:6" x14ac:dyDescent="0.2">
      <c r="A91" s="25">
        <f t="shared" si="2"/>
        <v>76</v>
      </c>
      <c r="C91" s="93">
        <f t="shared" si="3"/>
        <v>61</v>
      </c>
      <c r="D91" s="83">
        <f t="shared" si="0"/>
        <v>4330184.7473232597</v>
      </c>
      <c r="E91" s="83"/>
      <c r="F91" s="83">
        <f t="shared" si="1"/>
        <v>5026386.514917789</v>
      </c>
    </row>
    <row r="92" spans="1:6" x14ac:dyDescent="0.2">
      <c r="A92" s="25">
        <f t="shared" si="2"/>
        <v>77</v>
      </c>
      <c r="C92" s="93">
        <f t="shared" si="3"/>
        <v>62</v>
      </c>
      <c r="D92" s="83">
        <f t="shared" si="0"/>
        <v>4330184.7473232597</v>
      </c>
      <c r="E92" s="83"/>
      <c r="F92" s="83">
        <f t="shared" si="1"/>
        <v>5026386.514917789</v>
      </c>
    </row>
    <row r="93" spans="1:6" x14ac:dyDescent="0.2">
      <c r="A93" s="25">
        <f t="shared" si="2"/>
        <v>78</v>
      </c>
      <c r="C93" s="93">
        <f t="shared" si="3"/>
        <v>63</v>
      </c>
      <c r="D93" s="83">
        <f t="shared" si="0"/>
        <v>4330184.7473232597</v>
      </c>
      <c r="E93" s="83"/>
      <c r="F93" s="83">
        <f t="shared" si="1"/>
        <v>5026386.514917789</v>
      </c>
    </row>
    <row r="94" spans="1:6" x14ac:dyDescent="0.2">
      <c r="A94" s="25">
        <f t="shared" si="2"/>
        <v>79</v>
      </c>
      <c r="C94" s="93">
        <f t="shared" si="3"/>
        <v>64</v>
      </c>
      <c r="D94" s="83">
        <f t="shared" si="0"/>
        <v>4330184.7473232597</v>
      </c>
      <c r="E94" s="83"/>
      <c r="F94" s="83">
        <f t="shared" si="1"/>
        <v>5026386.514917789</v>
      </c>
    </row>
    <row r="95" spans="1:6" x14ac:dyDescent="0.2">
      <c r="A95" s="25">
        <f t="shared" si="2"/>
        <v>80</v>
      </c>
      <c r="C95" s="93">
        <f t="shared" si="3"/>
        <v>65</v>
      </c>
      <c r="D95" s="83">
        <f t="shared" ref="D95:D158" si="4">D$21</f>
        <v>4330184.7473232597</v>
      </c>
      <c r="E95" s="83"/>
      <c r="F95" s="83">
        <f t="shared" ref="F95:F158" si="5">+F$21</f>
        <v>5026386.514917789</v>
      </c>
    </row>
    <row r="96" spans="1:6" x14ac:dyDescent="0.2">
      <c r="A96" s="25">
        <f t="shared" ref="A96:A159" si="6">1+A95</f>
        <v>81</v>
      </c>
      <c r="C96" s="93">
        <f t="shared" si="3"/>
        <v>66</v>
      </c>
      <c r="D96" s="83">
        <f t="shared" si="4"/>
        <v>4330184.7473232597</v>
      </c>
      <c r="E96" s="83"/>
      <c r="F96" s="83">
        <f t="shared" si="5"/>
        <v>5026386.514917789</v>
      </c>
    </row>
    <row r="97" spans="1:6" x14ac:dyDescent="0.2">
      <c r="A97" s="25">
        <f t="shared" si="6"/>
        <v>82</v>
      </c>
      <c r="C97" s="93">
        <f t="shared" ref="C97:C160" si="7">C96+1</f>
        <v>67</v>
      </c>
      <c r="D97" s="83">
        <f t="shared" si="4"/>
        <v>4330184.7473232597</v>
      </c>
      <c r="E97" s="83"/>
      <c r="F97" s="83">
        <f t="shared" si="5"/>
        <v>5026386.514917789</v>
      </c>
    </row>
    <row r="98" spans="1:6" x14ac:dyDescent="0.2">
      <c r="A98" s="25">
        <f t="shared" si="6"/>
        <v>83</v>
      </c>
      <c r="C98" s="93">
        <f t="shared" si="7"/>
        <v>68</v>
      </c>
      <c r="D98" s="83">
        <f t="shared" si="4"/>
        <v>4330184.7473232597</v>
      </c>
      <c r="E98" s="83"/>
      <c r="F98" s="83">
        <f t="shared" si="5"/>
        <v>5026386.514917789</v>
      </c>
    </row>
    <row r="99" spans="1:6" x14ac:dyDescent="0.2">
      <c r="A99" s="25">
        <f t="shared" si="6"/>
        <v>84</v>
      </c>
      <c r="C99" s="93">
        <f t="shared" si="7"/>
        <v>69</v>
      </c>
      <c r="D99" s="83">
        <f t="shared" si="4"/>
        <v>4330184.7473232597</v>
      </c>
      <c r="E99" s="83"/>
      <c r="F99" s="83">
        <f t="shared" si="5"/>
        <v>5026386.514917789</v>
      </c>
    </row>
    <row r="100" spans="1:6" x14ac:dyDescent="0.2">
      <c r="A100" s="25">
        <f t="shared" si="6"/>
        <v>85</v>
      </c>
      <c r="C100" s="93">
        <f t="shared" si="7"/>
        <v>70</v>
      </c>
      <c r="D100" s="83">
        <f t="shared" si="4"/>
        <v>4330184.7473232597</v>
      </c>
      <c r="E100" s="83"/>
      <c r="F100" s="83">
        <f t="shared" si="5"/>
        <v>5026386.514917789</v>
      </c>
    </row>
    <row r="101" spans="1:6" x14ac:dyDescent="0.2">
      <c r="A101" s="25">
        <f t="shared" si="6"/>
        <v>86</v>
      </c>
      <c r="C101" s="93">
        <f t="shared" si="7"/>
        <v>71</v>
      </c>
      <c r="D101" s="83">
        <f t="shared" si="4"/>
        <v>4330184.7473232597</v>
      </c>
      <c r="E101" s="83"/>
      <c r="F101" s="83">
        <f t="shared" si="5"/>
        <v>5026386.514917789</v>
      </c>
    </row>
    <row r="102" spans="1:6" x14ac:dyDescent="0.2">
      <c r="A102" s="25">
        <f t="shared" si="6"/>
        <v>87</v>
      </c>
      <c r="C102" s="93">
        <f t="shared" si="7"/>
        <v>72</v>
      </c>
      <c r="D102" s="83">
        <f t="shared" si="4"/>
        <v>4330184.7473232597</v>
      </c>
      <c r="E102" s="83"/>
      <c r="F102" s="83">
        <f t="shared" si="5"/>
        <v>5026386.514917789</v>
      </c>
    </row>
    <row r="103" spans="1:6" x14ac:dyDescent="0.2">
      <c r="A103" s="25">
        <f t="shared" si="6"/>
        <v>88</v>
      </c>
      <c r="C103" s="93">
        <f t="shared" si="7"/>
        <v>73</v>
      </c>
      <c r="D103" s="83">
        <f t="shared" si="4"/>
        <v>4330184.7473232597</v>
      </c>
      <c r="E103" s="83"/>
      <c r="F103" s="83">
        <f t="shared" si="5"/>
        <v>5026386.514917789</v>
      </c>
    </row>
    <row r="104" spans="1:6" x14ac:dyDescent="0.2">
      <c r="A104" s="25">
        <f t="shared" si="6"/>
        <v>89</v>
      </c>
      <c r="C104" s="93">
        <f t="shared" si="7"/>
        <v>74</v>
      </c>
      <c r="D104" s="83">
        <f t="shared" si="4"/>
        <v>4330184.7473232597</v>
      </c>
      <c r="E104" s="83"/>
      <c r="F104" s="83">
        <f t="shared" si="5"/>
        <v>5026386.514917789</v>
      </c>
    </row>
    <row r="105" spans="1:6" x14ac:dyDescent="0.2">
      <c r="A105" s="25">
        <f t="shared" si="6"/>
        <v>90</v>
      </c>
      <c r="C105" s="93">
        <f t="shared" si="7"/>
        <v>75</v>
      </c>
      <c r="D105" s="83">
        <f t="shared" si="4"/>
        <v>4330184.7473232597</v>
      </c>
      <c r="E105" s="83"/>
      <c r="F105" s="83">
        <f t="shared" si="5"/>
        <v>5026386.514917789</v>
      </c>
    </row>
    <row r="106" spans="1:6" x14ac:dyDescent="0.2">
      <c r="A106" s="25">
        <f t="shared" si="6"/>
        <v>91</v>
      </c>
      <c r="C106" s="93">
        <f t="shared" si="7"/>
        <v>76</v>
      </c>
      <c r="D106" s="83">
        <f t="shared" si="4"/>
        <v>4330184.7473232597</v>
      </c>
      <c r="E106" s="83"/>
      <c r="F106" s="83">
        <f t="shared" si="5"/>
        <v>5026386.514917789</v>
      </c>
    </row>
    <row r="107" spans="1:6" x14ac:dyDescent="0.2">
      <c r="A107" s="25">
        <f t="shared" si="6"/>
        <v>92</v>
      </c>
      <c r="C107" s="93">
        <f t="shared" si="7"/>
        <v>77</v>
      </c>
      <c r="D107" s="83">
        <f t="shared" si="4"/>
        <v>4330184.7473232597</v>
      </c>
      <c r="E107" s="83"/>
      <c r="F107" s="83">
        <f t="shared" si="5"/>
        <v>5026386.514917789</v>
      </c>
    </row>
    <row r="108" spans="1:6" x14ac:dyDescent="0.2">
      <c r="A108" s="25">
        <f t="shared" si="6"/>
        <v>93</v>
      </c>
      <c r="C108" s="93">
        <f t="shared" si="7"/>
        <v>78</v>
      </c>
      <c r="D108" s="83">
        <f t="shared" si="4"/>
        <v>4330184.7473232597</v>
      </c>
      <c r="E108" s="83"/>
      <c r="F108" s="83">
        <f t="shared" si="5"/>
        <v>5026386.514917789</v>
      </c>
    </row>
    <row r="109" spans="1:6" x14ac:dyDescent="0.2">
      <c r="A109" s="25">
        <f t="shared" si="6"/>
        <v>94</v>
      </c>
      <c r="C109" s="93">
        <f t="shared" si="7"/>
        <v>79</v>
      </c>
      <c r="D109" s="83">
        <f t="shared" si="4"/>
        <v>4330184.7473232597</v>
      </c>
      <c r="E109" s="83"/>
      <c r="F109" s="83">
        <f t="shared" si="5"/>
        <v>5026386.514917789</v>
      </c>
    </row>
    <row r="110" spans="1:6" x14ac:dyDescent="0.2">
      <c r="A110" s="25">
        <f t="shared" si="6"/>
        <v>95</v>
      </c>
      <c r="C110" s="93">
        <f t="shared" si="7"/>
        <v>80</v>
      </c>
      <c r="D110" s="83">
        <f t="shared" si="4"/>
        <v>4330184.7473232597</v>
      </c>
      <c r="E110" s="83"/>
      <c r="F110" s="83">
        <f t="shared" si="5"/>
        <v>5026386.514917789</v>
      </c>
    </row>
    <row r="111" spans="1:6" x14ac:dyDescent="0.2">
      <c r="A111" s="25">
        <f t="shared" si="6"/>
        <v>96</v>
      </c>
      <c r="C111" s="93">
        <f t="shared" si="7"/>
        <v>81</v>
      </c>
      <c r="D111" s="83">
        <f t="shared" si="4"/>
        <v>4330184.7473232597</v>
      </c>
      <c r="E111" s="83"/>
      <c r="F111" s="83">
        <f t="shared" si="5"/>
        <v>5026386.514917789</v>
      </c>
    </row>
    <row r="112" spans="1:6" x14ac:dyDescent="0.2">
      <c r="A112" s="25">
        <f t="shared" si="6"/>
        <v>97</v>
      </c>
      <c r="C112" s="93">
        <f t="shared" si="7"/>
        <v>82</v>
      </c>
      <c r="D112" s="83">
        <f t="shared" si="4"/>
        <v>4330184.7473232597</v>
      </c>
      <c r="E112" s="83"/>
      <c r="F112" s="83">
        <f t="shared" si="5"/>
        <v>5026386.514917789</v>
      </c>
    </row>
    <row r="113" spans="1:6" x14ac:dyDescent="0.2">
      <c r="A113" s="25">
        <f t="shared" si="6"/>
        <v>98</v>
      </c>
      <c r="C113" s="93">
        <f t="shared" si="7"/>
        <v>83</v>
      </c>
      <c r="D113" s="83">
        <f t="shared" si="4"/>
        <v>4330184.7473232597</v>
      </c>
      <c r="E113" s="83"/>
      <c r="F113" s="83">
        <f t="shared" si="5"/>
        <v>5026386.514917789</v>
      </c>
    </row>
    <row r="114" spans="1:6" x14ac:dyDescent="0.2">
      <c r="A114" s="25">
        <f t="shared" si="6"/>
        <v>99</v>
      </c>
      <c r="C114" s="93">
        <f t="shared" si="7"/>
        <v>84</v>
      </c>
      <c r="D114" s="83">
        <f t="shared" si="4"/>
        <v>4330184.7473232597</v>
      </c>
      <c r="E114" s="83"/>
      <c r="F114" s="83">
        <f t="shared" si="5"/>
        <v>5026386.514917789</v>
      </c>
    </row>
    <row r="115" spans="1:6" x14ac:dyDescent="0.2">
      <c r="A115" s="25">
        <f t="shared" si="6"/>
        <v>100</v>
      </c>
      <c r="C115" s="93">
        <f t="shared" si="7"/>
        <v>85</v>
      </c>
      <c r="D115" s="83">
        <f t="shared" si="4"/>
        <v>4330184.7473232597</v>
      </c>
      <c r="E115" s="83"/>
      <c r="F115" s="83">
        <f t="shared" si="5"/>
        <v>5026386.514917789</v>
      </c>
    </row>
    <row r="116" spans="1:6" x14ac:dyDescent="0.2">
      <c r="A116" s="25">
        <f t="shared" si="6"/>
        <v>101</v>
      </c>
      <c r="C116" s="93">
        <f t="shared" si="7"/>
        <v>86</v>
      </c>
      <c r="D116" s="83">
        <f t="shared" si="4"/>
        <v>4330184.7473232597</v>
      </c>
      <c r="E116" s="83"/>
      <c r="F116" s="83">
        <f t="shared" si="5"/>
        <v>5026386.514917789</v>
      </c>
    </row>
    <row r="117" spans="1:6" x14ac:dyDescent="0.2">
      <c r="A117" s="25">
        <f t="shared" si="6"/>
        <v>102</v>
      </c>
      <c r="C117" s="93">
        <f t="shared" si="7"/>
        <v>87</v>
      </c>
      <c r="D117" s="83">
        <f t="shared" si="4"/>
        <v>4330184.7473232597</v>
      </c>
      <c r="E117" s="83"/>
      <c r="F117" s="83">
        <f t="shared" si="5"/>
        <v>5026386.514917789</v>
      </c>
    </row>
    <row r="118" spans="1:6" x14ac:dyDescent="0.2">
      <c r="A118" s="25">
        <f t="shared" si="6"/>
        <v>103</v>
      </c>
      <c r="C118" s="93">
        <f t="shared" si="7"/>
        <v>88</v>
      </c>
      <c r="D118" s="83">
        <f t="shared" si="4"/>
        <v>4330184.7473232597</v>
      </c>
      <c r="E118" s="83"/>
      <c r="F118" s="83">
        <f t="shared" si="5"/>
        <v>5026386.514917789</v>
      </c>
    </row>
    <row r="119" spans="1:6" x14ac:dyDescent="0.2">
      <c r="A119" s="25">
        <f t="shared" si="6"/>
        <v>104</v>
      </c>
      <c r="C119" s="93">
        <f t="shared" si="7"/>
        <v>89</v>
      </c>
      <c r="D119" s="83">
        <f t="shared" si="4"/>
        <v>4330184.7473232597</v>
      </c>
      <c r="E119" s="83"/>
      <c r="F119" s="83">
        <f t="shared" si="5"/>
        <v>5026386.514917789</v>
      </c>
    </row>
    <row r="120" spans="1:6" x14ac:dyDescent="0.2">
      <c r="A120" s="25">
        <f t="shared" si="6"/>
        <v>105</v>
      </c>
      <c r="C120" s="93">
        <f t="shared" si="7"/>
        <v>90</v>
      </c>
      <c r="D120" s="83">
        <f t="shared" si="4"/>
        <v>4330184.7473232597</v>
      </c>
      <c r="E120" s="83"/>
      <c r="F120" s="83">
        <f t="shared" si="5"/>
        <v>5026386.514917789</v>
      </c>
    </row>
    <row r="121" spans="1:6" x14ac:dyDescent="0.2">
      <c r="A121" s="25">
        <f t="shared" si="6"/>
        <v>106</v>
      </c>
      <c r="C121" s="93">
        <f t="shared" si="7"/>
        <v>91</v>
      </c>
      <c r="D121" s="83">
        <f t="shared" si="4"/>
        <v>4330184.7473232597</v>
      </c>
      <c r="E121" s="83"/>
      <c r="F121" s="83">
        <f t="shared" si="5"/>
        <v>5026386.514917789</v>
      </c>
    </row>
    <row r="122" spans="1:6" x14ac:dyDescent="0.2">
      <c r="A122" s="25">
        <f t="shared" si="6"/>
        <v>107</v>
      </c>
      <c r="C122" s="93">
        <f t="shared" si="7"/>
        <v>92</v>
      </c>
      <c r="D122" s="83">
        <f t="shared" si="4"/>
        <v>4330184.7473232597</v>
      </c>
      <c r="E122" s="83"/>
      <c r="F122" s="83">
        <f t="shared" si="5"/>
        <v>5026386.514917789</v>
      </c>
    </row>
    <row r="123" spans="1:6" x14ac:dyDescent="0.2">
      <c r="A123" s="25">
        <f t="shared" si="6"/>
        <v>108</v>
      </c>
      <c r="C123" s="93">
        <f t="shared" si="7"/>
        <v>93</v>
      </c>
      <c r="D123" s="83">
        <f t="shared" si="4"/>
        <v>4330184.7473232597</v>
      </c>
      <c r="E123" s="83"/>
      <c r="F123" s="83">
        <f t="shared" si="5"/>
        <v>5026386.514917789</v>
      </c>
    </row>
    <row r="124" spans="1:6" x14ac:dyDescent="0.2">
      <c r="A124" s="25">
        <f t="shared" si="6"/>
        <v>109</v>
      </c>
      <c r="C124" s="93">
        <f t="shared" si="7"/>
        <v>94</v>
      </c>
      <c r="D124" s="83">
        <f t="shared" si="4"/>
        <v>4330184.7473232597</v>
      </c>
      <c r="E124" s="83"/>
      <c r="F124" s="83">
        <f t="shared" si="5"/>
        <v>5026386.514917789</v>
      </c>
    </row>
    <row r="125" spans="1:6" x14ac:dyDescent="0.2">
      <c r="A125" s="25">
        <f t="shared" si="6"/>
        <v>110</v>
      </c>
      <c r="C125" s="93">
        <f t="shared" si="7"/>
        <v>95</v>
      </c>
      <c r="D125" s="83">
        <f t="shared" si="4"/>
        <v>4330184.7473232597</v>
      </c>
      <c r="E125" s="83"/>
      <c r="F125" s="83">
        <f t="shared" si="5"/>
        <v>5026386.514917789</v>
      </c>
    </row>
    <row r="126" spans="1:6" x14ac:dyDescent="0.2">
      <c r="A126" s="25">
        <f t="shared" si="6"/>
        <v>111</v>
      </c>
      <c r="C126" s="93">
        <f t="shared" si="7"/>
        <v>96</v>
      </c>
      <c r="D126" s="83">
        <f t="shared" si="4"/>
        <v>4330184.7473232597</v>
      </c>
      <c r="E126" s="83"/>
      <c r="F126" s="83">
        <f t="shared" si="5"/>
        <v>5026386.514917789</v>
      </c>
    </row>
    <row r="127" spans="1:6" x14ac:dyDescent="0.2">
      <c r="A127" s="25">
        <f t="shared" si="6"/>
        <v>112</v>
      </c>
      <c r="C127" s="93">
        <f t="shared" si="7"/>
        <v>97</v>
      </c>
      <c r="D127" s="83">
        <f t="shared" si="4"/>
        <v>4330184.7473232597</v>
      </c>
      <c r="E127" s="83"/>
      <c r="F127" s="83">
        <f t="shared" si="5"/>
        <v>5026386.514917789</v>
      </c>
    </row>
    <row r="128" spans="1:6" x14ac:dyDescent="0.2">
      <c r="A128" s="25">
        <f t="shared" si="6"/>
        <v>113</v>
      </c>
      <c r="C128" s="93">
        <f t="shared" si="7"/>
        <v>98</v>
      </c>
      <c r="D128" s="83">
        <f t="shared" si="4"/>
        <v>4330184.7473232597</v>
      </c>
      <c r="E128" s="83"/>
      <c r="F128" s="83">
        <f t="shared" si="5"/>
        <v>5026386.514917789</v>
      </c>
    </row>
    <row r="129" spans="1:6" x14ac:dyDescent="0.2">
      <c r="A129" s="25">
        <f t="shared" si="6"/>
        <v>114</v>
      </c>
      <c r="C129" s="93">
        <f t="shared" si="7"/>
        <v>99</v>
      </c>
      <c r="D129" s="83">
        <f t="shared" si="4"/>
        <v>4330184.7473232597</v>
      </c>
      <c r="E129" s="83"/>
      <c r="F129" s="83">
        <f t="shared" si="5"/>
        <v>5026386.514917789</v>
      </c>
    </row>
    <row r="130" spans="1:6" x14ac:dyDescent="0.2">
      <c r="A130" s="25">
        <f t="shared" si="6"/>
        <v>115</v>
      </c>
      <c r="C130" s="93">
        <f t="shared" si="7"/>
        <v>100</v>
      </c>
      <c r="D130" s="83">
        <f t="shared" si="4"/>
        <v>4330184.7473232597</v>
      </c>
      <c r="E130" s="83"/>
      <c r="F130" s="83">
        <f t="shared" si="5"/>
        <v>5026386.514917789</v>
      </c>
    </row>
    <row r="131" spans="1:6" x14ac:dyDescent="0.2">
      <c r="A131" s="25">
        <f t="shared" si="6"/>
        <v>116</v>
      </c>
      <c r="C131" s="93">
        <f t="shared" si="7"/>
        <v>101</v>
      </c>
      <c r="D131" s="83">
        <f t="shared" si="4"/>
        <v>4330184.7473232597</v>
      </c>
      <c r="E131" s="83"/>
      <c r="F131" s="83">
        <f t="shared" si="5"/>
        <v>5026386.514917789</v>
      </c>
    </row>
    <row r="132" spans="1:6" x14ac:dyDescent="0.2">
      <c r="A132" s="25">
        <f t="shared" si="6"/>
        <v>117</v>
      </c>
      <c r="C132" s="93">
        <f t="shared" si="7"/>
        <v>102</v>
      </c>
      <c r="D132" s="83">
        <f t="shared" si="4"/>
        <v>4330184.7473232597</v>
      </c>
      <c r="E132" s="83"/>
      <c r="F132" s="83">
        <f t="shared" si="5"/>
        <v>5026386.514917789</v>
      </c>
    </row>
    <row r="133" spans="1:6" x14ac:dyDescent="0.2">
      <c r="A133" s="25">
        <f t="shared" si="6"/>
        <v>118</v>
      </c>
      <c r="C133" s="93">
        <f t="shared" si="7"/>
        <v>103</v>
      </c>
      <c r="D133" s="83">
        <f t="shared" si="4"/>
        <v>4330184.7473232597</v>
      </c>
      <c r="E133" s="83"/>
      <c r="F133" s="83">
        <f t="shared" si="5"/>
        <v>5026386.514917789</v>
      </c>
    </row>
    <row r="134" spans="1:6" x14ac:dyDescent="0.2">
      <c r="A134" s="25">
        <f t="shared" si="6"/>
        <v>119</v>
      </c>
      <c r="C134" s="93">
        <f t="shared" si="7"/>
        <v>104</v>
      </c>
      <c r="D134" s="83">
        <f t="shared" si="4"/>
        <v>4330184.7473232597</v>
      </c>
      <c r="E134" s="83"/>
      <c r="F134" s="83">
        <f t="shared" si="5"/>
        <v>5026386.514917789</v>
      </c>
    </row>
    <row r="135" spans="1:6" x14ac:dyDescent="0.2">
      <c r="A135" s="25">
        <f t="shared" si="6"/>
        <v>120</v>
      </c>
      <c r="C135" s="93">
        <f t="shared" si="7"/>
        <v>105</v>
      </c>
      <c r="D135" s="83">
        <f t="shared" si="4"/>
        <v>4330184.7473232597</v>
      </c>
      <c r="E135" s="83"/>
      <c r="F135" s="83">
        <f t="shared" si="5"/>
        <v>5026386.514917789</v>
      </c>
    </row>
    <row r="136" spans="1:6" x14ac:dyDescent="0.2">
      <c r="A136" s="25">
        <f t="shared" si="6"/>
        <v>121</v>
      </c>
      <c r="C136" s="93">
        <f t="shared" si="7"/>
        <v>106</v>
      </c>
      <c r="D136" s="83">
        <f t="shared" si="4"/>
        <v>4330184.7473232597</v>
      </c>
      <c r="E136" s="83"/>
      <c r="F136" s="83">
        <f t="shared" si="5"/>
        <v>5026386.514917789</v>
      </c>
    </row>
    <row r="137" spans="1:6" x14ac:dyDescent="0.2">
      <c r="A137" s="25">
        <f t="shared" si="6"/>
        <v>122</v>
      </c>
      <c r="C137" s="93">
        <f t="shared" si="7"/>
        <v>107</v>
      </c>
      <c r="D137" s="83">
        <f t="shared" si="4"/>
        <v>4330184.7473232597</v>
      </c>
      <c r="E137" s="83"/>
      <c r="F137" s="83">
        <f t="shared" si="5"/>
        <v>5026386.514917789</v>
      </c>
    </row>
    <row r="138" spans="1:6" x14ac:dyDescent="0.2">
      <c r="A138" s="25">
        <f t="shared" si="6"/>
        <v>123</v>
      </c>
      <c r="C138" s="93">
        <f t="shared" si="7"/>
        <v>108</v>
      </c>
      <c r="D138" s="83">
        <f t="shared" si="4"/>
        <v>4330184.7473232597</v>
      </c>
      <c r="E138" s="83"/>
      <c r="F138" s="83">
        <f t="shared" si="5"/>
        <v>5026386.514917789</v>
      </c>
    </row>
    <row r="139" spans="1:6" x14ac:dyDescent="0.2">
      <c r="A139" s="25">
        <f t="shared" si="6"/>
        <v>124</v>
      </c>
      <c r="C139" s="93">
        <f t="shared" si="7"/>
        <v>109</v>
      </c>
      <c r="D139" s="83">
        <f t="shared" si="4"/>
        <v>4330184.7473232597</v>
      </c>
      <c r="E139" s="83"/>
      <c r="F139" s="83">
        <f t="shared" si="5"/>
        <v>5026386.514917789</v>
      </c>
    </row>
    <row r="140" spans="1:6" x14ac:dyDescent="0.2">
      <c r="A140" s="25">
        <f t="shared" si="6"/>
        <v>125</v>
      </c>
      <c r="C140" s="93">
        <f t="shared" si="7"/>
        <v>110</v>
      </c>
      <c r="D140" s="83">
        <f t="shared" si="4"/>
        <v>4330184.7473232597</v>
      </c>
      <c r="E140" s="83"/>
      <c r="F140" s="83">
        <f t="shared" si="5"/>
        <v>5026386.514917789</v>
      </c>
    </row>
    <row r="141" spans="1:6" x14ac:dyDescent="0.2">
      <c r="A141" s="25">
        <f t="shared" si="6"/>
        <v>126</v>
      </c>
      <c r="C141" s="93">
        <f t="shared" si="7"/>
        <v>111</v>
      </c>
      <c r="D141" s="83">
        <f t="shared" si="4"/>
        <v>4330184.7473232597</v>
      </c>
      <c r="E141" s="83"/>
      <c r="F141" s="83">
        <f t="shared" si="5"/>
        <v>5026386.514917789</v>
      </c>
    </row>
    <row r="142" spans="1:6" x14ac:dyDescent="0.2">
      <c r="A142" s="25">
        <f t="shared" si="6"/>
        <v>127</v>
      </c>
      <c r="C142" s="93">
        <f t="shared" si="7"/>
        <v>112</v>
      </c>
      <c r="D142" s="83">
        <f t="shared" si="4"/>
        <v>4330184.7473232597</v>
      </c>
      <c r="E142" s="83"/>
      <c r="F142" s="83">
        <f t="shared" si="5"/>
        <v>5026386.514917789</v>
      </c>
    </row>
    <row r="143" spans="1:6" x14ac:dyDescent="0.2">
      <c r="A143" s="25">
        <f t="shared" si="6"/>
        <v>128</v>
      </c>
      <c r="C143" s="93">
        <f t="shared" si="7"/>
        <v>113</v>
      </c>
      <c r="D143" s="83">
        <f t="shared" si="4"/>
        <v>4330184.7473232597</v>
      </c>
      <c r="E143" s="83"/>
      <c r="F143" s="83">
        <f t="shared" si="5"/>
        <v>5026386.514917789</v>
      </c>
    </row>
    <row r="144" spans="1:6" x14ac:dyDescent="0.2">
      <c r="A144" s="25">
        <f t="shared" si="6"/>
        <v>129</v>
      </c>
      <c r="C144" s="93">
        <f t="shared" si="7"/>
        <v>114</v>
      </c>
      <c r="D144" s="83">
        <f t="shared" si="4"/>
        <v>4330184.7473232597</v>
      </c>
      <c r="E144" s="83"/>
      <c r="F144" s="83">
        <f t="shared" si="5"/>
        <v>5026386.514917789</v>
      </c>
    </row>
    <row r="145" spans="1:6" x14ac:dyDescent="0.2">
      <c r="A145" s="25">
        <f t="shared" si="6"/>
        <v>130</v>
      </c>
      <c r="C145" s="93">
        <f t="shared" si="7"/>
        <v>115</v>
      </c>
      <c r="D145" s="83">
        <f t="shared" si="4"/>
        <v>4330184.7473232597</v>
      </c>
      <c r="E145" s="83"/>
      <c r="F145" s="83">
        <f t="shared" si="5"/>
        <v>5026386.514917789</v>
      </c>
    </row>
    <row r="146" spans="1:6" x14ac:dyDescent="0.2">
      <c r="A146" s="25">
        <f t="shared" si="6"/>
        <v>131</v>
      </c>
      <c r="C146" s="93">
        <f t="shared" si="7"/>
        <v>116</v>
      </c>
      <c r="D146" s="83">
        <f t="shared" si="4"/>
        <v>4330184.7473232597</v>
      </c>
      <c r="E146" s="83"/>
      <c r="F146" s="83">
        <f t="shared" si="5"/>
        <v>5026386.514917789</v>
      </c>
    </row>
    <row r="147" spans="1:6" x14ac:dyDescent="0.2">
      <c r="A147" s="25">
        <f t="shared" si="6"/>
        <v>132</v>
      </c>
      <c r="C147" s="93">
        <f t="shared" si="7"/>
        <v>117</v>
      </c>
      <c r="D147" s="83">
        <f t="shared" si="4"/>
        <v>4330184.7473232597</v>
      </c>
      <c r="E147" s="83"/>
      <c r="F147" s="83">
        <f t="shared" si="5"/>
        <v>5026386.514917789</v>
      </c>
    </row>
    <row r="148" spans="1:6" x14ac:dyDescent="0.2">
      <c r="A148" s="25">
        <f t="shared" si="6"/>
        <v>133</v>
      </c>
      <c r="C148" s="93">
        <f t="shared" si="7"/>
        <v>118</v>
      </c>
      <c r="D148" s="83">
        <f t="shared" si="4"/>
        <v>4330184.7473232597</v>
      </c>
      <c r="E148" s="83"/>
      <c r="F148" s="83">
        <f t="shared" si="5"/>
        <v>5026386.514917789</v>
      </c>
    </row>
    <row r="149" spans="1:6" x14ac:dyDescent="0.2">
      <c r="A149" s="25">
        <f t="shared" si="6"/>
        <v>134</v>
      </c>
      <c r="C149" s="93">
        <f t="shared" si="7"/>
        <v>119</v>
      </c>
      <c r="D149" s="83">
        <f t="shared" si="4"/>
        <v>4330184.7473232597</v>
      </c>
      <c r="E149" s="83"/>
      <c r="F149" s="83">
        <f t="shared" si="5"/>
        <v>5026386.514917789</v>
      </c>
    </row>
    <row r="150" spans="1:6" x14ac:dyDescent="0.2">
      <c r="A150" s="25">
        <f t="shared" si="6"/>
        <v>135</v>
      </c>
      <c r="C150" s="93">
        <f t="shared" si="7"/>
        <v>120</v>
      </c>
      <c r="D150" s="83">
        <f t="shared" si="4"/>
        <v>4330184.7473232597</v>
      </c>
      <c r="E150" s="83"/>
      <c r="F150" s="83">
        <f t="shared" si="5"/>
        <v>5026386.514917789</v>
      </c>
    </row>
    <row r="151" spans="1:6" x14ac:dyDescent="0.2">
      <c r="A151" s="25">
        <f t="shared" si="6"/>
        <v>136</v>
      </c>
      <c r="C151" s="93">
        <f t="shared" si="7"/>
        <v>121</v>
      </c>
      <c r="D151" s="83">
        <f t="shared" si="4"/>
        <v>4330184.7473232597</v>
      </c>
      <c r="E151" s="83"/>
      <c r="F151" s="83">
        <f t="shared" si="5"/>
        <v>5026386.514917789</v>
      </c>
    </row>
    <row r="152" spans="1:6" x14ac:dyDescent="0.2">
      <c r="A152" s="25">
        <f t="shared" si="6"/>
        <v>137</v>
      </c>
      <c r="C152" s="93">
        <f t="shared" si="7"/>
        <v>122</v>
      </c>
      <c r="D152" s="83">
        <f t="shared" si="4"/>
        <v>4330184.7473232597</v>
      </c>
      <c r="E152" s="83"/>
      <c r="F152" s="83">
        <f t="shared" si="5"/>
        <v>5026386.514917789</v>
      </c>
    </row>
    <row r="153" spans="1:6" x14ac:dyDescent="0.2">
      <c r="A153" s="25">
        <f t="shared" si="6"/>
        <v>138</v>
      </c>
      <c r="C153" s="93">
        <f t="shared" si="7"/>
        <v>123</v>
      </c>
      <c r="D153" s="83">
        <f t="shared" si="4"/>
        <v>4330184.7473232597</v>
      </c>
      <c r="E153" s="83"/>
      <c r="F153" s="83">
        <f t="shared" si="5"/>
        <v>5026386.514917789</v>
      </c>
    </row>
    <row r="154" spans="1:6" x14ac:dyDescent="0.2">
      <c r="A154" s="25">
        <f t="shared" si="6"/>
        <v>139</v>
      </c>
      <c r="C154" s="93">
        <f t="shared" si="7"/>
        <v>124</v>
      </c>
      <c r="D154" s="83">
        <f t="shared" si="4"/>
        <v>4330184.7473232597</v>
      </c>
      <c r="E154" s="83"/>
      <c r="F154" s="83">
        <f t="shared" si="5"/>
        <v>5026386.514917789</v>
      </c>
    </row>
    <row r="155" spans="1:6" x14ac:dyDescent="0.2">
      <c r="A155" s="25">
        <f t="shared" si="6"/>
        <v>140</v>
      </c>
      <c r="C155" s="93">
        <f t="shared" si="7"/>
        <v>125</v>
      </c>
      <c r="D155" s="83">
        <f t="shared" si="4"/>
        <v>4330184.7473232597</v>
      </c>
      <c r="E155" s="83"/>
      <c r="F155" s="83">
        <f t="shared" si="5"/>
        <v>5026386.514917789</v>
      </c>
    </row>
    <row r="156" spans="1:6" x14ac:dyDescent="0.2">
      <c r="A156" s="25">
        <f t="shared" si="6"/>
        <v>141</v>
      </c>
      <c r="C156" s="93">
        <f t="shared" si="7"/>
        <v>126</v>
      </c>
      <c r="D156" s="83">
        <f t="shared" si="4"/>
        <v>4330184.7473232597</v>
      </c>
      <c r="E156" s="83"/>
      <c r="F156" s="83">
        <f t="shared" si="5"/>
        <v>5026386.514917789</v>
      </c>
    </row>
    <row r="157" spans="1:6" x14ac:dyDescent="0.2">
      <c r="A157" s="25">
        <f t="shared" si="6"/>
        <v>142</v>
      </c>
      <c r="C157" s="93">
        <f t="shared" si="7"/>
        <v>127</v>
      </c>
      <c r="D157" s="83">
        <f t="shared" si="4"/>
        <v>4330184.7473232597</v>
      </c>
      <c r="E157" s="83"/>
      <c r="F157" s="83">
        <f t="shared" si="5"/>
        <v>5026386.514917789</v>
      </c>
    </row>
    <row r="158" spans="1:6" x14ac:dyDescent="0.2">
      <c r="A158" s="25">
        <f t="shared" si="6"/>
        <v>143</v>
      </c>
      <c r="C158" s="93">
        <f t="shared" si="7"/>
        <v>128</v>
      </c>
      <c r="D158" s="83">
        <f t="shared" si="4"/>
        <v>4330184.7473232597</v>
      </c>
      <c r="E158" s="83"/>
      <c r="F158" s="83">
        <f t="shared" si="5"/>
        <v>5026386.514917789</v>
      </c>
    </row>
    <row r="159" spans="1:6" x14ac:dyDescent="0.2">
      <c r="A159" s="25">
        <f t="shared" si="6"/>
        <v>144</v>
      </c>
      <c r="C159" s="93">
        <f t="shared" si="7"/>
        <v>129</v>
      </c>
      <c r="D159" s="83">
        <f t="shared" ref="D159:D209" si="8">D$21</f>
        <v>4330184.7473232597</v>
      </c>
      <c r="E159" s="83"/>
      <c r="F159" s="83">
        <f t="shared" ref="F159:F209" si="9">+F$21</f>
        <v>5026386.514917789</v>
      </c>
    </row>
    <row r="160" spans="1:6" x14ac:dyDescent="0.2">
      <c r="A160" s="25">
        <f t="shared" ref="A160:A211" si="10">1+A159</f>
        <v>145</v>
      </c>
      <c r="C160" s="93">
        <f t="shared" si="7"/>
        <v>130</v>
      </c>
      <c r="D160" s="83">
        <f t="shared" si="8"/>
        <v>4330184.7473232597</v>
      </c>
      <c r="E160" s="83"/>
      <c r="F160" s="83">
        <f t="shared" si="9"/>
        <v>5026386.514917789</v>
      </c>
    </row>
    <row r="161" spans="1:6" x14ac:dyDescent="0.2">
      <c r="A161" s="25">
        <f t="shared" si="10"/>
        <v>146</v>
      </c>
      <c r="C161" s="93">
        <f t="shared" ref="C161:C210" si="11">C160+1</f>
        <v>131</v>
      </c>
      <c r="D161" s="83">
        <f t="shared" si="8"/>
        <v>4330184.7473232597</v>
      </c>
      <c r="E161" s="83"/>
      <c r="F161" s="83">
        <f t="shared" si="9"/>
        <v>5026386.514917789</v>
      </c>
    </row>
    <row r="162" spans="1:6" x14ac:dyDescent="0.2">
      <c r="A162" s="25">
        <f t="shared" si="10"/>
        <v>147</v>
      </c>
      <c r="C162" s="93">
        <f t="shared" si="11"/>
        <v>132</v>
      </c>
      <c r="D162" s="83">
        <f t="shared" si="8"/>
        <v>4330184.7473232597</v>
      </c>
      <c r="E162" s="83"/>
      <c r="F162" s="83">
        <f t="shared" si="9"/>
        <v>5026386.514917789</v>
      </c>
    </row>
    <row r="163" spans="1:6" x14ac:dyDescent="0.2">
      <c r="A163" s="25">
        <f t="shared" si="10"/>
        <v>148</v>
      </c>
      <c r="C163" s="93">
        <f t="shared" si="11"/>
        <v>133</v>
      </c>
      <c r="D163" s="83">
        <f t="shared" si="8"/>
        <v>4330184.7473232597</v>
      </c>
      <c r="E163" s="83"/>
      <c r="F163" s="83">
        <f t="shared" si="9"/>
        <v>5026386.514917789</v>
      </c>
    </row>
    <row r="164" spans="1:6" x14ac:dyDescent="0.2">
      <c r="A164" s="25">
        <f t="shared" si="10"/>
        <v>149</v>
      </c>
      <c r="C164" s="93">
        <f t="shared" si="11"/>
        <v>134</v>
      </c>
      <c r="D164" s="83">
        <f t="shared" si="8"/>
        <v>4330184.7473232597</v>
      </c>
      <c r="E164" s="83"/>
      <c r="F164" s="83">
        <f t="shared" si="9"/>
        <v>5026386.514917789</v>
      </c>
    </row>
    <row r="165" spans="1:6" x14ac:dyDescent="0.2">
      <c r="A165" s="25">
        <f t="shared" si="10"/>
        <v>150</v>
      </c>
      <c r="C165" s="93">
        <f t="shared" si="11"/>
        <v>135</v>
      </c>
      <c r="D165" s="83">
        <f t="shared" si="8"/>
        <v>4330184.7473232597</v>
      </c>
      <c r="E165" s="83"/>
      <c r="F165" s="83">
        <f t="shared" si="9"/>
        <v>5026386.514917789</v>
      </c>
    </row>
    <row r="166" spans="1:6" x14ac:dyDescent="0.2">
      <c r="A166" s="25">
        <f t="shared" si="10"/>
        <v>151</v>
      </c>
      <c r="C166" s="93">
        <f t="shared" si="11"/>
        <v>136</v>
      </c>
      <c r="D166" s="83">
        <f t="shared" si="8"/>
        <v>4330184.7473232597</v>
      </c>
      <c r="E166" s="83"/>
      <c r="F166" s="83">
        <f t="shared" si="9"/>
        <v>5026386.514917789</v>
      </c>
    </row>
    <row r="167" spans="1:6" x14ac:dyDescent="0.2">
      <c r="A167" s="25">
        <f t="shared" si="10"/>
        <v>152</v>
      </c>
      <c r="C167" s="93">
        <f t="shared" si="11"/>
        <v>137</v>
      </c>
      <c r="D167" s="83">
        <f t="shared" si="8"/>
        <v>4330184.7473232597</v>
      </c>
      <c r="E167" s="83"/>
      <c r="F167" s="83">
        <f t="shared" si="9"/>
        <v>5026386.514917789</v>
      </c>
    </row>
    <row r="168" spans="1:6" x14ac:dyDescent="0.2">
      <c r="A168" s="25">
        <f t="shared" si="10"/>
        <v>153</v>
      </c>
      <c r="C168" s="93">
        <f t="shared" si="11"/>
        <v>138</v>
      </c>
      <c r="D168" s="83">
        <f t="shared" si="8"/>
        <v>4330184.7473232597</v>
      </c>
      <c r="E168" s="83"/>
      <c r="F168" s="83">
        <f t="shared" si="9"/>
        <v>5026386.514917789</v>
      </c>
    </row>
    <row r="169" spans="1:6" x14ac:dyDescent="0.2">
      <c r="A169" s="25">
        <f t="shared" si="10"/>
        <v>154</v>
      </c>
      <c r="C169" s="93">
        <f t="shared" si="11"/>
        <v>139</v>
      </c>
      <c r="D169" s="83">
        <f t="shared" si="8"/>
        <v>4330184.7473232597</v>
      </c>
      <c r="E169" s="83"/>
      <c r="F169" s="83">
        <f t="shared" si="9"/>
        <v>5026386.514917789</v>
      </c>
    </row>
    <row r="170" spans="1:6" x14ac:dyDescent="0.2">
      <c r="A170" s="25">
        <f t="shared" si="10"/>
        <v>155</v>
      </c>
      <c r="C170" s="93">
        <f t="shared" si="11"/>
        <v>140</v>
      </c>
      <c r="D170" s="83">
        <f t="shared" si="8"/>
        <v>4330184.7473232597</v>
      </c>
      <c r="E170" s="83"/>
      <c r="F170" s="83">
        <f t="shared" si="9"/>
        <v>5026386.514917789</v>
      </c>
    </row>
    <row r="171" spans="1:6" x14ac:dyDescent="0.2">
      <c r="A171" s="25">
        <f t="shared" si="10"/>
        <v>156</v>
      </c>
      <c r="C171" s="93">
        <f t="shared" si="11"/>
        <v>141</v>
      </c>
      <c r="D171" s="83">
        <f t="shared" si="8"/>
        <v>4330184.7473232597</v>
      </c>
      <c r="E171" s="83"/>
      <c r="F171" s="83">
        <f t="shared" si="9"/>
        <v>5026386.514917789</v>
      </c>
    </row>
    <row r="172" spans="1:6" x14ac:dyDescent="0.2">
      <c r="A172" s="25">
        <f t="shared" si="10"/>
        <v>157</v>
      </c>
      <c r="C172" s="93">
        <f t="shared" si="11"/>
        <v>142</v>
      </c>
      <c r="D172" s="83">
        <f t="shared" si="8"/>
        <v>4330184.7473232597</v>
      </c>
      <c r="E172" s="83"/>
      <c r="F172" s="83">
        <f t="shared" si="9"/>
        <v>5026386.514917789</v>
      </c>
    </row>
    <row r="173" spans="1:6" x14ac:dyDescent="0.2">
      <c r="A173" s="25">
        <f t="shared" si="10"/>
        <v>158</v>
      </c>
      <c r="C173" s="93">
        <f t="shared" si="11"/>
        <v>143</v>
      </c>
      <c r="D173" s="83">
        <f t="shared" si="8"/>
        <v>4330184.7473232597</v>
      </c>
      <c r="E173" s="83"/>
      <c r="F173" s="83">
        <f t="shared" si="9"/>
        <v>5026386.514917789</v>
      </c>
    </row>
    <row r="174" spans="1:6" x14ac:dyDescent="0.2">
      <c r="A174" s="25">
        <f t="shared" si="10"/>
        <v>159</v>
      </c>
      <c r="C174" s="93">
        <f t="shared" si="11"/>
        <v>144</v>
      </c>
      <c r="D174" s="83">
        <f t="shared" si="8"/>
        <v>4330184.7473232597</v>
      </c>
      <c r="E174" s="83"/>
      <c r="F174" s="83">
        <f t="shared" si="9"/>
        <v>5026386.514917789</v>
      </c>
    </row>
    <row r="175" spans="1:6" x14ac:dyDescent="0.2">
      <c r="A175" s="25">
        <f t="shared" si="10"/>
        <v>160</v>
      </c>
      <c r="C175" s="93">
        <f t="shared" si="11"/>
        <v>145</v>
      </c>
      <c r="D175" s="83">
        <f t="shared" si="8"/>
        <v>4330184.7473232597</v>
      </c>
      <c r="E175" s="83"/>
      <c r="F175" s="83">
        <f t="shared" si="9"/>
        <v>5026386.514917789</v>
      </c>
    </row>
    <row r="176" spans="1:6" x14ac:dyDescent="0.2">
      <c r="A176" s="25">
        <f t="shared" si="10"/>
        <v>161</v>
      </c>
      <c r="C176" s="93">
        <f t="shared" si="11"/>
        <v>146</v>
      </c>
      <c r="D176" s="83">
        <f t="shared" si="8"/>
        <v>4330184.7473232597</v>
      </c>
      <c r="E176" s="83"/>
      <c r="F176" s="83">
        <f t="shared" si="9"/>
        <v>5026386.514917789</v>
      </c>
    </row>
    <row r="177" spans="1:6" x14ac:dyDescent="0.2">
      <c r="A177" s="25">
        <f t="shared" si="10"/>
        <v>162</v>
      </c>
      <c r="C177" s="93">
        <f t="shared" si="11"/>
        <v>147</v>
      </c>
      <c r="D177" s="83">
        <f t="shared" si="8"/>
        <v>4330184.7473232597</v>
      </c>
      <c r="E177" s="83"/>
      <c r="F177" s="83">
        <f t="shared" si="9"/>
        <v>5026386.514917789</v>
      </c>
    </row>
    <row r="178" spans="1:6" x14ac:dyDescent="0.2">
      <c r="A178" s="25">
        <f t="shared" si="10"/>
        <v>163</v>
      </c>
      <c r="C178" s="93">
        <f t="shared" si="11"/>
        <v>148</v>
      </c>
      <c r="D178" s="83">
        <f t="shared" si="8"/>
        <v>4330184.7473232597</v>
      </c>
      <c r="E178" s="83"/>
      <c r="F178" s="83">
        <f t="shared" si="9"/>
        <v>5026386.514917789</v>
      </c>
    </row>
    <row r="179" spans="1:6" x14ac:dyDescent="0.2">
      <c r="A179" s="25">
        <f t="shared" si="10"/>
        <v>164</v>
      </c>
      <c r="C179" s="93">
        <f t="shared" si="11"/>
        <v>149</v>
      </c>
      <c r="D179" s="83">
        <f t="shared" si="8"/>
        <v>4330184.7473232597</v>
      </c>
      <c r="E179" s="83"/>
      <c r="F179" s="83">
        <f t="shared" si="9"/>
        <v>5026386.514917789</v>
      </c>
    </row>
    <row r="180" spans="1:6" x14ac:dyDescent="0.2">
      <c r="A180" s="25">
        <f t="shared" si="10"/>
        <v>165</v>
      </c>
      <c r="C180" s="93">
        <f t="shared" si="11"/>
        <v>150</v>
      </c>
      <c r="D180" s="83">
        <f t="shared" si="8"/>
        <v>4330184.7473232597</v>
      </c>
      <c r="E180" s="83"/>
      <c r="F180" s="83">
        <f t="shared" si="9"/>
        <v>5026386.514917789</v>
      </c>
    </row>
    <row r="181" spans="1:6" x14ac:dyDescent="0.2">
      <c r="A181" s="25">
        <f t="shared" si="10"/>
        <v>166</v>
      </c>
      <c r="C181" s="93">
        <f t="shared" si="11"/>
        <v>151</v>
      </c>
      <c r="D181" s="83">
        <f t="shared" si="8"/>
        <v>4330184.7473232597</v>
      </c>
      <c r="E181" s="83"/>
      <c r="F181" s="83">
        <f t="shared" si="9"/>
        <v>5026386.514917789</v>
      </c>
    </row>
    <row r="182" spans="1:6" x14ac:dyDescent="0.2">
      <c r="A182" s="25">
        <f t="shared" si="10"/>
        <v>167</v>
      </c>
      <c r="C182" s="93">
        <f t="shared" si="11"/>
        <v>152</v>
      </c>
      <c r="D182" s="83">
        <f t="shared" si="8"/>
        <v>4330184.7473232597</v>
      </c>
      <c r="E182" s="83"/>
      <c r="F182" s="83">
        <f t="shared" si="9"/>
        <v>5026386.514917789</v>
      </c>
    </row>
    <row r="183" spans="1:6" x14ac:dyDescent="0.2">
      <c r="A183" s="25">
        <f t="shared" si="10"/>
        <v>168</v>
      </c>
      <c r="C183" s="93">
        <f t="shared" si="11"/>
        <v>153</v>
      </c>
      <c r="D183" s="83">
        <f t="shared" si="8"/>
        <v>4330184.7473232597</v>
      </c>
      <c r="E183" s="83"/>
      <c r="F183" s="83">
        <f t="shared" si="9"/>
        <v>5026386.514917789</v>
      </c>
    </row>
    <row r="184" spans="1:6" x14ac:dyDescent="0.2">
      <c r="A184" s="25">
        <f t="shared" si="10"/>
        <v>169</v>
      </c>
      <c r="C184" s="93">
        <f t="shared" si="11"/>
        <v>154</v>
      </c>
      <c r="D184" s="83">
        <f t="shared" si="8"/>
        <v>4330184.7473232597</v>
      </c>
      <c r="E184" s="83"/>
      <c r="F184" s="83">
        <f t="shared" si="9"/>
        <v>5026386.514917789</v>
      </c>
    </row>
    <row r="185" spans="1:6" x14ac:dyDescent="0.2">
      <c r="A185" s="25">
        <f t="shared" si="10"/>
        <v>170</v>
      </c>
      <c r="C185" s="93">
        <f t="shared" si="11"/>
        <v>155</v>
      </c>
      <c r="D185" s="83">
        <f t="shared" si="8"/>
        <v>4330184.7473232597</v>
      </c>
      <c r="E185" s="83"/>
      <c r="F185" s="83">
        <f t="shared" si="9"/>
        <v>5026386.514917789</v>
      </c>
    </row>
    <row r="186" spans="1:6" x14ac:dyDescent="0.2">
      <c r="A186" s="25">
        <f t="shared" si="10"/>
        <v>171</v>
      </c>
      <c r="C186" s="93">
        <f t="shared" si="11"/>
        <v>156</v>
      </c>
      <c r="D186" s="83">
        <f t="shared" si="8"/>
        <v>4330184.7473232597</v>
      </c>
      <c r="E186" s="83"/>
      <c r="F186" s="83">
        <f t="shared" si="9"/>
        <v>5026386.514917789</v>
      </c>
    </row>
    <row r="187" spans="1:6" x14ac:dyDescent="0.2">
      <c r="A187" s="25">
        <f t="shared" si="10"/>
        <v>172</v>
      </c>
      <c r="C187" s="93">
        <f t="shared" si="11"/>
        <v>157</v>
      </c>
      <c r="D187" s="83">
        <f t="shared" si="8"/>
        <v>4330184.7473232597</v>
      </c>
      <c r="E187" s="83"/>
      <c r="F187" s="83">
        <f t="shared" si="9"/>
        <v>5026386.514917789</v>
      </c>
    </row>
    <row r="188" spans="1:6" x14ac:dyDescent="0.2">
      <c r="A188" s="25">
        <f t="shared" si="10"/>
        <v>173</v>
      </c>
      <c r="C188" s="93">
        <f t="shared" si="11"/>
        <v>158</v>
      </c>
      <c r="D188" s="83">
        <f t="shared" si="8"/>
        <v>4330184.7473232597</v>
      </c>
      <c r="E188" s="83"/>
      <c r="F188" s="83">
        <f t="shared" si="9"/>
        <v>5026386.514917789</v>
      </c>
    </row>
    <row r="189" spans="1:6" x14ac:dyDescent="0.2">
      <c r="A189" s="25">
        <f t="shared" si="10"/>
        <v>174</v>
      </c>
      <c r="C189" s="93">
        <f t="shared" si="11"/>
        <v>159</v>
      </c>
      <c r="D189" s="83">
        <f t="shared" si="8"/>
        <v>4330184.7473232597</v>
      </c>
      <c r="E189" s="83"/>
      <c r="F189" s="83">
        <f t="shared" si="9"/>
        <v>5026386.514917789</v>
      </c>
    </row>
    <row r="190" spans="1:6" x14ac:dyDescent="0.2">
      <c r="A190" s="25">
        <f t="shared" si="10"/>
        <v>175</v>
      </c>
      <c r="C190" s="93">
        <f t="shared" si="11"/>
        <v>160</v>
      </c>
      <c r="D190" s="83">
        <f t="shared" si="8"/>
        <v>4330184.7473232597</v>
      </c>
      <c r="E190" s="83"/>
      <c r="F190" s="83">
        <f t="shared" si="9"/>
        <v>5026386.514917789</v>
      </c>
    </row>
    <row r="191" spans="1:6" x14ac:dyDescent="0.2">
      <c r="A191" s="25">
        <f t="shared" si="10"/>
        <v>176</v>
      </c>
      <c r="C191" s="93">
        <f t="shared" si="11"/>
        <v>161</v>
      </c>
      <c r="D191" s="83">
        <f t="shared" si="8"/>
        <v>4330184.7473232597</v>
      </c>
      <c r="E191" s="83"/>
      <c r="F191" s="83">
        <f t="shared" si="9"/>
        <v>5026386.514917789</v>
      </c>
    </row>
    <row r="192" spans="1:6" x14ac:dyDescent="0.2">
      <c r="A192" s="25">
        <f t="shared" si="10"/>
        <v>177</v>
      </c>
      <c r="C192" s="93">
        <f t="shared" si="11"/>
        <v>162</v>
      </c>
      <c r="D192" s="83">
        <f t="shared" si="8"/>
        <v>4330184.7473232597</v>
      </c>
      <c r="E192" s="83"/>
      <c r="F192" s="83">
        <f t="shared" si="9"/>
        <v>5026386.514917789</v>
      </c>
    </row>
    <row r="193" spans="1:6" x14ac:dyDescent="0.2">
      <c r="A193" s="25">
        <f t="shared" si="10"/>
        <v>178</v>
      </c>
      <c r="C193" s="93">
        <f t="shared" si="11"/>
        <v>163</v>
      </c>
      <c r="D193" s="83">
        <f t="shared" si="8"/>
        <v>4330184.7473232597</v>
      </c>
      <c r="E193" s="83"/>
      <c r="F193" s="83">
        <f t="shared" si="9"/>
        <v>5026386.514917789</v>
      </c>
    </row>
    <row r="194" spans="1:6" x14ac:dyDescent="0.2">
      <c r="A194" s="25">
        <f t="shared" si="10"/>
        <v>179</v>
      </c>
      <c r="C194" s="93">
        <f t="shared" si="11"/>
        <v>164</v>
      </c>
      <c r="D194" s="83">
        <f t="shared" si="8"/>
        <v>4330184.7473232597</v>
      </c>
      <c r="E194" s="83"/>
      <c r="F194" s="83">
        <f t="shared" si="9"/>
        <v>5026386.514917789</v>
      </c>
    </row>
    <row r="195" spans="1:6" x14ac:dyDescent="0.2">
      <c r="A195" s="25">
        <f t="shared" si="10"/>
        <v>180</v>
      </c>
      <c r="C195" s="93">
        <f t="shared" si="11"/>
        <v>165</v>
      </c>
      <c r="D195" s="83">
        <f t="shared" si="8"/>
        <v>4330184.7473232597</v>
      </c>
      <c r="E195" s="83"/>
      <c r="F195" s="83">
        <f t="shared" si="9"/>
        <v>5026386.514917789</v>
      </c>
    </row>
    <row r="196" spans="1:6" x14ac:dyDescent="0.2">
      <c r="A196" s="25">
        <f t="shared" si="10"/>
        <v>181</v>
      </c>
      <c r="C196" s="93">
        <f t="shared" si="11"/>
        <v>166</v>
      </c>
      <c r="D196" s="83">
        <f t="shared" si="8"/>
        <v>4330184.7473232597</v>
      </c>
      <c r="E196" s="83"/>
      <c r="F196" s="83">
        <f t="shared" si="9"/>
        <v>5026386.514917789</v>
      </c>
    </row>
    <row r="197" spans="1:6" x14ac:dyDescent="0.2">
      <c r="A197" s="25">
        <f t="shared" si="10"/>
        <v>182</v>
      </c>
      <c r="C197" s="93">
        <f t="shared" si="11"/>
        <v>167</v>
      </c>
      <c r="D197" s="83">
        <f t="shared" si="8"/>
        <v>4330184.7473232597</v>
      </c>
      <c r="E197" s="83"/>
      <c r="F197" s="83">
        <f t="shared" si="9"/>
        <v>5026386.514917789</v>
      </c>
    </row>
    <row r="198" spans="1:6" x14ac:dyDescent="0.2">
      <c r="A198" s="25">
        <f t="shared" si="10"/>
        <v>183</v>
      </c>
      <c r="C198" s="93">
        <f t="shared" si="11"/>
        <v>168</v>
      </c>
      <c r="D198" s="83">
        <f t="shared" si="8"/>
        <v>4330184.7473232597</v>
      </c>
      <c r="E198" s="83"/>
      <c r="F198" s="83">
        <f t="shared" si="9"/>
        <v>5026386.514917789</v>
      </c>
    </row>
    <row r="199" spans="1:6" x14ac:dyDescent="0.2">
      <c r="A199" s="25">
        <f t="shared" si="10"/>
        <v>184</v>
      </c>
      <c r="C199" s="93">
        <f t="shared" si="11"/>
        <v>169</v>
      </c>
      <c r="D199" s="83">
        <f t="shared" si="8"/>
        <v>4330184.7473232597</v>
      </c>
      <c r="E199" s="83"/>
      <c r="F199" s="83">
        <f t="shared" si="9"/>
        <v>5026386.514917789</v>
      </c>
    </row>
    <row r="200" spans="1:6" x14ac:dyDescent="0.2">
      <c r="A200" s="25">
        <f t="shared" si="10"/>
        <v>185</v>
      </c>
      <c r="C200" s="93">
        <f t="shared" si="11"/>
        <v>170</v>
      </c>
      <c r="D200" s="83">
        <f t="shared" si="8"/>
        <v>4330184.7473232597</v>
      </c>
      <c r="E200" s="83"/>
      <c r="F200" s="83">
        <f t="shared" si="9"/>
        <v>5026386.514917789</v>
      </c>
    </row>
    <row r="201" spans="1:6" x14ac:dyDescent="0.2">
      <c r="A201" s="25">
        <f t="shared" si="10"/>
        <v>186</v>
      </c>
      <c r="C201" s="93">
        <f t="shared" si="11"/>
        <v>171</v>
      </c>
      <c r="D201" s="83">
        <f t="shared" si="8"/>
        <v>4330184.7473232597</v>
      </c>
      <c r="E201" s="83"/>
      <c r="F201" s="83">
        <f t="shared" si="9"/>
        <v>5026386.514917789</v>
      </c>
    </row>
    <row r="202" spans="1:6" x14ac:dyDescent="0.2">
      <c r="A202" s="25">
        <f t="shared" si="10"/>
        <v>187</v>
      </c>
      <c r="C202" s="93">
        <f t="shared" si="11"/>
        <v>172</v>
      </c>
      <c r="D202" s="83">
        <f t="shared" si="8"/>
        <v>4330184.7473232597</v>
      </c>
      <c r="E202" s="83"/>
      <c r="F202" s="83">
        <f t="shared" si="9"/>
        <v>5026386.514917789</v>
      </c>
    </row>
    <row r="203" spans="1:6" x14ac:dyDescent="0.2">
      <c r="A203" s="25">
        <f t="shared" si="10"/>
        <v>188</v>
      </c>
      <c r="C203" s="93">
        <f t="shared" si="11"/>
        <v>173</v>
      </c>
      <c r="D203" s="83">
        <f t="shared" si="8"/>
        <v>4330184.7473232597</v>
      </c>
      <c r="E203" s="83"/>
      <c r="F203" s="83">
        <f t="shared" si="9"/>
        <v>5026386.514917789</v>
      </c>
    </row>
    <row r="204" spans="1:6" x14ac:dyDescent="0.2">
      <c r="A204" s="25">
        <f t="shared" si="10"/>
        <v>189</v>
      </c>
      <c r="C204" s="93">
        <f t="shared" si="11"/>
        <v>174</v>
      </c>
      <c r="D204" s="83">
        <f t="shared" si="8"/>
        <v>4330184.7473232597</v>
      </c>
      <c r="E204" s="83"/>
      <c r="F204" s="83">
        <f t="shared" si="9"/>
        <v>5026386.514917789</v>
      </c>
    </row>
    <row r="205" spans="1:6" x14ac:dyDescent="0.2">
      <c r="A205" s="25">
        <f t="shared" si="10"/>
        <v>190</v>
      </c>
      <c r="C205" s="93">
        <f t="shared" si="11"/>
        <v>175</v>
      </c>
      <c r="D205" s="83">
        <f t="shared" si="8"/>
        <v>4330184.7473232597</v>
      </c>
      <c r="E205" s="83"/>
      <c r="F205" s="83">
        <f t="shared" si="9"/>
        <v>5026386.514917789</v>
      </c>
    </row>
    <row r="206" spans="1:6" x14ac:dyDescent="0.2">
      <c r="A206" s="25">
        <f t="shared" si="10"/>
        <v>191</v>
      </c>
      <c r="C206" s="93">
        <f t="shared" si="11"/>
        <v>176</v>
      </c>
      <c r="D206" s="83">
        <f t="shared" si="8"/>
        <v>4330184.7473232597</v>
      </c>
      <c r="E206" s="83"/>
      <c r="F206" s="83">
        <f t="shared" si="9"/>
        <v>5026386.514917789</v>
      </c>
    </row>
    <row r="207" spans="1:6" x14ac:dyDescent="0.2">
      <c r="A207" s="25">
        <f t="shared" si="10"/>
        <v>192</v>
      </c>
      <c r="C207" s="93">
        <f t="shared" si="11"/>
        <v>177</v>
      </c>
      <c r="D207" s="83">
        <f t="shared" si="8"/>
        <v>4330184.7473232597</v>
      </c>
      <c r="E207" s="83"/>
      <c r="F207" s="83">
        <f t="shared" si="9"/>
        <v>5026386.514917789</v>
      </c>
    </row>
    <row r="208" spans="1:6" x14ac:dyDescent="0.2">
      <c r="A208" s="25">
        <f t="shared" si="10"/>
        <v>193</v>
      </c>
      <c r="C208" s="93">
        <f t="shared" si="11"/>
        <v>178</v>
      </c>
      <c r="D208" s="83">
        <f t="shared" si="8"/>
        <v>4330184.7473232597</v>
      </c>
      <c r="E208" s="83"/>
      <c r="F208" s="83">
        <f t="shared" si="9"/>
        <v>5026386.514917789</v>
      </c>
    </row>
    <row r="209" spans="1:6" x14ac:dyDescent="0.2">
      <c r="A209" s="25">
        <f t="shared" si="10"/>
        <v>194</v>
      </c>
      <c r="C209" s="93">
        <f t="shared" si="11"/>
        <v>179</v>
      </c>
      <c r="D209" s="83">
        <f t="shared" si="8"/>
        <v>4330184.7473232597</v>
      </c>
      <c r="E209" s="83"/>
      <c r="F209" s="83">
        <f t="shared" si="9"/>
        <v>5026386.514917789</v>
      </c>
    </row>
    <row r="210" spans="1:6" x14ac:dyDescent="0.2">
      <c r="A210" s="25">
        <f t="shared" si="10"/>
        <v>195</v>
      </c>
      <c r="C210" s="93">
        <f t="shared" si="11"/>
        <v>180</v>
      </c>
      <c r="D210" s="94">
        <f>D$21</f>
        <v>4330184.7473232597</v>
      </c>
      <c r="E210" s="83"/>
      <c r="F210" s="94">
        <f>+F$21</f>
        <v>5026386.514917789</v>
      </c>
    </row>
    <row r="211" spans="1:6" x14ac:dyDescent="0.2">
      <c r="A211" s="25">
        <f t="shared" si="10"/>
        <v>196</v>
      </c>
      <c r="D211" s="83">
        <f>SUM(D31:D210)</f>
        <v>779433254.51818895</v>
      </c>
      <c r="E211" s="83"/>
      <c r="F211" s="83">
        <f>SUM(F31:F210)</f>
        <v>904749572.68519795</v>
      </c>
    </row>
  </sheetData>
  <mergeCells count="1">
    <mergeCell ref="A1:F1"/>
  </mergeCells>
  <printOptions horizontalCentered="1"/>
  <pageMargins left="0.75" right="0.75" top="0.5" bottom="0.75" header="0.5" footer="0.5"/>
  <pageSetup scale="85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5C327294-A46D-473A-804A-C88DD558C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2FDCB-CFCA-469C-9C46-C04B23A9E0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665E1B-0837-4EB7-9A1B-163A04926D79}">
  <ds:schemaRefs>
    <ds:schemaRef ds:uri="http://purl.org/dc/elements/1.1/"/>
    <ds:schemaRef ds:uri="http://schemas.microsoft.com/office/2006/metadata/properties"/>
    <ds:schemaRef ds:uri="C5184FA3-0756-4F0B-9756-0C67955A7DF8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d211b7-472a-4bec-b012-d8e46728dbd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SCHEDULE MJL-S1</vt:lpstr>
      <vt:lpstr>SCHEDULE MJL-S2</vt:lpstr>
      <vt:lpstr>SCHEDULE MJL-S3</vt:lpstr>
      <vt:lpstr>SCHEDULE MJL-S4</vt:lpstr>
      <vt:lpstr>'SCHEDULE MJL-S1'!Print_Area</vt:lpstr>
      <vt:lpstr>'SCHEDULE MJL-S2'!Print_Area</vt:lpstr>
      <vt:lpstr>'SCHEDULE MJL-S3'!Print_Area</vt:lpstr>
      <vt:lpstr>'SCHEDULE MJL-S4'!Print_Area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Mike D</dc:creator>
  <cp:lastModifiedBy>Walthers, Emily</cp:lastModifiedBy>
  <dcterms:created xsi:type="dcterms:W3CDTF">2024-03-14T15:25:18Z</dcterms:created>
  <dcterms:modified xsi:type="dcterms:W3CDTF">2024-04-22T19:55:11Z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