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4\"/>
    </mc:Choice>
  </mc:AlternateContent>
  <bookViews>
    <workbookView xWindow="-120" yWindow="-120" windowWidth="29040" windowHeight="15720" tabRatio="658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4" l="1"/>
  <c r="C27" i="14" s="1"/>
  <c r="C30" i="14" l="1"/>
  <c r="C34" i="14" l="1"/>
  <c r="D15" i="6" l="1"/>
  <c r="C26" i="15" l="1"/>
  <c r="C4" i="15" l="1"/>
  <c r="A5" i="5" s="1"/>
  <c r="D11" i="6" l="1"/>
  <c r="E12" i="6"/>
  <c r="C20" i="15" l="1"/>
  <c r="C27" i="15" s="1"/>
  <c r="C30" i="15" l="1"/>
  <c r="C32" i="15" s="1"/>
  <c r="F8" i="8" l="1"/>
  <c r="E57" i="6" l="1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<sst xmlns="http://schemas.openxmlformats.org/spreadsheetml/2006/main" count="151" uniqueCount="69">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</sst>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I20" sqref="I20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53</v>
      </c>
    </row>
    <row r="4" spans="1:13" x14ac:dyDescent="0.35">
      <c r="A4" s="1"/>
      <c r="B4" s="2" t="s">
        <v>21</v>
      </c>
      <c r="C4" s="2">
        <v>45351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3"/>
      <c r="D6" s="57"/>
      <c r="E6" s="58"/>
    </row>
    <row r="7" spans="1:13" x14ac:dyDescent="0.35">
      <c r="A7" s="5" t="s">
        <v>63</v>
      </c>
      <c r="B7" s="6"/>
      <c r="C7" s="43"/>
      <c r="D7" s="57"/>
      <c r="E7" s="58"/>
    </row>
    <row r="8" spans="1:13" x14ac:dyDescent="0.35">
      <c r="A8" s="5" t="s">
        <v>61</v>
      </c>
      <c r="B8" s="6"/>
      <c r="C8" s="43"/>
      <c r="D8" s="57"/>
      <c r="E8" s="58"/>
    </row>
    <row r="9" spans="1:13" x14ac:dyDescent="0.35">
      <c r="A9" s="5" t="s">
        <v>64</v>
      </c>
      <c r="B9" s="6"/>
      <c r="C9" s="43"/>
      <c r="D9" s="57"/>
      <c r="E9" s="58"/>
    </row>
    <row r="10" spans="1:13" x14ac:dyDescent="0.35">
      <c r="A10" s="5" t="s">
        <v>60</v>
      </c>
      <c r="B10" s="6"/>
      <c r="C10" s="43"/>
      <c r="D10" s="57"/>
      <c r="E10" s="58"/>
    </row>
    <row r="11" spans="1:13" x14ac:dyDescent="0.35">
      <c r="A11" s="5" t="s">
        <v>65</v>
      </c>
      <c r="B11" s="6"/>
      <c r="C11" s="43"/>
      <c r="D11" s="57"/>
      <c r="E11" s="58"/>
    </row>
    <row r="12" spans="1:13" x14ac:dyDescent="0.35">
      <c r="A12" s="5" t="s">
        <v>66</v>
      </c>
      <c r="B12" s="7"/>
      <c r="C12" s="40"/>
      <c r="D12" s="57"/>
      <c r="E12" s="58"/>
      <c r="F12" s="59"/>
    </row>
    <row r="13" spans="1:13" x14ac:dyDescent="0.35">
      <c r="A13" s="5" t="s">
        <v>67</v>
      </c>
      <c r="B13" s="6"/>
      <c r="C13" s="40"/>
      <c r="D13" s="57"/>
      <c r="E13" s="58"/>
      <c r="F13" s="59"/>
    </row>
    <row r="14" spans="1:13" x14ac:dyDescent="0.35">
      <c r="A14" s="5" t="s">
        <v>68</v>
      </c>
      <c r="B14" s="6"/>
      <c r="C14" s="43"/>
      <c r="D14" s="57"/>
      <c r="E14" s="58"/>
      <c r="F14" s="59"/>
    </row>
    <row r="15" spans="1:13" x14ac:dyDescent="0.35">
      <c r="A15" s="5" t="s">
        <v>2</v>
      </c>
      <c r="B15" s="6"/>
      <c r="C15" s="43"/>
      <c r="D15" s="57"/>
      <c r="E15" s="58"/>
      <c r="F15" s="59"/>
    </row>
    <row r="16" spans="1:13" x14ac:dyDescent="0.35">
      <c r="A16" s="5" t="s">
        <v>3</v>
      </c>
      <c r="B16" s="6"/>
      <c r="C16" s="43"/>
      <c r="D16" s="57"/>
      <c r="E16" s="58"/>
      <c r="F16" s="59"/>
    </row>
    <row r="17" spans="1:6" x14ac:dyDescent="0.35">
      <c r="A17" s="5" t="s">
        <v>4</v>
      </c>
      <c r="B17" s="6"/>
      <c r="C17" s="43"/>
      <c r="D17" s="57"/>
      <c r="E17" s="58"/>
      <c r="F17" s="59"/>
    </row>
    <row r="18" spans="1:6" x14ac:dyDescent="0.35">
      <c r="A18" s="5" t="s">
        <v>49</v>
      </c>
      <c r="B18" s="6"/>
      <c r="C18" s="43"/>
      <c r="D18" s="57"/>
      <c r="E18" s="58"/>
      <c r="F18" s="59"/>
    </row>
    <row r="19" spans="1:6" x14ac:dyDescent="0.35">
      <c r="A19" s="5" t="s">
        <v>5</v>
      </c>
      <c r="B19" s="6"/>
      <c r="C19" s="43"/>
      <c r="D19" s="57"/>
      <c r="E19" s="58"/>
      <c r="F19" s="59"/>
    </row>
    <row r="20" spans="1:6" ht="15" thickBot="1" x14ac:dyDescent="0.4">
      <c r="A20" s="3" t="s">
        <v>6</v>
      </c>
      <c r="B20" s="9"/>
      <c r="C20" s="71">
        <v>0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44">
        <v>-970069.57000000007</v>
      </c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/>
    </row>
    <row r="25" spans="1:6" x14ac:dyDescent="0.35">
      <c r="A25" s="5" t="s">
        <v>24</v>
      </c>
      <c r="B25" s="21"/>
      <c r="C25" s="45"/>
    </row>
    <row r="26" spans="1:6" x14ac:dyDescent="0.35">
      <c r="A26" s="3" t="s">
        <v>25</v>
      </c>
      <c r="B26" s="6"/>
      <c r="C26" s="70">
        <f>SUM(C22:C25)</f>
        <v>-970069.57000000007</v>
      </c>
    </row>
    <row r="27" spans="1:6" ht="15" thickBot="1" x14ac:dyDescent="0.4">
      <c r="A27" s="12" t="s">
        <v>7</v>
      </c>
      <c r="B27" s="22"/>
      <c r="C27" s="46">
        <f>SUM(C26)</f>
        <v>-970069.57000000007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14">
        <v>4.4809758333333337E-3</v>
      </c>
    </row>
    <row r="30" spans="1:6" x14ac:dyDescent="0.35">
      <c r="A30" s="15" t="s">
        <v>9</v>
      </c>
      <c r="B30" s="43"/>
      <c r="C30" s="43">
        <f>(C27+B34)*C29</f>
        <v>111747.60246629686</v>
      </c>
      <c r="D30" s="57"/>
      <c r="E30" s="58"/>
      <c r="F30" s="59"/>
    </row>
    <row r="31" spans="1:6" x14ac:dyDescent="0.35">
      <c r="A31" s="15"/>
      <c r="B31" s="43"/>
      <c r="C31" s="43"/>
      <c r="D31" s="57"/>
      <c r="E31" s="58"/>
      <c r="F31" s="59"/>
    </row>
    <row r="32" spans="1:6" x14ac:dyDescent="0.35">
      <c r="A32" s="15"/>
      <c r="B32" s="43"/>
      <c r="C32" s="43"/>
      <c r="D32" s="57"/>
      <c r="E32" s="58"/>
      <c r="F32" s="59"/>
    </row>
    <row r="33" spans="1:3" x14ac:dyDescent="0.35">
      <c r="A33" s="3"/>
      <c r="B33" s="47"/>
      <c r="C33" s="47"/>
    </row>
    <row r="34" spans="1:3" ht="15" thickBot="1" x14ac:dyDescent="0.4">
      <c r="A34" s="12" t="s">
        <v>10</v>
      </c>
      <c r="B34" s="72">
        <v>25908298.791193862</v>
      </c>
      <c r="C34" s="72">
        <f>C27+C30+B34+C32</f>
        <v>25049976.823660158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32"/>
  <sheetViews>
    <sheetView zoomScaleNormal="100" workbookViewId="0">
      <pane ySplit="4" topLeftCell="A11" activePane="bottomLeft" state="frozen"/>
      <selection pane="bottomLeft" activeCell="E12" sqref="E12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56</v>
      </c>
    </row>
    <row r="4" spans="1:13" x14ac:dyDescent="0.35">
      <c r="A4" s="1"/>
      <c r="B4" s="2" t="s">
        <v>21</v>
      </c>
      <c r="C4" s="2">
        <f>'Monthly Cost Tracker AP5'!C4</f>
        <v>45351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3">
        <v>42860.95</v>
      </c>
      <c r="D6" s="57"/>
      <c r="E6" s="58"/>
    </row>
    <row r="7" spans="1:13" x14ac:dyDescent="0.35">
      <c r="A7" s="5" t="s">
        <v>63</v>
      </c>
      <c r="B7" s="6"/>
      <c r="C7" s="43">
        <v>250.65</v>
      </c>
      <c r="D7" s="57"/>
      <c r="E7" s="58"/>
    </row>
    <row r="8" spans="1:13" x14ac:dyDescent="0.35">
      <c r="A8" s="5" t="s">
        <v>61</v>
      </c>
      <c r="B8" s="6"/>
      <c r="C8" s="43">
        <v>0</v>
      </c>
      <c r="D8" s="57"/>
      <c r="E8" s="58"/>
    </row>
    <row r="9" spans="1:13" x14ac:dyDescent="0.35">
      <c r="A9" s="5" t="s">
        <v>64</v>
      </c>
      <c r="B9" s="6"/>
      <c r="C9" s="43">
        <v>0</v>
      </c>
      <c r="D9" s="57"/>
      <c r="E9" s="58"/>
    </row>
    <row r="10" spans="1:13" x14ac:dyDescent="0.35">
      <c r="A10" s="5" t="s">
        <v>60</v>
      </c>
      <c r="B10" s="6"/>
      <c r="C10" s="43">
        <v>0</v>
      </c>
      <c r="D10" s="57"/>
      <c r="E10" s="58"/>
    </row>
    <row r="11" spans="1:13" x14ac:dyDescent="0.35">
      <c r="A11" s="5" t="s">
        <v>65</v>
      </c>
      <c r="B11" s="6"/>
      <c r="C11" s="43">
        <v>0</v>
      </c>
      <c r="D11" s="57"/>
      <c r="E11" s="58"/>
    </row>
    <row r="12" spans="1:13" x14ac:dyDescent="0.35">
      <c r="A12" s="5" t="s">
        <v>66</v>
      </c>
      <c r="B12" s="7"/>
      <c r="C12" s="43">
        <v>168378</v>
      </c>
      <c r="D12" s="57"/>
      <c r="E12" s="58"/>
      <c r="F12" s="59"/>
    </row>
    <row r="13" spans="1:13" x14ac:dyDescent="0.35">
      <c r="A13" s="5" t="s">
        <v>67</v>
      </c>
      <c r="B13" s="6"/>
      <c r="C13" s="43">
        <v>-2068750.4326231885</v>
      </c>
      <c r="D13" s="57"/>
      <c r="E13" s="58"/>
      <c r="F13" s="59"/>
    </row>
    <row r="14" spans="1:13" x14ac:dyDescent="0.35">
      <c r="A14" s="5" t="s">
        <v>68</v>
      </c>
      <c r="B14" s="6"/>
      <c r="C14" s="43">
        <v>-3931275.2000000039</v>
      </c>
      <c r="D14" s="57"/>
      <c r="E14" s="58"/>
      <c r="F14" s="59"/>
    </row>
    <row r="15" spans="1:13" x14ac:dyDescent="0.35">
      <c r="A15" s="5" t="s">
        <v>2</v>
      </c>
      <c r="B15" s="6"/>
      <c r="C15" s="43">
        <v>7073752.7670025351</v>
      </c>
      <c r="D15" s="57"/>
      <c r="E15" s="58"/>
      <c r="F15" s="59"/>
    </row>
    <row r="16" spans="1:13" x14ac:dyDescent="0.35">
      <c r="A16" s="5" t="s">
        <v>3</v>
      </c>
      <c r="B16" s="6"/>
      <c r="C16" s="43">
        <v>3510003.3333333335</v>
      </c>
      <c r="D16" s="57"/>
      <c r="E16" s="58"/>
      <c r="F16" s="59"/>
    </row>
    <row r="17" spans="1:6" x14ac:dyDescent="0.35">
      <c r="A17" s="5" t="s">
        <v>4</v>
      </c>
      <c r="B17" s="6"/>
      <c r="C17" s="43">
        <v>1079095.6900000002</v>
      </c>
      <c r="D17" s="57"/>
      <c r="E17" s="58"/>
      <c r="F17" s="59"/>
    </row>
    <row r="18" spans="1:6" x14ac:dyDescent="0.35">
      <c r="A18" s="5" t="s">
        <v>49</v>
      </c>
      <c r="B18" s="6"/>
      <c r="C18" s="43">
        <v>158899</v>
      </c>
      <c r="D18" s="57"/>
      <c r="E18" s="58"/>
      <c r="F18" s="59"/>
    </row>
    <row r="19" spans="1:6" x14ac:dyDescent="0.35">
      <c r="A19" s="5" t="s">
        <v>5</v>
      </c>
      <c r="B19" s="6"/>
      <c r="C19" s="43">
        <v>775000</v>
      </c>
      <c r="D19" s="57"/>
      <c r="E19" s="58"/>
      <c r="F19" s="59"/>
    </row>
    <row r="20" spans="1:6" ht="15" thickBot="1" x14ac:dyDescent="0.4">
      <c r="A20" s="3" t="s">
        <v>6</v>
      </c>
      <c r="B20" s="9"/>
      <c r="C20" s="71">
        <f>SUM(C6:C19)</f>
        <v>6808214.7577126762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44"/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>
        <v>3092568.7562052836</v>
      </c>
    </row>
    <row r="25" spans="1:6" x14ac:dyDescent="0.35">
      <c r="A25" s="5" t="s">
        <v>24</v>
      </c>
      <c r="B25" s="21"/>
      <c r="C25" s="45">
        <v>600491.23467867449</v>
      </c>
    </row>
    <row r="26" spans="1:6" x14ac:dyDescent="0.35">
      <c r="A26" s="3" t="s">
        <v>25</v>
      </c>
      <c r="B26" s="6"/>
      <c r="C26" s="69">
        <f>SUM(C24:C25)</f>
        <v>3693059.9908839581</v>
      </c>
    </row>
    <row r="27" spans="1:6" ht="15" thickBot="1" x14ac:dyDescent="0.4">
      <c r="A27" s="12" t="s">
        <v>7</v>
      </c>
      <c r="B27" s="22"/>
      <c r="C27" s="72">
        <f>-C26+C20</f>
        <v>3115154.7668287181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14">
        <v>4.4809758333333337E-3</v>
      </c>
    </row>
    <row r="30" spans="1:6" x14ac:dyDescent="0.35">
      <c r="A30" s="15" t="s">
        <v>9</v>
      </c>
      <c r="B30" s="43"/>
      <c r="C30" s="43">
        <f>(C27+B32)*C29</f>
        <v>145769.6028188593</v>
      </c>
      <c r="D30" s="57"/>
      <c r="E30" s="58"/>
      <c r="F30" s="59"/>
    </row>
    <row r="31" spans="1:6" x14ac:dyDescent="0.35">
      <c r="A31" s="3"/>
      <c r="B31" s="47"/>
      <c r="C31" s="47"/>
    </row>
    <row r="32" spans="1:6" ht="15" thickBot="1" x14ac:dyDescent="0.4">
      <c r="A32" s="12" t="s">
        <v>10</v>
      </c>
      <c r="B32" s="72">
        <v>29415617.154434554</v>
      </c>
      <c r="C32" s="72">
        <f>C27+C30+B32</f>
        <v>32676541.524082132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6"/>
  <sheetViews>
    <sheetView zoomScaleNormal="100" workbookViewId="0">
      <selection activeCell="E18" sqref="E18"/>
    </sheetView>
  </sheetViews>
  <sheetFormatPr defaultRowHeight="14.5" x14ac:dyDescent="0.35"/>
  <cols>
    <col min="1" max="1" width="21.7265625" customWidth="1"/>
    <col min="2" max="2" width="13.7265625" customWidth="1"/>
    <col min="3" max="3" width="16.45312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19" t="s">
        <v>0</v>
      </c>
    </row>
    <row r="2" spans="1:4" x14ac:dyDescent="0.35">
      <c r="A2" s="19" t="s">
        <v>14</v>
      </c>
    </row>
    <row r="3" spans="1:4" x14ac:dyDescent="0.35">
      <c r="A3" s="19" t="s">
        <v>45</v>
      </c>
    </row>
    <row r="4" spans="1:4" x14ac:dyDescent="0.35">
      <c r="A4" s="19" t="s">
        <v>11</v>
      </c>
    </row>
    <row r="5" spans="1:4" x14ac:dyDescent="0.35">
      <c r="A5" s="68">
        <f>'Monthly Cost Tracker AP6'!C4</f>
        <v>45351</v>
      </c>
    </row>
    <row r="7" spans="1:4" ht="15" thickBot="1" x14ac:dyDescent="0.4">
      <c r="A7" s="18"/>
      <c r="D7" s="8"/>
    </row>
    <row r="8" spans="1:4" ht="22" x14ac:dyDescent="0.35">
      <c r="A8" s="42" t="s">
        <v>40</v>
      </c>
      <c r="B8" s="42" t="s">
        <v>28</v>
      </c>
      <c r="C8" s="38" t="s">
        <v>14</v>
      </c>
      <c r="D8" s="8"/>
    </row>
    <row r="9" spans="1:4" x14ac:dyDescent="0.35">
      <c r="A9" s="35" t="s">
        <v>29</v>
      </c>
      <c r="B9" s="27" t="s">
        <v>30</v>
      </c>
      <c r="C9" s="36">
        <v>1187799.8999999999</v>
      </c>
    </row>
    <row r="10" spans="1:4" x14ac:dyDescent="0.35">
      <c r="A10" s="35" t="s">
        <v>31</v>
      </c>
      <c r="B10" s="27" t="s">
        <v>30</v>
      </c>
      <c r="C10" s="36">
        <v>282432.93000000017</v>
      </c>
      <c r="D10" s="8"/>
    </row>
    <row r="11" spans="1:4" x14ac:dyDescent="0.35">
      <c r="A11" s="35" t="s">
        <v>32</v>
      </c>
      <c r="B11" s="27" t="s">
        <v>30</v>
      </c>
      <c r="C11" s="36">
        <v>554665.15</v>
      </c>
      <c r="D11" s="8"/>
    </row>
    <row r="12" spans="1:4" x14ac:dyDescent="0.35">
      <c r="A12" s="35" t="s">
        <v>33</v>
      </c>
      <c r="B12" s="27" t="s">
        <v>34</v>
      </c>
      <c r="C12" s="36">
        <v>224132.49999999997</v>
      </c>
      <c r="D12" s="8"/>
    </row>
    <row r="13" spans="1:4" x14ac:dyDescent="0.35">
      <c r="A13" s="35" t="s">
        <v>35</v>
      </c>
      <c r="B13" s="27" t="s">
        <v>30</v>
      </c>
      <c r="C13" s="36">
        <v>9885.9600000000009</v>
      </c>
      <c r="D13" s="25"/>
    </row>
    <row r="14" spans="1:4" x14ac:dyDescent="0.35">
      <c r="A14" s="35" t="s">
        <v>36</v>
      </c>
      <c r="B14" s="27"/>
      <c r="C14" s="36"/>
      <c r="D14" s="25"/>
    </row>
    <row r="15" spans="1:4" x14ac:dyDescent="0.35">
      <c r="A15" s="37" t="s">
        <v>37</v>
      </c>
      <c r="B15" s="27" t="s">
        <v>34</v>
      </c>
      <c r="C15" s="36">
        <v>4415.76</v>
      </c>
      <c r="D15" s="25"/>
    </row>
    <row r="16" spans="1:4" x14ac:dyDescent="0.35">
      <c r="A16" s="37" t="s">
        <v>38</v>
      </c>
      <c r="B16" s="27" t="s">
        <v>34</v>
      </c>
      <c r="C16" s="36">
        <v>63880.339999999989</v>
      </c>
      <c r="D16" s="25"/>
    </row>
    <row r="17" spans="1:4" x14ac:dyDescent="0.35">
      <c r="A17" s="37" t="s">
        <v>39</v>
      </c>
      <c r="B17" s="27" t="s">
        <v>34</v>
      </c>
      <c r="C17" s="36">
        <v>71607.509999999995</v>
      </c>
      <c r="D17" s="25"/>
    </row>
    <row r="18" spans="1:4" x14ac:dyDescent="0.35">
      <c r="D18" s="25"/>
    </row>
    <row r="19" spans="1:4" ht="15" thickBot="1" x14ac:dyDescent="0.4">
      <c r="A19" s="33" t="s">
        <v>27</v>
      </c>
      <c r="B19" s="32"/>
      <c r="C19" s="34">
        <f>SUM(C9:C18)</f>
        <v>2398820.0499999993</v>
      </c>
      <c r="D19" s="25"/>
    </row>
    <row r="20" spans="1:4" ht="15" thickTop="1" x14ac:dyDescent="0.35">
      <c r="D20" s="25"/>
    </row>
    <row r="21" spans="1:4" x14ac:dyDescent="0.35">
      <c r="D21" s="25"/>
    </row>
    <row r="22" spans="1:4" x14ac:dyDescent="0.35">
      <c r="D22" s="25"/>
    </row>
    <row r="23" spans="1:4" x14ac:dyDescent="0.35">
      <c r="A23" s="26"/>
      <c r="B23" s="8"/>
      <c r="C23" s="8"/>
    </row>
    <row r="24" spans="1:4" x14ac:dyDescent="0.35">
      <c r="A24" s="26"/>
      <c r="B24" s="8"/>
      <c r="C24" s="8"/>
    </row>
    <row r="25" spans="1:4" x14ac:dyDescent="0.35">
      <c r="A25" s="26"/>
      <c r="B25" s="8"/>
      <c r="C25" s="8"/>
    </row>
    <row r="26" spans="1:4" x14ac:dyDescent="0.3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58"/>
  <sheetViews>
    <sheetView workbookViewId="0">
      <selection activeCell="C11" sqref="C11:C19"/>
    </sheetView>
  </sheetViews>
  <sheetFormatPr defaultRowHeight="14.5" x14ac:dyDescent="0.35"/>
  <cols>
    <col min="1" max="1" width="21.81640625" customWidth="1"/>
    <col min="2" max="2" width="12.7265625" customWidth="1"/>
    <col min="3" max="3" width="17.7265625" customWidth="1"/>
    <col min="4" max="4" width="20.7265625" customWidth="1"/>
    <col min="5" max="5" width="22" customWidth="1"/>
    <col min="8" max="8" width="14.54296875" bestFit="1" customWidth="1"/>
  </cols>
  <sheetData>
    <row r="1" spans="1:5" x14ac:dyDescent="0.35">
      <c r="A1" s="19" t="s">
        <v>0</v>
      </c>
    </row>
    <row r="2" spans="1:5" ht="15.5" x14ac:dyDescent="0.35">
      <c r="A2" s="19" t="s">
        <v>50</v>
      </c>
    </row>
    <row r="3" spans="1:5" x14ac:dyDescent="0.35">
      <c r="A3" s="19" t="s">
        <v>45</v>
      </c>
    </row>
    <row r="4" spans="1:5" x14ac:dyDescent="0.35">
      <c r="A4" s="19" t="s">
        <v>12</v>
      </c>
    </row>
    <row r="5" spans="1:5" x14ac:dyDescent="0.35">
      <c r="A5" s="20">
        <f>+'18A'!A5</f>
        <v>45351</v>
      </c>
    </row>
    <row r="7" spans="1:5" x14ac:dyDescent="0.35">
      <c r="A7" s="17"/>
      <c r="B7" s="16"/>
      <c r="D7" s="8"/>
    </row>
    <row r="8" spans="1:5" x14ac:dyDescent="0.35">
      <c r="A8" s="49"/>
    </row>
    <row r="9" spans="1:5" ht="15" thickBot="1" x14ac:dyDescent="0.4"/>
    <row r="10" spans="1:5" ht="35.25" customHeight="1" x14ac:dyDescent="0.35">
      <c r="A10" s="38" t="s">
        <v>40</v>
      </c>
      <c r="B10" s="38" t="s">
        <v>28</v>
      </c>
      <c r="C10" s="38" t="str">
        <f>CONCATENATE(TEXT($A$5,"MMM-YYYY")," kWh")</f>
        <v>Feb-2024 kWh</v>
      </c>
      <c r="D10" s="61" t="s">
        <v>57</v>
      </c>
      <c r="E10" s="61" t="s">
        <v>51</v>
      </c>
    </row>
    <row r="11" spans="1:5" x14ac:dyDescent="0.35">
      <c r="A11" s="35" t="s">
        <v>29</v>
      </c>
      <c r="B11" s="27" t="s">
        <v>30</v>
      </c>
      <c r="C11" s="60">
        <v>982982453</v>
      </c>
      <c r="D11" s="67">
        <f>($E$38/$E$57)</f>
        <v>2.334277972445468E-4</v>
      </c>
      <c r="E11" s="50">
        <f>C11*D11</f>
        <v>229455.42873383124</v>
      </c>
    </row>
    <row r="12" spans="1:5" x14ac:dyDescent="0.35">
      <c r="A12" s="35" t="s">
        <v>31</v>
      </c>
      <c r="B12" s="27" t="s">
        <v>30</v>
      </c>
      <c r="C12" s="60">
        <v>250775701</v>
      </c>
      <c r="D12" s="67">
        <f>($E$38/$E$57)</f>
        <v>2.334277972445468E-4</v>
      </c>
      <c r="E12" s="50">
        <f>C12*D12</f>
        <v>58538.019486887089</v>
      </c>
    </row>
    <row r="13" spans="1:5" x14ac:dyDescent="0.35">
      <c r="A13" s="35" t="s">
        <v>32</v>
      </c>
      <c r="B13" s="27" t="s">
        <v>30</v>
      </c>
      <c r="C13" s="60">
        <v>522688696</v>
      </c>
      <c r="D13" s="67">
        <f>($E$38/$E$57)</f>
        <v>2.334277972445468E-4</v>
      </c>
      <c r="E13" s="50">
        <f t="shared" ref="E13:E19" si="0">C13*D13</f>
        <v>122010.07095190456</v>
      </c>
    </row>
    <row r="14" spans="1:5" x14ac:dyDescent="0.35">
      <c r="A14" s="35" t="s">
        <v>33</v>
      </c>
      <c r="B14" s="27" t="s">
        <v>34</v>
      </c>
      <c r="C14" s="60">
        <v>270118029</v>
      </c>
      <c r="D14" s="67">
        <f>($E$38/$E$57)</f>
        <v>2.334277972445468E-4</v>
      </c>
      <c r="E14" s="50">
        <f t="shared" si="0"/>
        <v>63053.056505508612</v>
      </c>
    </row>
    <row r="15" spans="1:5" x14ac:dyDescent="0.35">
      <c r="A15" s="35" t="s">
        <v>35</v>
      </c>
      <c r="B15" s="27" t="s">
        <v>30</v>
      </c>
      <c r="C15" s="60">
        <v>10882065</v>
      </c>
      <c r="D15" s="67">
        <f>($E$38/$E$57)</f>
        <v>2.334277972445468E-4</v>
      </c>
      <c r="E15" s="50">
        <f t="shared" si="0"/>
        <v>2540.1764624219791</v>
      </c>
    </row>
    <row r="16" spans="1:5" x14ac:dyDescent="0.35">
      <c r="A16" s="35" t="s">
        <v>36</v>
      </c>
      <c r="B16" s="27"/>
      <c r="C16" s="60"/>
      <c r="D16" s="67"/>
      <c r="E16" s="50"/>
    </row>
    <row r="17" spans="1:5" x14ac:dyDescent="0.35">
      <c r="A17" s="37" t="s">
        <v>37</v>
      </c>
      <c r="B17" s="27" t="s">
        <v>34</v>
      </c>
      <c r="C17" s="60">
        <v>12744228</v>
      </c>
      <c r="D17" s="67">
        <f>($E$38/$E$57)</f>
        <v>2.334277972445468E-4</v>
      </c>
      <c r="E17" s="50">
        <f t="shared" si="0"/>
        <v>2974.8570696222764</v>
      </c>
    </row>
    <row r="18" spans="1:5" x14ac:dyDescent="0.35">
      <c r="A18" s="37" t="s">
        <v>38</v>
      </c>
      <c r="B18" s="27" t="s">
        <v>34</v>
      </c>
      <c r="C18" s="60">
        <v>138679703</v>
      </c>
      <c r="D18" s="67">
        <f>($E$38/$E$57)</f>
        <v>2.334277972445468E-4</v>
      </c>
      <c r="E18" s="50">
        <f t="shared" si="0"/>
        <v>32371.697593817968</v>
      </c>
    </row>
    <row r="19" spans="1:5" x14ac:dyDescent="0.35">
      <c r="A19" s="37" t="s">
        <v>39</v>
      </c>
      <c r="B19" s="27" t="s">
        <v>34</v>
      </c>
      <c r="C19" s="60">
        <v>108172997</v>
      </c>
      <c r="D19" s="67">
        <f>($E$38/$E$57)</f>
        <v>2.334277972445468E-4</v>
      </c>
      <c r="E19" s="50">
        <f t="shared" si="0"/>
        <v>25250.584411050968</v>
      </c>
    </row>
    <row r="20" spans="1:5" x14ac:dyDescent="0.35">
      <c r="C20" s="51"/>
      <c r="D20" s="51"/>
      <c r="E20" s="51"/>
    </row>
    <row r="21" spans="1:5" ht="15" thickBot="1" x14ac:dyDescent="0.4">
      <c r="A21" s="33" t="s">
        <v>27</v>
      </c>
      <c r="B21" s="32"/>
      <c r="C21" s="52">
        <f>SUM(C11:C20)</f>
        <v>2297043872</v>
      </c>
      <c r="D21" s="52"/>
      <c r="E21" s="52">
        <f t="shared" ref="E21" si="1">SUM(E11:E20)</f>
        <v>536193.89121504466</v>
      </c>
    </row>
    <row r="22" spans="1:5" ht="15" thickTop="1" x14ac:dyDescent="0.35"/>
    <row r="24" spans="1:5" ht="16.5" x14ac:dyDescent="0.35">
      <c r="A24" t="s">
        <v>52</v>
      </c>
    </row>
    <row r="30" spans="1:5" x14ac:dyDescent="0.35">
      <c r="A30" s="53" t="s">
        <v>54</v>
      </c>
      <c r="B30" s="53"/>
      <c r="C30" s="53"/>
      <c r="D30" s="53"/>
      <c r="E30" s="53"/>
    </row>
    <row r="38" spans="1:5" x14ac:dyDescent="0.35">
      <c r="E38" s="25">
        <v>7205895</v>
      </c>
    </row>
    <row r="40" spans="1:5" x14ac:dyDescent="0.35">
      <c r="A40" s="53" t="s">
        <v>55</v>
      </c>
      <c r="B40" s="53"/>
      <c r="C40" s="53"/>
      <c r="D40" s="53"/>
      <c r="E40" s="53"/>
    </row>
    <row r="50" spans="5:5" x14ac:dyDescent="0.35">
      <c r="E50" s="64">
        <v>13281323630</v>
      </c>
    </row>
    <row r="51" spans="5:5" x14ac:dyDescent="0.35">
      <c r="E51" s="64">
        <v>3137528082</v>
      </c>
    </row>
    <row r="52" spans="5:5" x14ac:dyDescent="0.35">
      <c r="E52" s="64">
        <v>7243993310</v>
      </c>
    </row>
    <row r="53" spans="5:5" x14ac:dyDescent="0.35">
      <c r="E53" s="64">
        <v>3510154524</v>
      </c>
    </row>
    <row r="54" spans="5:5" x14ac:dyDescent="0.35">
      <c r="E54" s="64">
        <v>3555986080</v>
      </c>
    </row>
    <row r="55" spans="5:5" x14ac:dyDescent="0.35">
      <c r="E55" s="64">
        <v>90105532</v>
      </c>
    </row>
    <row r="56" spans="5:5" x14ac:dyDescent="0.35">
      <c r="E56" s="64">
        <v>50818446</v>
      </c>
    </row>
    <row r="57" spans="5:5" ht="15" thickBot="1" x14ac:dyDescent="0.4">
      <c r="E57" s="65">
        <f>SUM(E50:E56)</f>
        <v>30869909604</v>
      </c>
    </row>
    <row r="58" spans="5: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workbookViewId="0">
      <selection activeCell="D10" sqref="D10"/>
    </sheetView>
  </sheetViews>
  <sheetFormatPr defaultRowHeight="14.5" x14ac:dyDescent="0.35"/>
  <cols>
    <col min="1" max="1" width="39" customWidth="1"/>
    <col min="2" max="2" width="50.54296875" customWidth="1"/>
    <col min="3" max="3" width="3.453125" customWidth="1"/>
    <col min="4" max="4" width="21.54296875" customWidth="1"/>
  </cols>
  <sheetData>
    <row r="1" spans="1:8" x14ac:dyDescent="0.35">
      <c r="A1" s="19" t="s">
        <v>0</v>
      </c>
    </row>
    <row r="2" spans="1:8" x14ac:dyDescent="0.35">
      <c r="A2" s="19" t="s">
        <v>16</v>
      </c>
    </row>
    <row r="3" spans="1:8" x14ac:dyDescent="0.35">
      <c r="A3" s="19" t="s">
        <v>46</v>
      </c>
    </row>
    <row r="4" spans="1:8" x14ac:dyDescent="0.35">
      <c r="A4" s="20">
        <f>+'18A'!A5</f>
        <v>45351</v>
      </c>
    </row>
    <row r="6" spans="1:8" x14ac:dyDescent="0.35">
      <c r="A6" s="17"/>
      <c r="B6" s="16"/>
      <c r="D6" s="8"/>
    </row>
    <row r="7" spans="1:8" ht="15" customHeight="1" x14ac:dyDescent="0.35">
      <c r="A7" t="s">
        <v>59</v>
      </c>
      <c r="B7" s="63"/>
      <c r="C7" s="63"/>
      <c r="D7" s="63"/>
      <c r="E7" s="63"/>
      <c r="F7" s="63"/>
      <c r="G7" s="63"/>
      <c r="H7" s="63"/>
    </row>
    <row r="8" spans="1:8" x14ac:dyDescent="0.35">
      <c r="A8" s="62"/>
      <c r="B8" s="62"/>
      <c r="C8" s="62"/>
      <c r="D8" s="62"/>
      <c r="E8" s="62"/>
      <c r="F8" s="62"/>
      <c r="G8" s="62"/>
      <c r="H8" s="62"/>
    </row>
    <row r="9" spans="1:8" x14ac:dyDescent="0.35">
      <c r="A9" s="62"/>
      <c r="B9" s="62"/>
      <c r="C9" s="62"/>
      <c r="D9" s="62"/>
      <c r="E9" s="62"/>
      <c r="F9" s="62"/>
      <c r="G9" s="62"/>
      <c r="H9" s="6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E20" sqref="E20"/>
    </sheetView>
  </sheetViews>
  <sheetFormatPr defaultRowHeight="14.5" x14ac:dyDescent="0.35"/>
  <cols>
    <col min="1" max="1" width="20.26953125" customWidth="1"/>
    <col min="2" max="2" width="15.7265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19" t="s">
        <v>0</v>
      </c>
    </row>
    <row r="2" spans="1:7" x14ac:dyDescent="0.35">
      <c r="A2" s="19" t="s">
        <v>15</v>
      </c>
    </row>
    <row r="3" spans="1:7" x14ac:dyDescent="0.35">
      <c r="A3" s="19" t="s">
        <v>45</v>
      </c>
    </row>
    <row r="4" spans="1:7" x14ac:dyDescent="0.35">
      <c r="A4" s="19" t="s">
        <v>13</v>
      </c>
    </row>
    <row r="5" spans="1:7" x14ac:dyDescent="0.35">
      <c r="A5" s="20">
        <f>+'18A'!A5</f>
        <v>45351</v>
      </c>
    </row>
    <row r="6" spans="1:7" ht="15" thickBot="1" x14ac:dyDescent="0.4"/>
    <row r="7" spans="1:7" ht="42.75" customHeight="1" x14ac:dyDescent="0.3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35">
      <c r="A8" s="27" t="s">
        <v>29</v>
      </c>
      <c r="B8" s="27" t="s">
        <v>30</v>
      </c>
      <c r="C8" s="36">
        <f>'18A'!C9</f>
        <v>1187799.8999999999</v>
      </c>
      <c r="D8" s="39">
        <v>1223061000</v>
      </c>
      <c r="E8" s="66">
        <v>2.0428017024844477E-3</v>
      </c>
      <c r="F8" s="36">
        <f>D8*E8</f>
        <v>2498471.0930423313</v>
      </c>
      <c r="G8" s="36">
        <f>F8-C8</f>
        <v>1310671.1930423314</v>
      </c>
    </row>
    <row r="9" spans="1:7" x14ac:dyDescent="0.35">
      <c r="A9" s="27" t="s">
        <v>31</v>
      </c>
      <c r="B9" s="27" t="s">
        <v>30</v>
      </c>
      <c r="C9" s="36">
        <f>'18A'!C10</f>
        <v>282432.93000000017</v>
      </c>
      <c r="D9" s="39">
        <v>265230580.00000003</v>
      </c>
      <c r="E9" s="66">
        <v>2.0428017024844477E-3</v>
      </c>
      <c r="F9" s="36">
        <f t="shared" ref="F9:F16" si="0">D9*E9</f>
        <v>541813.48037493753</v>
      </c>
      <c r="G9" s="36">
        <f t="shared" ref="G9:G16" si="1">F9-C9</f>
        <v>259380.55037493736</v>
      </c>
    </row>
    <row r="10" spans="1:7" x14ac:dyDescent="0.35">
      <c r="A10" s="27" t="s">
        <v>32</v>
      </c>
      <c r="B10" s="27" t="s">
        <v>30</v>
      </c>
      <c r="C10" s="36">
        <f>'18A'!C11</f>
        <v>554665.15</v>
      </c>
      <c r="D10" s="39">
        <v>585937380</v>
      </c>
      <c r="E10" s="66">
        <v>2.0428017024844477E-3</v>
      </c>
      <c r="F10" s="36">
        <f t="shared" si="0"/>
        <v>1196953.8774132768</v>
      </c>
      <c r="G10" s="36">
        <f t="shared" si="1"/>
        <v>642288.72741327679</v>
      </c>
    </row>
    <row r="11" spans="1:7" x14ac:dyDescent="0.35">
      <c r="A11" s="27" t="s">
        <v>33</v>
      </c>
      <c r="B11" s="27" t="s">
        <v>34</v>
      </c>
      <c r="C11" s="36">
        <f>'18A'!C12</f>
        <v>224132.49999999997</v>
      </c>
      <c r="D11" s="39">
        <v>276106080</v>
      </c>
      <c r="E11" s="66">
        <v>2.0428017024844477E-3</v>
      </c>
      <c r="F11" s="36">
        <f t="shared" si="0"/>
        <v>564029.97029030707</v>
      </c>
      <c r="G11" s="36">
        <f t="shared" si="1"/>
        <v>339897.47029030707</v>
      </c>
    </row>
    <row r="12" spans="1:7" x14ac:dyDescent="0.35">
      <c r="A12" s="27" t="s">
        <v>42</v>
      </c>
      <c r="B12" s="27" t="s">
        <v>30</v>
      </c>
      <c r="C12" s="36">
        <f>'18A'!C13</f>
        <v>9885.9600000000009</v>
      </c>
      <c r="D12" s="39">
        <v>11642813.395</v>
      </c>
      <c r="E12" s="66">
        <v>2.0428017024844477E-3</v>
      </c>
      <c r="F12" s="36">
        <f t="shared" si="0"/>
        <v>23783.95902501473</v>
      </c>
      <c r="G12" s="36">
        <f t="shared" si="1"/>
        <v>13897.999025014729</v>
      </c>
    </row>
    <row r="13" spans="1:7" x14ac:dyDescent="0.35">
      <c r="A13" s="27" t="s">
        <v>36</v>
      </c>
      <c r="B13" s="27"/>
      <c r="C13" s="36">
        <f>'18A'!C14</f>
        <v>0</v>
      </c>
      <c r="D13" s="39"/>
      <c r="E13" s="66"/>
      <c r="F13" s="36"/>
      <c r="G13" s="36"/>
    </row>
    <row r="14" spans="1:7" x14ac:dyDescent="0.35">
      <c r="A14" s="28" t="s">
        <v>37</v>
      </c>
      <c r="B14" s="27" t="s">
        <v>34</v>
      </c>
      <c r="C14" s="36">
        <f>'18A'!C15</f>
        <v>4415.76</v>
      </c>
      <c r="D14" s="39">
        <v>14449199.182902811</v>
      </c>
      <c r="E14" s="66">
        <v>2.0428017024844477E-3</v>
      </c>
      <c r="F14" s="36">
        <f t="shared" si="0"/>
        <v>29516.848690370753</v>
      </c>
      <c r="G14" s="36">
        <f t="shared" si="1"/>
        <v>25101.088690370751</v>
      </c>
    </row>
    <row r="15" spans="1:7" x14ac:dyDescent="0.35">
      <c r="A15" s="28" t="s">
        <v>38</v>
      </c>
      <c r="B15" s="27" t="s">
        <v>34</v>
      </c>
      <c r="C15" s="36">
        <f>'18A'!C16</f>
        <v>63880.339999999989</v>
      </c>
      <c r="D15" s="39">
        <v>135480411.04891917</v>
      </c>
      <c r="E15" s="66">
        <v>2.0428017024844477E-3</v>
      </c>
      <c r="F15" s="36">
        <f t="shared" si="0"/>
        <v>276759.61434402486</v>
      </c>
      <c r="G15" s="36">
        <f t="shared" si="1"/>
        <v>212879.27434402486</v>
      </c>
    </row>
    <row r="16" spans="1:7" x14ac:dyDescent="0.35">
      <c r="A16" s="28" t="s">
        <v>39</v>
      </c>
      <c r="B16" s="27" t="s">
        <v>34</v>
      </c>
      <c r="C16" s="36">
        <f>'18A'!C17</f>
        <v>71607.509999999995</v>
      </c>
      <c r="D16" s="39">
        <v>109805169.76817802</v>
      </c>
      <c r="E16" s="66">
        <v>2.0428017024844477E-3</v>
      </c>
      <c r="F16" s="36">
        <f t="shared" si="0"/>
        <v>224310.18774402785</v>
      </c>
      <c r="G16" s="36">
        <f t="shared" si="1"/>
        <v>152702.67774402787</v>
      </c>
    </row>
    <row r="17" spans="1:7" x14ac:dyDescent="0.35">
      <c r="C17" s="40"/>
      <c r="D17" s="39"/>
      <c r="E17" s="29"/>
      <c r="F17" s="36"/>
      <c r="G17" s="36"/>
    </row>
    <row r="18" spans="1:7" ht="15" thickBot="1" x14ac:dyDescent="0.4">
      <c r="A18" s="33" t="s">
        <v>27</v>
      </c>
      <c r="B18" s="32"/>
      <c r="C18" s="34">
        <f>SUM(C8:C17)</f>
        <v>2398820.0499999993</v>
      </c>
      <c r="D18" s="41">
        <f>SUM(D8:D17)</f>
        <v>2621712633.395</v>
      </c>
      <c r="E18" s="30"/>
      <c r="F18" s="34">
        <f>SUM(F8:F17)</f>
        <v>5355639.0309242913</v>
      </c>
      <c r="G18" s="34">
        <f>SUM(G8:G17)</f>
        <v>2956818.9809242901</v>
      </c>
    </row>
    <row r="19" spans="1:7" ht="15" thickTop="1" x14ac:dyDescent="0.35">
      <c r="G19" s="31"/>
    </row>
    <row r="20" spans="1:7" x14ac:dyDescent="0.35">
      <c r="D20" s="31"/>
    </row>
    <row r="21" spans="1:7" x14ac:dyDescent="0.3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80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17</v>
      </c>
    </row>
    <row r="3" spans="1:1" x14ac:dyDescent="0.35">
      <c r="A3" s="19" t="s">
        <v>47</v>
      </c>
    </row>
    <row r="4" spans="1:1" x14ac:dyDescent="0.35">
      <c r="A4" s="20">
        <f>+'18A'!A5</f>
        <v>45351</v>
      </c>
    </row>
    <row r="7" spans="1:1" x14ac:dyDescent="0.3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20" sqref="A20"/>
    </sheetView>
  </sheetViews>
  <sheetFormatPr defaultRowHeight="14.5" x14ac:dyDescent="0.35"/>
  <cols>
    <col min="1" max="1" width="56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19</v>
      </c>
    </row>
    <row r="3" spans="1:1" x14ac:dyDescent="0.35">
      <c r="A3" s="19" t="s">
        <v>48</v>
      </c>
    </row>
    <row r="4" spans="1:1" x14ac:dyDescent="0.35">
      <c r="A4" s="20">
        <f>+'18A'!A5</f>
        <v>45351</v>
      </c>
    </row>
    <row r="7" spans="1:1" x14ac:dyDescent="0.3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2024-05-01T18:02:28Z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