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4\"/>
    </mc:Choice>
  </mc:AlternateContent>
  <bookViews>
    <workbookView xWindow="-120" yWindow="-120" windowWidth="29040" windowHeight="15720" tabRatio="658"/>
  </bookViews>
  <sheets>
    <sheet name="Monthly Cost Tracker AP5" sheetId="14" r:id="rId1"/>
    <sheet name="Monthly Cost Tracker AP6" sheetId="15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0">#REF!</definedName>
    <definedName name="p" localSheetId="1">#REF!</definedName>
    <definedName name="p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0">#REF!</definedName>
    <definedName name="q" localSheetId="1">#REF!</definedName>
    <definedName name="q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0">#REF!</definedName>
    <definedName name="rr" localSheetId="1">#REF!</definedName>
    <definedName name="rr">#REF!</definedName>
    <definedName name="rrr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0" hidden="1">#REF!</definedName>
    <definedName name="z" localSheetId="1" hidden="1">#REF!</definedName>
    <definedName name="z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4" l="1"/>
  <c r="C26" i="14" l="1"/>
  <c r="C27" i="14" s="1"/>
  <c r="C30" i="14" l="1"/>
  <c r="C34" i="14" l="1"/>
  <c r="D15" i="6" l="1"/>
  <c r="C26" i="15" l="1"/>
  <c r="C4" i="15" l="1"/>
  <c r="A5" i="5" s="1"/>
  <c r="D11" i="6" l="1"/>
  <c r="E12" i="6"/>
  <c r="F8" i="8" l="1"/>
  <c r="E57" i="6" l="1"/>
  <c r="D12" i="6" l="1"/>
  <c r="D13" i="6"/>
  <c r="D14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5" s="1"/>
  <c r="C32" i="15" s="1"/>
</calcChain>
</file>

<file path=xl/sharedStrings.xml><?xml version="1.0" encoding="utf-8"?>
<sst xmlns="http://schemas.openxmlformats.org/spreadsheetml/2006/main" count="151" uniqueCount="69">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</sst>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5" fontId="0" fillId="0" borderId="3" xfId="8" applyNumberFormat="1" applyFont="1" applyFill="1" applyBorder="1"/>
    <xf numFmtId="169" fontId="14" fillId="0" borderId="0" xfId="5" applyNumberFormat="1" applyFont="1" applyFill="1"/>
    <xf numFmtId="168" fontId="5" fillId="0" borderId="0" xfId="7" applyNumberFormat="1" applyFont="1" applyBorder="1"/>
  </cellXfs>
  <cellStyles count="9">
    <cellStyle name="Comma" xfId="5" builtinId="3"/>
    <cellStyle name="Comma 3" xfId="4"/>
    <cellStyle name="Currency" xfId="1" builtinId="4"/>
    <cellStyle name="Currency 2" xfId="7"/>
    <cellStyle name="Normal" xfId="0" builtinId="0"/>
    <cellStyle name="Normal 2" xfId="6"/>
    <cellStyle name="Normal 3" xfId="3"/>
    <cellStyle name="Percent" xfId="2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0" width="17.26953125" customWidth="1"/>
    <col min="11" max="11" width="18" bestFit="1" customWidth="1"/>
  </cols>
  <sheetData>
    <row r="1" spans="1:13" x14ac:dyDescent="0.35">
      <c r="A1" t="s">
        <v>0</v>
      </c>
    </row>
    <row r="2" spans="1:13" x14ac:dyDescent="0.35">
      <c r="A2" t="s">
        <v>1</v>
      </c>
    </row>
    <row r="3" spans="1:13" x14ac:dyDescent="0.35">
      <c r="A3" t="s">
        <v>53</v>
      </c>
    </row>
    <row r="4" spans="1:13" x14ac:dyDescent="0.35">
      <c r="A4" s="1"/>
      <c r="B4" s="2" t="s">
        <v>21</v>
      </c>
      <c r="C4" s="2">
        <v>45382</v>
      </c>
    </row>
    <row r="5" spans="1:13" x14ac:dyDescent="0.3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35">
      <c r="A6" s="5" t="s">
        <v>62</v>
      </c>
      <c r="B6" s="6"/>
      <c r="C6" s="43"/>
      <c r="D6" s="57"/>
      <c r="E6" s="58"/>
    </row>
    <row r="7" spans="1:13" x14ac:dyDescent="0.35">
      <c r="A7" s="5" t="s">
        <v>63</v>
      </c>
      <c r="B7" s="6"/>
      <c r="C7" s="43"/>
      <c r="D7" s="57"/>
      <c r="E7" s="58"/>
    </row>
    <row r="8" spans="1:13" x14ac:dyDescent="0.35">
      <c r="A8" s="5" t="s">
        <v>61</v>
      </c>
      <c r="B8" s="6"/>
      <c r="C8" s="43"/>
      <c r="D8" s="57"/>
      <c r="E8" s="58"/>
    </row>
    <row r="9" spans="1:13" x14ac:dyDescent="0.35">
      <c r="A9" s="5" t="s">
        <v>64</v>
      </c>
      <c r="B9" s="6"/>
      <c r="C9" s="43"/>
      <c r="D9" s="57"/>
      <c r="E9" s="58"/>
    </row>
    <row r="10" spans="1:13" x14ac:dyDescent="0.35">
      <c r="A10" s="5" t="s">
        <v>60</v>
      </c>
      <c r="B10" s="6"/>
      <c r="C10" s="43"/>
      <c r="D10" s="57"/>
      <c r="E10" s="58"/>
    </row>
    <row r="11" spans="1:13" x14ac:dyDescent="0.35">
      <c r="A11" s="5" t="s">
        <v>65</v>
      </c>
      <c r="B11" s="6"/>
      <c r="C11" s="43"/>
      <c r="D11" s="57"/>
      <c r="E11" s="58"/>
    </row>
    <row r="12" spans="1:13" x14ac:dyDescent="0.35">
      <c r="A12" s="5" t="s">
        <v>66</v>
      </c>
      <c r="B12" s="7"/>
      <c r="C12" s="40"/>
      <c r="D12" s="57"/>
      <c r="E12" s="58"/>
      <c r="F12" s="59"/>
    </row>
    <row r="13" spans="1:13" x14ac:dyDescent="0.35">
      <c r="A13" s="5" t="s">
        <v>67</v>
      </c>
      <c r="B13" s="6"/>
      <c r="C13" s="40"/>
      <c r="D13" s="57"/>
      <c r="E13" s="58"/>
      <c r="F13" s="59"/>
    </row>
    <row r="14" spans="1:13" x14ac:dyDescent="0.35">
      <c r="A14" s="5" t="s">
        <v>68</v>
      </c>
      <c r="B14" s="6"/>
      <c r="C14" s="43"/>
      <c r="D14" s="57"/>
      <c r="E14" s="58"/>
      <c r="F14" s="59"/>
    </row>
    <row r="15" spans="1:13" x14ac:dyDescent="0.35">
      <c r="A15" s="5" t="s">
        <v>2</v>
      </c>
      <c r="B15" s="6"/>
      <c r="C15" s="43"/>
      <c r="D15" s="57"/>
      <c r="E15" s="58"/>
      <c r="F15" s="59"/>
    </row>
    <row r="16" spans="1:13" x14ac:dyDescent="0.35">
      <c r="A16" s="5" t="s">
        <v>3</v>
      </c>
      <c r="B16" s="6"/>
      <c r="C16" s="43"/>
      <c r="D16" s="57"/>
      <c r="E16" s="58"/>
      <c r="F16" s="59"/>
    </row>
    <row r="17" spans="1:6" x14ac:dyDescent="0.35">
      <c r="A17" s="5" t="s">
        <v>4</v>
      </c>
      <c r="B17" s="6"/>
      <c r="C17" s="43"/>
      <c r="D17" s="57"/>
      <c r="E17" s="58"/>
      <c r="F17" s="59"/>
    </row>
    <row r="18" spans="1:6" x14ac:dyDescent="0.35">
      <c r="A18" s="5" t="s">
        <v>49</v>
      </c>
      <c r="B18" s="6"/>
      <c r="C18" s="43"/>
      <c r="D18" s="57"/>
      <c r="E18" s="58"/>
      <c r="F18" s="59"/>
    </row>
    <row r="19" spans="1:6" x14ac:dyDescent="0.35">
      <c r="A19" s="5" t="s">
        <v>5</v>
      </c>
      <c r="B19" s="6"/>
      <c r="C19" s="43"/>
      <c r="D19" s="57"/>
      <c r="E19" s="58"/>
      <c r="F19" s="59"/>
    </row>
    <row r="20" spans="1:6" ht="15" thickBot="1" x14ac:dyDescent="0.4">
      <c r="A20" s="3" t="s">
        <v>6</v>
      </c>
      <c r="B20" s="9"/>
      <c r="C20" s="70">
        <v>0</v>
      </c>
    </row>
    <row r="21" spans="1:6" x14ac:dyDescent="0.35">
      <c r="B21" s="10"/>
      <c r="C21" s="44"/>
    </row>
    <row r="22" spans="1:6" x14ac:dyDescent="0.35">
      <c r="A22" s="15" t="s">
        <v>26</v>
      </c>
      <c r="B22" s="10"/>
      <c r="C22" s="74">
        <v>-1837072.84</v>
      </c>
    </row>
    <row r="23" spans="1:6" x14ac:dyDescent="0.35">
      <c r="B23" s="10"/>
      <c r="C23" s="44"/>
    </row>
    <row r="24" spans="1:6" x14ac:dyDescent="0.35">
      <c r="A24" s="5" t="s">
        <v>23</v>
      </c>
      <c r="B24" s="11"/>
      <c r="C24" s="45"/>
    </row>
    <row r="25" spans="1:6" x14ac:dyDescent="0.35">
      <c r="A25" s="5" t="s">
        <v>24</v>
      </c>
      <c r="B25" s="21"/>
      <c r="C25" s="45"/>
    </row>
    <row r="26" spans="1:6" x14ac:dyDescent="0.35">
      <c r="A26" s="3" t="s">
        <v>25</v>
      </c>
      <c r="B26" s="6"/>
      <c r="C26" s="69">
        <f>SUM(C22:C25)</f>
        <v>-1837072.84</v>
      </c>
    </row>
    <row r="27" spans="1:6" ht="15" thickBot="1" x14ac:dyDescent="0.4">
      <c r="A27" s="12" t="s">
        <v>7</v>
      </c>
      <c r="B27" s="22"/>
      <c r="C27" s="46">
        <f>SUM(C26)</f>
        <v>-1837072.84</v>
      </c>
    </row>
    <row r="28" spans="1:6" x14ac:dyDescent="0.35">
      <c r="A28" s="3"/>
      <c r="B28" s="4"/>
      <c r="C28" s="48"/>
    </row>
    <row r="29" spans="1:6" x14ac:dyDescent="0.35">
      <c r="A29" s="13" t="s">
        <v>8</v>
      </c>
      <c r="B29" s="14"/>
      <c r="C29" s="72">
        <f>(5.428633/12)/100</f>
        <v>4.5238608333333331E-3</v>
      </c>
    </row>
    <row r="30" spans="1:6" x14ac:dyDescent="0.35">
      <c r="A30" s="15" t="s">
        <v>9</v>
      </c>
      <c r="B30" s="43"/>
      <c r="C30" s="43">
        <f>(C27+B34)*C29</f>
        <v>105011.94715960749</v>
      </c>
      <c r="D30" s="57"/>
      <c r="E30" s="58"/>
      <c r="F30" s="59"/>
    </row>
    <row r="31" spans="1:6" x14ac:dyDescent="0.35">
      <c r="A31" s="15"/>
      <c r="B31" s="43"/>
      <c r="C31" s="43"/>
      <c r="D31" s="57"/>
      <c r="E31" s="58"/>
      <c r="F31" s="59"/>
    </row>
    <row r="32" spans="1:6" x14ac:dyDescent="0.35">
      <c r="A32" s="15"/>
      <c r="B32" s="43"/>
      <c r="C32" s="43"/>
      <c r="D32" s="57"/>
      <c r="E32" s="58"/>
      <c r="F32" s="59"/>
    </row>
    <row r="33" spans="1:3" x14ac:dyDescent="0.35">
      <c r="A33" s="3"/>
      <c r="B33" s="47"/>
      <c r="C33" s="47"/>
    </row>
    <row r="34" spans="1:3" ht="15" thickBot="1" x14ac:dyDescent="0.4">
      <c r="A34" s="12" t="s">
        <v>10</v>
      </c>
      <c r="B34" s="71">
        <v>25049976.823660158</v>
      </c>
      <c r="C34" s="71">
        <f>C27+C30+B34+C32</f>
        <v>23317915.930819765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M32"/>
  <sheetViews>
    <sheetView zoomScaleNormal="100" workbookViewId="0">
      <pane ySplit="4" topLeftCell="A5" activePane="bottomLeft" state="frozen"/>
      <selection pane="bottomLeft" activeCell="D32" sqref="D32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0" width="17.26953125" customWidth="1"/>
    <col min="11" max="11" width="18" bestFit="1" customWidth="1"/>
  </cols>
  <sheetData>
    <row r="1" spans="1:13" x14ac:dyDescent="0.35">
      <c r="A1" t="s">
        <v>0</v>
      </c>
    </row>
    <row r="2" spans="1:13" x14ac:dyDescent="0.35">
      <c r="A2" t="s">
        <v>1</v>
      </c>
    </row>
    <row r="3" spans="1:13" x14ac:dyDescent="0.35">
      <c r="A3" t="s">
        <v>56</v>
      </c>
    </row>
    <row r="4" spans="1:13" x14ac:dyDescent="0.35">
      <c r="A4" s="1"/>
      <c r="B4" s="2" t="s">
        <v>21</v>
      </c>
      <c r="C4" s="2">
        <f>'Monthly Cost Tracker AP5'!C4</f>
        <v>45382</v>
      </c>
    </row>
    <row r="5" spans="1:13" x14ac:dyDescent="0.3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35">
      <c r="A6" s="5" t="s">
        <v>62</v>
      </c>
      <c r="B6" s="6"/>
      <c r="C6" s="43">
        <v>390159.83</v>
      </c>
      <c r="D6" s="57"/>
      <c r="E6" s="58"/>
    </row>
    <row r="7" spans="1:13" x14ac:dyDescent="0.35">
      <c r="A7" s="5" t="s">
        <v>63</v>
      </c>
      <c r="B7" s="6"/>
      <c r="C7" s="43">
        <v>1563.34</v>
      </c>
      <c r="D7" s="57"/>
      <c r="E7" s="58"/>
    </row>
    <row r="8" spans="1:13" x14ac:dyDescent="0.35">
      <c r="A8" s="5" t="s">
        <v>61</v>
      </c>
      <c r="B8" s="6"/>
      <c r="C8" s="43">
        <v>0</v>
      </c>
      <c r="D8" s="57"/>
      <c r="E8" s="58"/>
    </row>
    <row r="9" spans="1:13" x14ac:dyDescent="0.35">
      <c r="A9" s="5" t="s">
        <v>64</v>
      </c>
      <c r="B9" s="6"/>
      <c r="C9" s="43">
        <v>0</v>
      </c>
      <c r="D9" s="57"/>
      <c r="E9" s="58"/>
    </row>
    <row r="10" spans="1:13" x14ac:dyDescent="0.35">
      <c r="A10" s="5" t="s">
        <v>60</v>
      </c>
      <c r="B10" s="6"/>
      <c r="C10" s="43">
        <v>0</v>
      </c>
      <c r="D10" s="57"/>
      <c r="E10" s="58"/>
    </row>
    <row r="11" spans="1:13" x14ac:dyDescent="0.35">
      <c r="A11" s="5" t="s">
        <v>65</v>
      </c>
      <c r="B11" s="6"/>
      <c r="C11" s="43">
        <v>0</v>
      </c>
      <c r="D11" s="57"/>
      <c r="E11" s="58"/>
    </row>
    <row r="12" spans="1:13" x14ac:dyDescent="0.35">
      <c r="A12" s="5" t="s">
        <v>66</v>
      </c>
      <c r="B12" s="7"/>
      <c r="C12" s="43">
        <v>8155</v>
      </c>
      <c r="D12" s="57"/>
      <c r="E12" s="58"/>
      <c r="F12" s="59"/>
    </row>
    <row r="13" spans="1:13" x14ac:dyDescent="0.35">
      <c r="A13" s="5" t="s">
        <v>67</v>
      </c>
      <c r="B13" s="6"/>
      <c r="C13" s="43">
        <v>1886983.8706999402</v>
      </c>
      <c r="D13" s="57"/>
      <c r="E13" s="58"/>
      <c r="F13" s="59"/>
    </row>
    <row r="14" spans="1:13" x14ac:dyDescent="0.35">
      <c r="A14" s="5" t="s">
        <v>68</v>
      </c>
      <c r="B14" s="6"/>
      <c r="C14" s="43">
        <v>-2987233.0500000035</v>
      </c>
      <c r="D14" s="57"/>
      <c r="E14" s="58"/>
      <c r="F14" s="59"/>
    </row>
    <row r="15" spans="1:13" x14ac:dyDescent="0.35">
      <c r="A15" s="5" t="s">
        <v>2</v>
      </c>
      <c r="B15" s="6"/>
      <c r="C15" s="43">
        <v>7067943.7670025351</v>
      </c>
      <c r="D15" s="57"/>
      <c r="E15" s="58"/>
      <c r="F15" s="59"/>
    </row>
    <row r="16" spans="1:13" x14ac:dyDescent="0.35">
      <c r="A16" s="5" t="s">
        <v>3</v>
      </c>
      <c r="B16" s="6"/>
      <c r="C16" s="43">
        <v>3510094.3333333335</v>
      </c>
      <c r="D16" s="57"/>
      <c r="E16" s="58"/>
      <c r="F16" s="59"/>
    </row>
    <row r="17" spans="1:6" x14ac:dyDescent="0.35">
      <c r="A17" s="5" t="s">
        <v>4</v>
      </c>
      <c r="B17" s="6"/>
      <c r="C17" s="43">
        <v>1389276.3099999998</v>
      </c>
      <c r="D17" s="57"/>
      <c r="E17" s="58"/>
      <c r="F17" s="59"/>
    </row>
    <row r="18" spans="1:6" x14ac:dyDescent="0.35">
      <c r="A18" s="5" t="s">
        <v>49</v>
      </c>
      <c r="B18" s="6"/>
      <c r="C18" s="43">
        <v>158899</v>
      </c>
      <c r="D18" s="57"/>
      <c r="E18" s="58"/>
      <c r="F18" s="59"/>
    </row>
    <row r="19" spans="1:6" x14ac:dyDescent="0.35">
      <c r="A19" s="5" t="s">
        <v>5</v>
      </c>
      <c r="B19" s="6"/>
      <c r="C19" s="43">
        <v>775000</v>
      </c>
      <c r="D19" s="57"/>
      <c r="E19" s="58"/>
      <c r="F19" s="59"/>
    </row>
    <row r="20" spans="1:6" ht="15" thickBot="1" x14ac:dyDescent="0.4">
      <c r="A20" s="3" t="s">
        <v>6</v>
      </c>
      <c r="B20" s="9"/>
      <c r="C20" s="70">
        <f>SUM(C6:C19)</f>
        <v>12200842.401035806</v>
      </c>
    </row>
    <row r="21" spans="1:6" x14ac:dyDescent="0.35">
      <c r="B21" s="10"/>
      <c r="C21" s="44"/>
    </row>
    <row r="22" spans="1:6" x14ac:dyDescent="0.35">
      <c r="A22" s="15" t="s">
        <v>26</v>
      </c>
      <c r="B22" s="10"/>
      <c r="C22" s="44"/>
    </row>
    <row r="23" spans="1:6" x14ac:dyDescent="0.35">
      <c r="B23" s="10"/>
      <c r="C23" s="44"/>
    </row>
    <row r="24" spans="1:6" x14ac:dyDescent="0.35">
      <c r="A24" s="5" t="s">
        <v>23</v>
      </c>
      <c r="B24" s="11"/>
      <c r="C24" s="45">
        <v>3092568.7562052836</v>
      </c>
    </row>
    <row r="25" spans="1:6" x14ac:dyDescent="0.35">
      <c r="A25" s="5" t="s">
        <v>24</v>
      </c>
      <c r="B25" s="21"/>
      <c r="C25" s="45">
        <v>600491.23467867449</v>
      </c>
    </row>
    <row r="26" spans="1:6" x14ac:dyDescent="0.35">
      <c r="A26" s="3" t="s">
        <v>25</v>
      </c>
      <c r="B26" s="6"/>
      <c r="C26" s="68">
        <f>SUM(C24:C25)</f>
        <v>3693059.9908839581</v>
      </c>
    </row>
    <row r="27" spans="1:6" ht="15" thickBot="1" x14ac:dyDescent="0.4">
      <c r="A27" s="12" t="s">
        <v>7</v>
      </c>
      <c r="B27" s="22"/>
      <c r="C27" s="71">
        <f>-C26+C20</f>
        <v>8507782.4101518486</v>
      </c>
    </row>
    <row r="28" spans="1:6" x14ac:dyDescent="0.35">
      <c r="A28" s="3"/>
      <c r="B28" s="4"/>
      <c r="C28" s="48"/>
    </row>
    <row r="29" spans="1:6" x14ac:dyDescent="0.35">
      <c r="A29" s="13" t="s">
        <v>8</v>
      </c>
      <c r="B29" s="14"/>
      <c r="C29" s="14">
        <v>4.5238608333333331E-3</v>
      </c>
    </row>
    <row r="30" spans="1:6" x14ac:dyDescent="0.35">
      <c r="A30" s="15" t="s">
        <v>9</v>
      </c>
      <c r="B30" s="43"/>
      <c r="C30" s="43">
        <f>(C27+B32)*C29</f>
        <v>186312.14999339366</v>
      </c>
      <c r="D30" s="57"/>
      <c r="E30" s="58"/>
      <c r="F30" s="59"/>
    </row>
    <row r="31" spans="1:6" x14ac:dyDescent="0.35">
      <c r="A31" s="3"/>
      <c r="B31" s="47"/>
      <c r="C31" s="47"/>
    </row>
    <row r="32" spans="1:6" ht="15" thickBot="1" x14ac:dyDescent="0.4">
      <c r="A32" s="12" t="s">
        <v>10</v>
      </c>
      <c r="B32" s="71">
        <v>32676541.524082132</v>
      </c>
      <c r="C32" s="71">
        <f>C27+C30+B32</f>
        <v>41370636.084227376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6"/>
  <sheetViews>
    <sheetView zoomScaleNormal="100" workbookViewId="0">
      <selection activeCell="C9" sqref="C9"/>
    </sheetView>
  </sheetViews>
  <sheetFormatPr defaultRowHeight="14.5" x14ac:dyDescent="0.35"/>
  <cols>
    <col min="1" max="1" width="21.7265625" customWidth="1"/>
    <col min="2" max="2" width="13.7265625" customWidth="1"/>
    <col min="3" max="3" width="16.45312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19" t="s">
        <v>0</v>
      </c>
    </row>
    <row r="2" spans="1:4" x14ac:dyDescent="0.35">
      <c r="A2" s="19" t="s">
        <v>14</v>
      </c>
    </row>
    <row r="3" spans="1:4" x14ac:dyDescent="0.35">
      <c r="A3" s="19" t="s">
        <v>45</v>
      </c>
    </row>
    <row r="4" spans="1:4" x14ac:dyDescent="0.35">
      <c r="A4" s="19" t="s">
        <v>11</v>
      </c>
    </row>
    <row r="5" spans="1:4" x14ac:dyDescent="0.35">
      <c r="A5" s="67">
        <f>'Monthly Cost Tracker AP6'!C4</f>
        <v>45382</v>
      </c>
    </row>
    <row r="7" spans="1:4" ht="15" thickBot="1" x14ac:dyDescent="0.4">
      <c r="A7" s="18"/>
      <c r="D7" s="8"/>
    </row>
    <row r="8" spans="1:4" ht="22" x14ac:dyDescent="0.35">
      <c r="A8" s="42" t="s">
        <v>40</v>
      </c>
      <c r="B8" s="42" t="s">
        <v>28</v>
      </c>
      <c r="C8" s="38" t="s">
        <v>14</v>
      </c>
      <c r="D8" s="8"/>
    </row>
    <row r="9" spans="1:4" x14ac:dyDescent="0.35">
      <c r="A9" s="35" t="s">
        <v>29</v>
      </c>
      <c r="B9" s="27" t="s">
        <v>30</v>
      </c>
      <c r="C9" s="36">
        <v>1868207.61</v>
      </c>
    </row>
    <row r="10" spans="1:4" x14ac:dyDescent="0.35">
      <c r="A10" s="35" t="s">
        <v>31</v>
      </c>
      <c r="B10" s="27" t="s">
        <v>30</v>
      </c>
      <c r="C10" s="36">
        <v>482301.08</v>
      </c>
      <c r="D10" s="8"/>
    </row>
    <row r="11" spans="1:4" x14ac:dyDescent="0.35">
      <c r="A11" s="35" t="s">
        <v>32</v>
      </c>
      <c r="B11" s="27" t="s">
        <v>30</v>
      </c>
      <c r="C11" s="36">
        <v>1095221.3</v>
      </c>
      <c r="D11" s="8"/>
    </row>
    <row r="12" spans="1:4" x14ac:dyDescent="0.35">
      <c r="A12" s="35" t="s">
        <v>33</v>
      </c>
      <c r="B12" s="27" t="s">
        <v>34</v>
      </c>
      <c r="C12" s="36">
        <v>541629.65999999992</v>
      </c>
      <c r="D12" s="8"/>
    </row>
    <row r="13" spans="1:4" x14ac:dyDescent="0.35">
      <c r="A13" s="35" t="s">
        <v>35</v>
      </c>
      <c r="B13" s="27" t="s">
        <v>30</v>
      </c>
      <c r="C13" s="36">
        <v>20997.649999999998</v>
      </c>
      <c r="D13" s="25"/>
    </row>
    <row r="14" spans="1:4" x14ac:dyDescent="0.35">
      <c r="A14" s="35" t="s">
        <v>36</v>
      </c>
      <c r="B14" s="27"/>
      <c r="C14" s="36">
        <v>0</v>
      </c>
      <c r="D14" s="25"/>
    </row>
    <row r="15" spans="1:4" x14ac:dyDescent="0.35">
      <c r="A15" s="37" t="s">
        <v>37</v>
      </c>
      <c r="B15" s="27" t="s">
        <v>34</v>
      </c>
      <c r="C15" s="36">
        <v>27148.91</v>
      </c>
      <c r="D15" s="25"/>
    </row>
    <row r="16" spans="1:4" x14ac:dyDescent="0.35">
      <c r="A16" s="37" t="s">
        <v>38</v>
      </c>
      <c r="B16" s="27" t="s">
        <v>34</v>
      </c>
      <c r="C16" s="36">
        <v>273741.32</v>
      </c>
      <c r="D16" s="25"/>
    </row>
    <row r="17" spans="1:4" x14ac:dyDescent="0.35">
      <c r="A17" s="37" t="s">
        <v>39</v>
      </c>
      <c r="B17" s="27" t="s">
        <v>34</v>
      </c>
      <c r="C17" s="36">
        <v>233526.77999999997</v>
      </c>
      <c r="D17" s="25"/>
    </row>
    <row r="18" spans="1:4" x14ac:dyDescent="0.35">
      <c r="D18" s="25"/>
    </row>
    <row r="19" spans="1:4" ht="15" thickBot="1" x14ac:dyDescent="0.4">
      <c r="A19" s="33" t="s">
        <v>27</v>
      </c>
      <c r="B19" s="32"/>
      <c r="C19" s="34">
        <f>SUM(C9:C18)</f>
        <v>4542774.3100000005</v>
      </c>
      <c r="D19" s="25"/>
    </row>
    <row r="20" spans="1:4" ht="15" thickTop="1" x14ac:dyDescent="0.35">
      <c r="D20" s="25"/>
    </row>
    <row r="21" spans="1:4" x14ac:dyDescent="0.35">
      <c r="D21" s="25"/>
    </row>
    <row r="22" spans="1:4" x14ac:dyDescent="0.35">
      <c r="D22" s="25"/>
    </row>
    <row r="23" spans="1:4" x14ac:dyDescent="0.35">
      <c r="A23" s="26"/>
      <c r="B23" s="8"/>
      <c r="C23" s="8"/>
    </row>
    <row r="24" spans="1:4" x14ac:dyDescent="0.35">
      <c r="A24" s="26"/>
      <c r="B24" s="8"/>
      <c r="C24" s="8"/>
    </row>
    <row r="25" spans="1:4" x14ac:dyDescent="0.35">
      <c r="A25" s="26"/>
      <c r="B25" s="8"/>
      <c r="C25" s="8"/>
    </row>
    <row r="26" spans="1:4" x14ac:dyDescent="0.3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58"/>
  <sheetViews>
    <sheetView workbookViewId="0">
      <selection activeCell="C17" sqref="C17:C19"/>
    </sheetView>
  </sheetViews>
  <sheetFormatPr defaultRowHeight="14.5" x14ac:dyDescent="0.35"/>
  <cols>
    <col min="1" max="1" width="21.81640625" customWidth="1"/>
    <col min="2" max="2" width="12.7265625" customWidth="1"/>
    <col min="3" max="3" width="17.7265625" customWidth="1"/>
    <col min="4" max="4" width="20.7265625" customWidth="1"/>
    <col min="5" max="5" width="22" customWidth="1"/>
    <col min="8" max="8" width="14.54296875" bestFit="1" customWidth="1"/>
  </cols>
  <sheetData>
    <row r="1" spans="1:5" x14ac:dyDescent="0.35">
      <c r="A1" s="19" t="s">
        <v>0</v>
      </c>
    </row>
    <row r="2" spans="1:5" ht="15.5" x14ac:dyDescent="0.35">
      <c r="A2" s="19" t="s">
        <v>50</v>
      </c>
    </row>
    <row r="3" spans="1:5" x14ac:dyDescent="0.35">
      <c r="A3" s="19" t="s">
        <v>45</v>
      </c>
    </row>
    <row r="4" spans="1:5" x14ac:dyDescent="0.35">
      <c r="A4" s="19" t="s">
        <v>12</v>
      </c>
    </row>
    <row r="5" spans="1:5" x14ac:dyDescent="0.35">
      <c r="A5" s="20">
        <f>+'18A'!A5</f>
        <v>45382</v>
      </c>
    </row>
    <row r="7" spans="1:5" x14ac:dyDescent="0.35">
      <c r="A7" s="17"/>
      <c r="B7" s="16"/>
      <c r="D7" s="8"/>
    </row>
    <row r="8" spans="1:5" x14ac:dyDescent="0.35">
      <c r="A8" s="49"/>
    </row>
    <row r="9" spans="1:5" ht="15" thickBot="1" x14ac:dyDescent="0.4"/>
    <row r="10" spans="1:5" ht="35.25" customHeight="1" x14ac:dyDescent="0.35">
      <c r="A10" s="38" t="s">
        <v>40</v>
      </c>
      <c r="B10" s="38" t="s">
        <v>28</v>
      </c>
      <c r="C10" s="38" t="str">
        <f>CONCATENATE(TEXT($A$5,"MMM-YYYY")," kWh")</f>
        <v>Mar-2024 kWh</v>
      </c>
      <c r="D10" s="60" t="s">
        <v>57</v>
      </c>
      <c r="E10" s="60" t="s">
        <v>51</v>
      </c>
    </row>
    <row r="11" spans="1:5" x14ac:dyDescent="0.35">
      <c r="A11" s="35" t="s">
        <v>29</v>
      </c>
      <c r="B11" s="27" t="s">
        <v>30</v>
      </c>
      <c r="C11" s="73">
        <v>877473144.90682101</v>
      </c>
      <c r="D11" s="66">
        <f>($E$38/$E$57)</f>
        <v>2.334277972445468E-4</v>
      </c>
      <c r="E11" s="50">
        <f>C11*D11</f>
        <v>204826.62335684424</v>
      </c>
    </row>
    <row r="12" spans="1:5" x14ac:dyDescent="0.35">
      <c r="A12" s="35" t="s">
        <v>31</v>
      </c>
      <c r="B12" s="27" t="s">
        <v>30</v>
      </c>
      <c r="C12" s="73">
        <v>233079545.90091643</v>
      </c>
      <c r="D12" s="66">
        <f>($E$38/$E$57)</f>
        <v>2.334277972445468E-4</v>
      </c>
      <c r="E12" s="50">
        <f>C12*D12</f>
        <v>54407.244982410157</v>
      </c>
    </row>
    <row r="13" spans="1:5" x14ac:dyDescent="0.35">
      <c r="A13" s="35" t="s">
        <v>32</v>
      </c>
      <c r="B13" s="27" t="s">
        <v>30</v>
      </c>
      <c r="C13" s="73">
        <v>547891950.53809452</v>
      </c>
      <c r="D13" s="66">
        <f>($E$38/$E$57)</f>
        <v>2.334277972445468E-4</v>
      </c>
      <c r="E13" s="50">
        <f t="shared" ref="E13:E19" si="0">C13*D13</f>
        <v>127893.2111421256</v>
      </c>
    </row>
    <row r="14" spans="1:5" x14ac:dyDescent="0.35">
      <c r="A14" s="35" t="s">
        <v>33</v>
      </c>
      <c r="B14" s="27" t="s">
        <v>34</v>
      </c>
      <c r="C14" s="73">
        <v>275945231.01019382</v>
      </c>
      <c r="D14" s="66">
        <f>($E$38/$E$57)</f>
        <v>2.334277972445468E-4</v>
      </c>
      <c r="E14" s="50">
        <f t="shared" si="0"/>
        <v>64413.287434847152</v>
      </c>
    </row>
    <row r="15" spans="1:5" x14ac:dyDescent="0.35">
      <c r="A15" s="35" t="s">
        <v>35</v>
      </c>
      <c r="B15" s="27" t="s">
        <v>30</v>
      </c>
      <c r="C15" s="73">
        <v>10418034.36988424</v>
      </c>
      <c r="D15" s="66">
        <f>($E$38/$E$57)</f>
        <v>2.334277972445468E-4</v>
      </c>
      <c r="E15" s="50">
        <f t="shared" si="0"/>
        <v>2431.8588145800582</v>
      </c>
    </row>
    <row r="16" spans="1:5" x14ac:dyDescent="0.35">
      <c r="A16" s="35" t="s">
        <v>36</v>
      </c>
      <c r="B16" s="27"/>
      <c r="C16" s="73"/>
      <c r="D16" s="66"/>
      <c r="E16" s="50"/>
    </row>
    <row r="17" spans="1:5" x14ac:dyDescent="0.35">
      <c r="A17" s="37" t="s">
        <v>37</v>
      </c>
      <c r="B17" s="27" t="s">
        <v>34</v>
      </c>
      <c r="C17" s="73">
        <v>14353094.116983309</v>
      </c>
      <c r="D17" s="66">
        <f>($E$38/$E$57)</f>
        <v>2.334277972445468E-4</v>
      </c>
      <c r="E17" s="50">
        <f t="shared" si="0"/>
        <v>3350.4111433710773</v>
      </c>
    </row>
    <row r="18" spans="1:5" x14ac:dyDescent="0.35">
      <c r="A18" s="37" t="s">
        <v>38</v>
      </c>
      <c r="B18" s="27" t="s">
        <v>34</v>
      </c>
      <c r="C18" s="73">
        <v>145321582.35571033</v>
      </c>
      <c r="D18" s="66">
        <f>($E$38/$E$57)</f>
        <v>2.334277972445468E-4</v>
      </c>
      <c r="E18" s="50">
        <f t="shared" si="0"/>
        <v>33922.096861385457</v>
      </c>
    </row>
    <row r="19" spans="1:5" x14ac:dyDescent="0.35">
      <c r="A19" s="37" t="s">
        <v>39</v>
      </c>
      <c r="B19" s="27" t="s">
        <v>34</v>
      </c>
      <c r="C19" s="73">
        <v>125169368.80139637</v>
      </c>
      <c r="D19" s="66">
        <f>($E$38/$E$57)</f>
        <v>2.334277972445468E-4</v>
      </c>
      <c r="E19" s="50">
        <f t="shared" si="0"/>
        <v>29218.010041800255</v>
      </c>
    </row>
    <row r="20" spans="1:5" x14ac:dyDescent="0.35">
      <c r="C20" s="51"/>
      <c r="D20" s="51"/>
      <c r="E20" s="51"/>
    </row>
    <row r="21" spans="1:5" ht="15" thickBot="1" x14ac:dyDescent="0.4">
      <c r="A21" s="33" t="s">
        <v>27</v>
      </c>
      <c r="B21" s="32"/>
      <c r="C21" s="52">
        <f>SUM(C11:C20)</f>
        <v>2229651952</v>
      </c>
      <c r="D21" s="52"/>
      <c r="E21" s="52">
        <f t="shared" ref="E21" si="1">SUM(E11:E20)</f>
        <v>520462.74377736403</v>
      </c>
    </row>
    <row r="22" spans="1:5" ht="15" thickTop="1" x14ac:dyDescent="0.35"/>
    <row r="24" spans="1:5" ht="16.5" x14ac:dyDescent="0.35">
      <c r="A24" t="s">
        <v>52</v>
      </c>
    </row>
    <row r="30" spans="1:5" x14ac:dyDescent="0.35">
      <c r="A30" s="53" t="s">
        <v>54</v>
      </c>
      <c r="B30" s="53"/>
      <c r="C30" s="53"/>
      <c r="D30" s="53"/>
      <c r="E30" s="53"/>
    </row>
    <row r="38" spans="1:5" x14ac:dyDescent="0.35">
      <c r="E38" s="25">
        <v>7205895</v>
      </c>
    </row>
    <row r="40" spans="1:5" x14ac:dyDescent="0.35">
      <c r="A40" s="53" t="s">
        <v>55</v>
      </c>
      <c r="B40" s="53"/>
      <c r="C40" s="53"/>
      <c r="D40" s="53"/>
      <c r="E40" s="53"/>
    </row>
    <row r="50" spans="5:5" x14ac:dyDescent="0.35">
      <c r="E50" s="63">
        <v>13281323630</v>
      </c>
    </row>
    <row r="51" spans="5:5" x14ac:dyDescent="0.35">
      <c r="E51" s="63">
        <v>3137528082</v>
      </c>
    </row>
    <row r="52" spans="5:5" x14ac:dyDescent="0.35">
      <c r="E52" s="63">
        <v>7243993310</v>
      </c>
    </row>
    <row r="53" spans="5:5" x14ac:dyDescent="0.35">
      <c r="E53" s="63">
        <v>3510154524</v>
      </c>
    </row>
    <row r="54" spans="5:5" x14ac:dyDescent="0.35">
      <c r="E54" s="63">
        <v>3555986080</v>
      </c>
    </row>
    <row r="55" spans="5:5" x14ac:dyDescent="0.35">
      <c r="E55" s="63">
        <v>90105532</v>
      </c>
    </row>
    <row r="56" spans="5:5" x14ac:dyDescent="0.35">
      <c r="E56" s="63">
        <v>50818446</v>
      </c>
    </row>
    <row r="57" spans="5:5" ht="15" thickBot="1" x14ac:dyDescent="0.4">
      <c r="E57" s="64">
        <f>SUM(E50:E56)</f>
        <v>30869909604</v>
      </c>
    </row>
    <row r="58" spans="5: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9"/>
  <sheetViews>
    <sheetView workbookViewId="0">
      <selection activeCell="D10" sqref="D10"/>
    </sheetView>
  </sheetViews>
  <sheetFormatPr defaultRowHeight="14.5" x14ac:dyDescent="0.35"/>
  <cols>
    <col min="1" max="1" width="39" customWidth="1"/>
    <col min="2" max="2" width="50.54296875" customWidth="1"/>
    <col min="3" max="3" width="3.453125" customWidth="1"/>
    <col min="4" max="4" width="21.54296875" customWidth="1"/>
  </cols>
  <sheetData>
    <row r="1" spans="1:8" x14ac:dyDescent="0.35">
      <c r="A1" s="19" t="s">
        <v>0</v>
      </c>
    </row>
    <row r="2" spans="1:8" x14ac:dyDescent="0.35">
      <c r="A2" s="19" t="s">
        <v>16</v>
      </c>
    </row>
    <row r="3" spans="1:8" x14ac:dyDescent="0.35">
      <c r="A3" s="19" t="s">
        <v>46</v>
      </c>
    </row>
    <row r="4" spans="1:8" x14ac:dyDescent="0.35">
      <c r="A4" s="20">
        <f>+'18A'!A5</f>
        <v>45382</v>
      </c>
    </row>
    <row r="6" spans="1:8" x14ac:dyDescent="0.35">
      <c r="A6" s="17"/>
      <c r="B6" s="16"/>
      <c r="D6" s="8"/>
    </row>
    <row r="7" spans="1:8" ht="15" customHeight="1" x14ac:dyDescent="0.35">
      <c r="A7" t="s">
        <v>59</v>
      </c>
      <c r="B7" s="62"/>
      <c r="C7" s="62"/>
      <c r="D7" s="62"/>
      <c r="E7" s="62"/>
      <c r="F7" s="62"/>
      <c r="G7" s="62"/>
      <c r="H7" s="62"/>
    </row>
    <row r="8" spans="1:8" x14ac:dyDescent="0.35">
      <c r="A8" s="61"/>
      <c r="B8" s="61"/>
      <c r="C8" s="61"/>
      <c r="D8" s="61"/>
      <c r="E8" s="61"/>
      <c r="F8" s="61"/>
      <c r="G8" s="61"/>
      <c r="H8" s="61"/>
    </row>
    <row r="9" spans="1:8" x14ac:dyDescent="0.35">
      <c r="A9" s="61"/>
      <c r="B9" s="61"/>
      <c r="C9" s="61"/>
      <c r="D9" s="61"/>
      <c r="E9" s="61"/>
      <c r="F9" s="61"/>
      <c r="G9" s="61"/>
      <c r="H9" s="6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1"/>
  <sheetViews>
    <sheetView workbookViewId="0">
      <selection activeCell="D9" sqref="D9"/>
    </sheetView>
  </sheetViews>
  <sheetFormatPr defaultRowHeight="14.5" x14ac:dyDescent="0.35"/>
  <cols>
    <col min="1" max="1" width="20.26953125" customWidth="1"/>
    <col min="2" max="2" width="15.7265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19" t="s">
        <v>0</v>
      </c>
    </row>
    <row r="2" spans="1:7" x14ac:dyDescent="0.35">
      <c r="A2" s="19" t="s">
        <v>15</v>
      </c>
    </row>
    <row r="3" spans="1:7" x14ac:dyDescent="0.35">
      <c r="A3" s="19" t="s">
        <v>45</v>
      </c>
    </row>
    <row r="4" spans="1:7" x14ac:dyDescent="0.35">
      <c r="A4" s="19" t="s">
        <v>13</v>
      </c>
    </row>
    <row r="5" spans="1:7" x14ac:dyDescent="0.35">
      <c r="A5" s="20">
        <f>+'18A'!A5</f>
        <v>45382</v>
      </c>
    </row>
    <row r="6" spans="1:7" ht="15" thickBot="1" x14ac:dyDescent="0.4"/>
    <row r="7" spans="1:7" ht="42.75" customHeight="1" x14ac:dyDescent="0.3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58</v>
      </c>
      <c r="F7" s="38" t="s">
        <v>43</v>
      </c>
      <c r="G7" s="38" t="s">
        <v>41</v>
      </c>
    </row>
    <row r="8" spans="1:7" x14ac:dyDescent="0.35">
      <c r="A8" s="27" t="s">
        <v>29</v>
      </c>
      <c r="B8" s="27" t="s">
        <v>30</v>
      </c>
      <c r="C8" s="36">
        <f>'18A'!C9</f>
        <v>1868207.61</v>
      </c>
      <c r="D8" s="39">
        <v>1012395000</v>
      </c>
      <c r="E8" s="65">
        <v>2.0428017024844477E-3</v>
      </c>
      <c r="F8" s="36">
        <f>D8*E8</f>
        <v>2068122.2295867424</v>
      </c>
      <c r="G8" s="36">
        <f>F8-C8</f>
        <v>199914.61958674225</v>
      </c>
    </row>
    <row r="9" spans="1:7" x14ac:dyDescent="0.35">
      <c r="A9" s="27" t="s">
        <v>31</v>
      </c>
      <c r="B9" s="27" t="s">
        <v>30</v>
      </c>
      <c r="C9" s="36">
        <f>'18A'!C10</f>
        <v>482301.08</v>
      </c>
      <c r="D9" s="39">
        <v>236757229.99999997</v>
      </c>
      <c r="E9" s="65">
        <v>2.0428017024844477E-3</v>
      </c>
      <c r="F9" s="36">
        <f t="shared" ref="F9:F16" si="0">D9*E9</f>
        <v>483648.0725195019</v>
      </c>
      <c r="G9" s="36">
        <f t="shared" ref="G9:G16" si="1">F9-C9</f>
        <v>1346.9925195018877</v>
      </c>
    </row>
    <row r="10" spans="1:7" x14ac:dyDescent="0.35">
      <c r="A10" s="27" t="s">
        <v>32</v>
      </c>
      <c r="B10" s="27" t="s">
        <v>30</v>
      </c>
      <c r="C10" s="36">
        <f>'18A'!C11</f>
        <v>1095221.3</v>
      </c>
      <c r="D10" s="39">
        <v>579005740</v>
      </c>
      <c r="E10" s="65">
        <v>2.0428017024844477E-3</v>
      </c>
      <c r="F10" s="36">
        <f t="shared" si="0"/>
        <v>1182793.9114202675</v>
      </c>
      <c r="G10" s="36">
        <f t="shared" si="1"/>
        <v>87572.611420267494</v>
      </c>
    </row>
    <row r="11" spans="1:7" x14ac:dyDescent="0.35">
      <c r="A11" s="27" t="s">
        <v>33</v>
      </c>
      <c r="B11" s="27" t="s">
        <v>34</v>
      </c>
      <c r="C11" s="36">
        <f>'18A'!C12</f>
        <v>541629.65999999992</v>
      </c>
      <c r="D11" s="39">
        <v>276268709.99999994</v>
      </c>
      <c r="E11" s="65">
        <v>2.0428017024844477E-3</v>
      </c>
      <c r="F11" s="36">
        <f t="shared" si="0"/>
        <v>564362.19113118201</v>
      </c>
      <c r="G11" s="36">
        <f t="shared" si="1"/>
        <v>22732.531131182099</v>
      </c>
    </row>
    <row r="12" spans="1:7" x14ac:dyDescent="0.35">
      <c r="A12" s="27" t="s">
        <v>42</v>
      </c>
      <c r="B12" s="27" t="s">
        <v>30</v>
      </c>
      <c r="C12" s="36">
        <f>'18A'!C13</f>
        <v>20997.649999999998</v>
      </c>
      <c r="D12" s="39">
        <v>12128663.997</v>
      </c>
      <c r="E12" s="65">
        <v>2.0428017024844477E-3</v>
      </c>
      <c r="F12" s="36">
        <f t="shared" si="0"/>
        <v>24776.455461933427</v>
      </c>
      <c r="G12" s="36">
        <f t="shared" si="1"/>
        <v>3778.8054619334289</v>
      </c>
    </row>
    <row r="13" spans="1:7" x14ac:dyDescent="0.35">
      <c r="A13" s="27" t="s">
        <v>36</v>
      </c>
      <c r="B13" s="27"/>
      <c r="C13" s="36">
        <f>'18A'!C14</f>
        <v>0</v>
      </c>
      <c r="D13" s="39"/>
      <c r="E13" s="65"/>
      <c r="F13" s="36"/>
      <c r="G13" s="36"/>
    </row>
    <row r="14" spans="1:7" x14ac:dyDescent="0.35">
      <c r="A14" s="28" t="s">
        <v>37</v>
      </c>
      <c r="B14" s="27" t="s">
        <v>34</v>
      </c>
      <c r="C14" s="36">
        <f>'18A'!C15</f>
        <v>27148.91</v>
      </c>
      <c r="D14" s="39">
        <v>18168325.506300669</v>
      </c>
      <c r="E14" s="65">
        <v>2.0428017024844477E-3</v>
      </c>
      <c r="F14" s="36">
        <f t="shared" si="0"/>
        <v>37114.286275562619</v>
      </c>
      <c r="G14" s="36">
        <f t="shared" si="1"/>
        <v>9965.3762755626194</v>
      </c>
    </row>
    <row r="15" spans="1:7" x14ac:dyDescent="0.35">
      <c r="A15" s="28" t="s">
        <v>38</v>
      </c>
      <c r="B15" s="27" t="s">
        <v>34</v>
      </c>
      <c r="C15" s="36">
        <f>'18A'!C16</f>
        <v>273741.32</v>
      </c>
      <c r="D15" s="39">
        <v>139489765.44712177</v>
      </c>
      <c r="E15" s="65">
        <v>2.0428017024844477E-3</v>
      </c>
      <c r="F15" s="36">
        <f t="shared" si="0"/>
        <v>284949.93033453665</v>
      </c>
      <c r="G15" s="36">
        <f t="shared" si="1"/>
        <v>11208.610334536643</v>
      </c>
    </row>
    <row r="16" spans="1:7" x14ac:dyDescent="0.35">
      <c r="A16" s="28" t="s">
        <v>39</v>
      </c>
      <c r="B16" s="27" t="s">
        <v>34</v>
      </c>
      <c r="C16" s="36">
        <f>'18A'!C17</f>
        <v>233526.77999999997</v>
      </c>
      <c r="D16" s="39">
        <v>134212589.04657754</v>
      </c>
      <c r="E16" s="65">
        <v>2.0428017024844477E-3</v>
      </c>
      <c r="F16" s="36">
        <f t="shared" si="0"/>
        <v>274169.70539919415</v>
      </c>
      <c r="G16" s="36">
        <f t="shared" si="1"/>
        <v>40642.92539919418</v>
      </c>
    </row>
    <row r="17" spans="1:7" x14ac:dyDescent="0.35">
      <c r="C17" s="40"/>
      <c r="D17" s="39"/>
      <c r="E17" s="29"/>
      <c r="F17" s="36"/>
      <c r="G17" s="36"/>
    </row>
    <row r="18" spans="1:7" ht="15" thickBot="1" x14ac:dyDescent="0.4">
      <c r="A18" s="33" t="s">
        <v>27</v>
      </c>
      <c r="B18" s="32"/>
      <c r="C18" s="34">
        <f>SUM(C8:C17)</f>
        <v>4542774.3100000005</v>
      </c>
      <c r="D18" s="41">
        <f>SUM(D8:D17)</f>
        <v>2408426023.9969997</v>
      </c>
      <c r="E18" s="30"/>
      <c r="F18" s="34">
        <f>SUM(F8:F17)</f>
        <v>4919936.7821289198</v>
      </c>
      <c r="G18" s="34">
        <f>SUM(G8:G17)</f>
        <v>377162.47212892061</v>
      </c>
    </row>
    <row r="19" spans="1:7" ht="15" thickTop="1" x14ac:dyDescent="0.35">
      <c r="G19" s="31"/>
    </row>
    <row r="20" spans="1:7" x14ac:dyDescent="0.35">
      <c r="D20" s="31"/>
    </row>
    <row r="21" spans="1:7" x14ac:dyDescent="0.35">
      <c r="D21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5" sqref="A5"/>
    </sheetView>
  </sheetViews>
  <sheetFormatPr defaultRowHeight="14.5" x14ac:dyDescent="0.35"/>
  <cols>
    <col min="1" max="1" width="80.1796875" bestFit="1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19" t="s">
        <v>0</v>
      </c>
    </row>
    <row r="2" spans="1:1" x14ac:dyDescent="0.35">
      <c r="A2" s="19" t="s">
        <v>17</v>
      </c>
    </row>
    <row r="3" spans="1:1" x14ac:dyDescent="0.35">
      <c r="A3" s="19" t="s">
        <v>47</v>
      </c>
    </row>
    <row r="4" spans="1:1" x14ac:dyDescent="0.35">
      <c r="A4" s="20">
        <f>+'18A'!A5</f>
        <v>45382</v>
      </c>
    </row>
    <row r="7" spans="1:1" x14ac:dyDescent="0.35">
      <c r="A7" t="s">
        <v>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20" sqref="A20"/>
    </sheetView>
  </sheetViews>
  <sheetFormatPr defaultRowHeight="14.5" x14ac:dyDescent="0.35"/>
  <cols>
    <col min="1" max="1" width="56.1796875" bestFit="1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19" t="s">
        <v>0</v>
      </c>
    </row>
    <row r="2" spans="1:1" x14ac:dyDescent="0.35">
      <c r="A2" s="19" t="s">
        <v>19</v>
      </c>
    </row>
    <row r="3" spans="1:1" x14ac:dyDescent="0.35">
      <c r="A3" s="19" t="s">
        <v>48</v>
      </c>
    </row>
    <row r="4" spans="1:1" x14ac:dyDescent="0.35">
      <c r="A4" s="20">
        <f>+'18A'!A5</f>
        <v>45382</v>
      </c>
    </row>
    <row r="7" spans="1:1" x14ac:dyDescent="0.3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AP5</vt:lpstr>
      <vt:lpstr>Monthly Cost Tracker AP6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2024-05-14T14:50:57Z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