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Corp.dir.ameren.com\dfs\GOB\AER-FA\RESRAM\Monthly Filings\2024\"/>
    </mc:Choice>
  </mc:AlternateContent>
  <xr:revisionPtr revIDLastSave="0" documentId="8_{E254C914-8E6C-446B-9669-7E6EDBBB958F}" xr6:coauthVersionLast="47" xr6:coauthVersionMax="47" xr10:uidLastSave="{00000000-0000-0000-0000-000000000000}"/>
  <bookViews>
    <workbookView xWindow="-110" yWindow="-110" windowWidth="25180" windowHeight="16140" tabRatio="658" xr2:uid="{00000000-000D-0000-FFFF-FFFF00000000}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4" l="1"/>
  <c r="C29" i="15" l="1"/>
  <c r="C26" i="14" l="1"/>
  <c r="C27" i="14" s="1"/>
  <c r="C30" i="14" l="1"/>
  <c r="C34" i="14" l="1"/>
  <c r="C26" i="15" l="1"/>
  <c r="C4" i="15" l="1"/>
  <c r="A5" i="5" s="1"/>
  <c r="F8" i="8" l="1"/>
  <c r="E57" i="6" l="1"/>
  <c r="D15" i="6" l="1"/>
  <c r="D11" i="6"/>
  <c r="D12" i="6"/>
  <c r="E12" i="6" s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s="1"/>
  <c r="C32" i="15" s="1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<sst xmlns="http://schemas.openxmlformats.org/spreadsheetml/2006/main" count="151" uniqueCount="69">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</sst>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5" fontId="0" fillId="0" borderId="3" xfId="8" applyNumberFormat="1" applyFont="1" applyFill="1" applyBorder="1"/>
    <xf numFmtId="44" fontId="5" fillId="0" borderId="0" xfId="7" applyFont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C29" sqref="C29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53</v>
      </c>
    </row>
    <row r="4" spans="1:13" x14ac:dyDescent="0.35">
      <c r="A4" s="1"/>
      <c r="B4" s="2" t="s">
        <v>21</v>
      </c>
      <c r="C4" s="2">
        <v>45443</v>
      </c>
    </row>
    <row r="5" spans="1:13" x14ac:dyDescent="0.3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62</v>
      </c>
      <c r="B6" s="6"/>
      <c r="C6" s="43"/>
      <c r="D6" s="57"/>
      <c r="E6" s="58"/>
    </row>
    <row r="7" spans="1:13" x14ac:dyDescent="0.35">
      <c r="A7" s="5" t="s">
        <v>63</v>
      </c>
      <c r="B7" s="6"/>
      <c r="C7" s="43"/>
      <c r="D7" s="57"/>
      <c r="E7" s="58"/>
    </row>
    <row r="8" spans="1:13" x14ac:dyDescent="0.35">
      <c r="A8" s="5" t="s">
        <v>61</v>
      </c>
      <c r="B8" s="6"/>
      <c r="C8" s="43"/>
      <c r="D8" s="57"/>
      <c r="E8" s="58"/>
    </row>
    <row r="9" spans="1:13" x14ac:dyDescent="0.35">
      <c r="A9" s="5" t="s">
        <v>64</v>
      </c>
      <c r="B9" s="6"/>
      <c r="C9" s="43"/>
      <c r="D9" s="57"/>
      <c r="E9" s="58"/>
    </row>
    <row r="10" spans="1:13" x14ac:dyDescent="0.35">
      <c r="A10" s="5" t="s">
        <v>60</v>
      </c>
      <c r="B10" s="6"/>
      <c r="C10" s="43"/>
      <c r="D10" s="57"/>
      <c r="E10" s="58"/>
    </row>
    <row r="11" spans="1:13" x14ac:dyDescent="0.35">
      <c r="A11" s="5" t="s">
        <v>65</v>
      </c>
      <c r="B11" s="6"/>
      <c r="C11" s="43"/>
      <c r="D11" s="57"/>
      <c r="E11" s="58"/>
    </row>
    <row r="12" spans="1:13" x14ac:dyDescent="0.35">
      <c r="A12" s="5" t="s">
        <v>66</v>
      </c>
      <c r="B12" s="7"/>
      <c r="C12" s="40"/>
      <c r="D12" s="57"/>
      <c r="E12" s="58"/>
      <c r="F12" s="59"/>
    </row>
    <row r="13" spans="1:13" x14ac:dyDescent="0.35">
      <c r="A13" s="5" t="s">
        <v>67</v>
      </c>
      <c r="B13" s="6"/>
      <c r="C13" s="40"/>
      <c r="D13" s="57"/>
      <c r="E13" s="58"/>
      <c r="F13" s="59"/>
    </row>
    <row r="14" spans="1:13" x14ac:dyDescent="0.35">
      <c r="A14" s="5" t="s">
        <v>68</v>
      </c>
      <c r="B14" s="6"/>
      <c r="C14" s="43"/>
      <c r="D14" s="57"/>
      <c r="E14" s="58"/>
      <c r="F14" s="59"/>
    </row>
    <row r="15" spans="1:13" x14ac:dyDescent="0.35">
      <c r="A15" s="5" t="s">
        <v>2</v>
      </c>
      <c r="B15" s="6"/>
      <c r="C15" s="43"/>
      <c r="D15" s="57"/>
      <c r="E15" s="58"/>
      <c r="F15" s="59"/>
    </row>
    <row r="16" spans="1:13" x14ac:dyDescent="0.35">
      <c r="A16" s="5" t="s">
        <v>3</v>
      </c>
      <c r="B16" s="6"/>
      <c r="C16" s="43"/>
      <c r="D16" s="57"/>
      <c r="E16" s="58"/>
      <c r="F16" s="59"/>
    </row>
    <row r="17" spans="1:6" x14ac:dyDescent="0.35">
      <c r="A17" s="5" t="s">
        <v>4</v>
      </c>
      <c r="B17" s="6"/>
      <c r="C17" s="43"/>
      <c r="D17" s="57"/>
      <c r="E17" s="58"/>
      <c r="F17" s="59"/>
    </row>
    <row r="18" spans="1:6" x14ac:dyDescent="0.35">
      <c r="A18" s="5" t="s">
        <v>49</v>
      </c>
      <c r="B18" s="6"/>
      <c r="C18" s="43"/>
      <c r="D18" s="57"/>
      <c r="E18" s="58"/>
      <c r="F18" s="59"/>
    </row>
    <row r="19" spans="1:6" x14ac:dyDescent="0.35">
      <c r="A19" s="5" t="s">
        <v>5</v>
      </c>
      <c r="B19" s="6"/>
      <c r="C19" s="43"/>
      <c r="D19" s="57"/>
      <c r="E19" s="58"/>
      <c r="F19" s="59"/>
    </row>
    <row r="20" spans="1:6" ht="15" thickBot="1" x14ac:dyDescent="0.4">
      <c r="A20" s="3" t="s">
        <v>6</v>
      </c>
      <c r="B20" s="9"/>
      <c r="C20" s="70">
        <v>0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73">
        <v>-1769732.26</v>
      </c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5"/>
    </row>
    <row r="25" spans="1:6" x14ac:dyDescent="0.35">
      <c r="A25" s="5" t="s">
        <v>24</v>
      </c>
      <c r="B25" s="21"/>
      <c r="C25" s="45"/>
    </row>
    <row r="26" spans="1:6" x14ac:dyDescent="0.35">
      <c r="A26" s="3" t="s">
        <v>25</v>
      </c>
      <c r="B26" s="6"/>
      <c r="C26" s="69">
        <f>SUM(C22:C25)</f>
        <v>-1769732.26</v>
      </c>
    </row>
    <row r="27" spans="1:6" ht="15" thickBot="1" x14ac:dyDescent="0.4">
      <c r="A27" s="12" t="s">
        <v>7</v>
      </c>
      <c r="B27" s="22"/>
      <c r="C27" s="46">
        <f>SUM(C26)</f>
        <v>-1769732.26</v>
      </c>
    </row>
    <row r="28" spans="1:6" x14ac:dyDescent="0.35">
      <c r="A28" s="3"/>
      <c r="B28" s="4"/>
      <c r="C28" s="48"/>
    </row>
    <row r="29" spans="1:6" x14ac:dyDescent="0.35">
      <c r="A29" s="13" t="s">
        <v>8</v>
      </c>
      <c r="B29" s="14"/>
      <c r="C29" s="72">
        <f>(5.49/12)/100</f>
        <v>4.5750000000000001E-3</v>
      </c>
    </row>
    <row r="30" spans="1:6" x14ac:dyDescent="0.35">
      <c r="A30" s="15" t="s">
        <v>9</v>
      </c>
      <c r="B30" s="43"/>
      <c r="C30" s="43">
        <f>(C27+B34)*C29</f>
        <v>90753.184745566046</v>
      </c>
      <c r="D30" s="57"/>
      <c r="E30" s="58"/>
      <c r="F30" s="59"/>
    </row>
    <row r="31" spans="1:6" x14ac:dyDescent="0.35">
      <c r="A31" s="15"/>
      <c r="B31" s="43"/>
      <c r="C31" s="43"/>
      <c r="D31" s="57"/>
      <c r="E31" s="58"/>
      <c r="F31" s="59"/>
    </row>
    <row r="32" spans="1:6" x14ac:dyDescent="0.35">
      <c r="A32" s="15"/>
      <c r="B32" s="43"/>
      <c r="C32" s="43"/>
      <c r="D32" s="57"/>
      <c r="E32" s="58"/>
      <c r="F32" s="59"/>
    </row>
    <row r="33" spans="1:3" x14ac:dyDescent="0.35">
      <c r="A33" s="3"/>
      <c r="B33" s="47"/>
      <c r="C33" s="47"/>
    </row>
    <row r="34" spans="1:3" ht="15" thickBot="1" x14ac:dyDescent="0.4">
      <c r="A34" s="12" t="s">
        <v>10</v>
      </c>
      <c r="B34" s="71">
        <v>21606493.953019902</v>
      </c>
      <c r="C34" s="71">
        <f>C27+C30+B34+C32</f>
        <v>19927514.877765469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C13" sqref="C13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56</v>
      </c>
    </row>
    <row r="4" spans="1:13" x14ac:dyDescent="0.35">
      <c r="A4" s="1"/>
      <c r="B4" s="2" t="s">
        <v>21</v>
      </c>
      <c r="C4" s="2">
        <f>'Monthly Cost Tracker AP5'!C4</f>
        <v>45443</v>
      </c>
    </row>
    <row r="5" spans="1:13" x14ac:dyDescent="0.3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62</v>
      </c>
      <c r="B6" s="6"/>
      <c r="C6" s="40">
        <v>3268.91</v>
      </c>
      <c r="D6" s="57"/>
      <c r="E6" s="58"/>
    </row>
    <row r="7" spans="1:13" x14ac:dyDescent="0.35">
      <c r="A7" s="5" t="s">
        <v>63</v>
      </c>
      <c r="B7" s="6"/>
      <c r="C7" s="40">
        <v>7.26</v>
      </c>
      <c r="D7" s="57"/>
      <c r="E7" s="58"/>
    </row>
    <row r="8" spans="1:13" x14ac:dyDescent="0.35">
      <c r="A8" s="5" t="s">
        <v>61</v>
      </c>
      <c r="B8" s="6"/>
      <c r="C8" s="40">
        <v>0</v>
      </c>
      <c r="D8" s="57"/>
      <c r="E8" s="58"/>
    </row>
    <row r="9" spans="1:13" x14ac:dyDescent="0.35">
      <c r="A9" s="5" t="s">
        <v>64</v>
      </c>
      <c r="B9" s="6"/>
      <c r="C9" s="40">
        <v>0</v>
      </c>
      <c r="D9" s="57"/>
      <c r="E9" s="58"/>
    </row>
    <row r="10" spans="1:13" x14ac:dyDescent="0.35">
      <c r="A10" s="5" t="s">
        <v>60</v>
      </c>
      <c r="B10" s="6"/>
      <c r="C10" s="40">
        <v>0</v>
      </c>
      <c r="D10" s="57"/>
      <c r="E10" s="58"/>
    </row>
    <row r="11" spans="1:13" x14ac:dyDescent="0.35">
      <c r="A11" s="5" t="s">
        <v>65</v>
      </c>
      <c r="B11" s="6"/>
      <c r="C11" s="40">
        <v>0</v>
      </c>
      <c r="D11" s="57"/>
      <c r="E11" s="58"/>
    </row>
    <row r="12" spans="1:13" x14ac:dyDescent="0.35">
      <c r="A12" s="5" t="s">
        <v>66</v>
      </c>
      <c r="B12" s="7"/>
      <c r="C12" s="40">
        <v>0</v>
      </c>
      <c r="D12" s="57"/>
      <c r="E12" s="58"/>
      <c r="F12" s="59"/>
    </row>
    <row r="13" spans="1:13" x14ac:dyDescent="0.35">
      <c r="A13" s="5" t="s">
        <v>67</v>
      </c>
      <c r="B13" s="6"/>
      <c r="C13" s="40">
        <v>-30377.984774460318</v>
      </c>
      <c r="D13" s="57"/>
      <c r="E13" s="58"/>
      <c r="F13" s="59"/>
    </row>
    <row r="14" spans="1:13" x14ac:dyDescent="0.35">
      <c r="A14" s="5" t="s">
        <v>68</v>
      </c>
      <c r="B14" s="6"/>
      <c r="C14" s="40">
        <v>-1447022.4399999946</v>
      </c>
      <c r="D14" s="57"/>
      <c r="E14" s="58"/>
      <c r="F14" s="59"/>
    </row>
    <row r="15" spans="1:13" x14ac:dyDescent="0.35">
      <c r="A15" s="5" t="s">
        <v>2</v>
      </c>
      <c r="B15" s="6"/>
      <c r="C15" s="40">
        <v>7058225.7670025351</v>
      </c>
      <c r="D15" s="57"/>
      <c r="E15" s="58"/>
      <c r="F15" s="59"/>
    </row>
    <row r="16" spans="1:13" x14ac:dyDescent="0.35">
      <c r="A16" s="5" t="s">
        <v>3</v>
      </c>
      <c r="B16" s="6"/>
      <c r="C16" s="40">
        <v>3510139.3333333335</v>
      </c>
      <c r="D16" s="57"/>
      <c r="E16" s="58"/>
      <c r="F16" s="59"/>
    </row>
    <row r="17" spans="1:6" x14ac:dyDescent="0.35">
      <c r="A17" s="5" t="s">
        <v>4</v>
      </c>
      <c r="B17" s="6"/>
      <c r="C17" s="40">
        <v>762119.82</v>
      </c>
      <c r="D17" s="57"/>
      <c r="E17" s="58"/>
      <c r="F17" s="59"/>
    </row>
    <row r="18" spans="1:6" x14ac:dyDescent="0.35">
      <c r="A18" s="5" t="s">
        <v>49</v>
      </c>
      <c r="B18" s="6"/>
      <c r="C18" s="40">
        <v>159638.01</v>
      </c>
      <c r="D18" s="57"/>
      <c r="E18" s="58"/>
      <c r="F18" s="59"/>
    </row>
    <row r="19" spans="1:6" x14ac:dyDescent="0.35">
      <c r="A19" s="5" t="s">
        <v>5</v>
      </c>
      <c r="B19" s="6"/>
      <c r="C19" s="40">
        <v>775000</v>
      </c>
      <c r="D19" s="57"/>
      <c r="E19" s="58"/>
      <c r="F19" s="59"/>
    </row>
    <row r="20" spans="1:6" ht="15" thickBot="1" x14ac:dyDescent="0.4">
      <c r="A20" s="3" t="s">
        <v>6</v>
      </c>
      <c r="B20" s="9"/>
      <c r="C20" s="70">
        <f>SUM(C6:C19)</f>
        <v>10790998.675561413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44"/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5">
        <v>3092568.7562052836</v>
      </c>
    </row>
    <row r="25" spans="1:6" x14ac:dyDescent="0.35">
      <c r="A25" s="5" t="s">
        <v>24</v>
      </c>
      <c r="B25" s="21"/>
      <c r="C25" s="45">
        <v>600491.23467867449</v>
      </c>
    </row>
    <row r="26" spans="1:6" x14ac:dyDescent="0.35">
      <c r="A26" s="3" t="s">
        <v>25</v>
      </c>
      <c r="B26" s="6"/>
      <c r="C26" s="68">
        <f>SUM(C24:C25)</f>
        <v>3693059.9908839581</v>
      </c>
    </row>
    <row r="27" spans="1:6" ht="15" thickBot="1" x14ac:dyDescent="0.4">
      <c r="A27" s="12" t="s">
        <v>7</v>
      </c>
      <c r="B27" s="22"/>
      <c r="C27" s="71">
        <f>-C26+C20</f>
        <v>7097938.6846774556</v>
      </c>
    </row>
    <row r="28" spans="1:6" x14ac:dyDescent="0.35">
      <c r="A28" s="3"/>
      <c r="B28" s="4"/>
      <c r="C28" s="48"/>
    </row>
    <row r="29" spans="1:6" x14ac:dyDescent="0.35">
      <c r="A29" s="13" t="s">
        <v>8</v>
      </c>
      <c r="B29" s="14"/>
      <c r="C29" s="14">
        <f>'Monthly Cost Tracker AP5'!C29</f>
        <v>4.5750000000000001E-3</v>
      </c>
    </row>
    <row r="30" spans="1:6" x14ac:dyDescent="0.35">
      <c r="A30" s="15" t="s">
        <v>9</v>
      </c>
      <c r="B30" s="43"/>
      <c r="C30" s="43">
        <f>(C27+B32)*C29</f>
        <v>264199.51997236314</v>
      </c>
      <c r="D30" s="57"/>
      <c r="E30" s="58"/>
      <c r="F30" s="59"/>
    </row>
    <row r="31" spans="1:6" x14ac:dyDescent="0.35">
      <c r="A31" s="3"/>
      <c r="B31" s="47"/>
      <c r="C31" s="47"/>
    </row>
    <row r="32" spans="1:6" ht="15" thickBot="1" x14ac:dyDescent="0.4">
      <c r="A32" s="12" t="s">
        <v>10</v>
      </c>
      <c r="B32" s="71">
        <v>50650590.271030337</v>
      </c>
      <c r="C32" s="71">
        <f>C27+C30+B32</f>
        <v>58012728.475680158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12" sqref="C12"/>
    </sheetView>
  </sheetViews>
  <sheetFormatPr defaultRowHeight="14.5" x14ac:dyDescent="0.35"/>
  <cols>
    <col min="1" max="1" width="21.7265625" customWidth="1"/>
    <col min="2" max="2" width="13.7265625" customWidth="1"/>
    <col min="3" max="3" width="16.45312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19" t="s">
        <v>0</v>
      </c>
    </row>
    <row r="2" spans="1:4" x14ac:dyDescent="0.35">
      <c r="A2" s="19" t="s">
        <v>14</v>
      </c>
    </row>
    <row r="3" spans="1:4" x14ac:dyDescent="0.35">
      <c r="A3" s="19" t="s">
        <v>45</v>
      </c>
    </row>
    <row r="4" spans="1:4" x14ac:dyDescent="0.35">
      <c r="A4" s="19" t="s">
        <v>11</v>
      </c>
    </row>
    <row r="5" spans="1:4" x14ac:dyDescent="0.35">
      <c r="A5" s="67">
        <f>'Monthly Cost Tracker AP6'!C4</f>
        <v>45443</v>
      </c>
    </row>
    <row r="7" spans="1:4" ht="15" thickBot="1" x14ac:dyDescent="0.4">
      <c r="A7" s="18"/>
      <c r="D7" s="8"/>
    </row>
    <row r="8" spans="1:4" ht="22" x14ac:dyDescent="0.35">
      <c r="A8" s="42" t="s">
        <v>40</v>
      </c>
      <c r="B8" s="42" t="s">
        <v>28</v>
      </c>
      <c r="C8" s="38" t="s">
        <v>14</v>
      </c>
      <c r="D8" s="8"/>
    </row>
    <row r="9" spans="1:4" x14ac:dyDescent="0.35">
      <c r="A9" s="35" t="s">
        <v>29</v>
      </c>
      <c r="B9" s="27" t="s">
        <v>30</v>
      </c>
      <c r="C9" s="36">
        <v>1564359.7600000002</v>
      </c>
    </row>
    <row r="10" spans="1:4" x14ac:dyDescent="0.35">
      <c r="A10" s="35" t="s">
        <v>31</v>
      </c>
      <c r="B10" s="27" t="s">
        <v>30</v>
      </c>
      <c r="C10" s="36">
        <v>448270.68</v>
      </c>
      <c r="D10" s="8"/>
    </row>
    <row r="11" spans="1:4" x14ac:dyDescent="0.35">
      <c r="A11" s="35" t="s">
        <v>32</v>
      </c>
      <c r="B11" s="27" t="s">
        <v>30</v>
      </c>
      <c r="C11" s="36">
        <v>1117802.4500000002</v>
      </c>
      <c r="D11" s="8"/>
    </row>
    <row r="12" spans="1:4" x14ac:dyDescent="0.35">
      <c r="A12" s="35" t="s">
        <v>33</v>
      </c>
      <c r="B12" s="27" t="s">
        <v>34</v>
      </c>
      <c r="C12" s="36">
        <v>569981.04000000015</v>
      </c>
      <c r="D12" s="8"/>
    </row>
    <row r="13" spans="1:4" x14ac:dyDescent="0.35">
      <c r="A13" s="35" t="s">
        <v>35</v>
      </c>
      <c r="B13" s="27" t="s">
        <v>30</v>
      </c>
      <c r="C13" s="36">
        <v>18237.449999999997</v>
      </c>
      <c r="D13" s="25"/>
    </row>
    <row r="14" spans="1:4" x14ac:dyDescent="0.35">
      <c r="A14" s="35" t="s">
        <v>36</v>
      </c>
      <c r="B14" s="27"/>
      <c r="C14" s="36"/>
      <c r="D14" s="25"/>
    </row>
    <row r="15" spans="1:4" x14ac:dyDescent="0.35">
      <c r="A15" s="37" t="s">
        <v>37</v>
      </c>
      <c r="B15" s="27" t="s">
        <v>34</v>
      </c>
      <c r="C15" s="36">
        <v>29269.200000000001</v>
      </c>
      <c r="D15" s="25"/>
    </row>
    <row r="16" spans="1:4" x14ac:dyDescent="0.35">
      <c r="A16" s="37" t="s">
        <v>38</v>
      </c>
      <c r="B16" s="27" t="s">
        <v>34</v>
      </c>
      <c r="C16" s="36">
        <v>330066.08</v>
      </c>
      <c r="D16" s="25"/>
    </row>
    <row r="17" spans="1:4" x14ac:dyDescent="0.35">
      <c r="A17" s="37" t="s">
        <v>39</v>
      </c>
      <c r="B17" s="27" t="s">
        <v>34</v>
      </c>
      <c r="C17" s="36">
        <v>298265.64</v>
      </c>
      <c r="D17" s="25"/>
    </row>
    <row r="18" spans="1:4" x14ac:dyDescent="0.35">
      <c r="D18" s="25"/>
    </row>
    <row r="19" spans="1:4" ht="15" thickBot="1" x14ac:dyDescent="0.4">
      <c r="A19" s="33" t="s">
        <v>27</v>
      </c>
      <c r="B19" s="32"/>
      <c r="C19" s="34">
        <f>SUM(C9:C18)</f>
        <v>4376252.3000000007</v>
      </c>
      <c r="D19" s="25"/>
    </row>
    <row r="20" spans="1:4" ht="15" thickTop="1" x14ac:dyDescent="0.35">
      <c r="D20" s="25"/>
    </row>
    <row r="21" spans="1:4" x14ac:dyDescent="0.35">
      <c r="D21" s="25"/>
    </row>
    <row r="22" spans="1:4" x14ac:dyDescent="0.35">
      <c r="D22" s="25"/>
    </row>
    <row r="23" spans="1:4" x14ac:dyDescent="0.35">
      <c r="A23" s="26"/>
      <c r="B23" s="8"/>
      <c r="C23" s="8"/>
    </row>
    <row r="24" spans="1:4" x14ac:dyDescent="0.35">
      <c r="A24" s="26"/>
      <c r="B24" s="8"/>
      <c r="C24" s="8"/>
    </row>
    <row r="25" spans="1:4" x14ac:dyDescent="0.35">
      <c r="A25" s="26"/>
      <c r="B25" s="8"/>
      <c r="C25" s="8"/>
    </row>
    <row r="26" spans="1:4" x14ac:dyDescent="0.3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58"/>
  <sheetViews>
    <sheetView topLeftCell="A35" workbookViewId="0">
      <selection activeCell="D15" sqref="D15"/>
    </sheetView>
  </sheetViews>
  <sheetFormatPr defaultRowHeight="14.5" x14ac:dyDescent="0.35"/>
  <cols>
    <col min="1" max="1" width="21.81640625" customWidth="1"/>
    <col min="2" max="2" width="12.7265625" customWidth="1"/>
    <col min="3" max="3" width="17.7265625" customWidth="1"/>
    <col min="4" max="4" width="20.7265625" customWidth="1"/>
    <col min="5" max="5" width="22" customWidth="1"/>
    <col min="8" max="8" width="14.54296875" bestFit="1" customWidth="1"/>
  </cols>
  <sheetData>
    <row r="1" spans="1:5" x14ac:dyDescent="0.35">
      <c r="A1" s="19" t="s">
        <v>0</v>
      </c>
    </row>
    <row r="2" spans="1:5" ht="15.5" x14ac:dyDescent="0.35">
      <c r="A2" s="19" t="s">
        <v>50</v>
      </c>
    </row>
    <row r="3" spans="1:5" x14ac:dyDescent="0.35">
      <c r="A3" s="19" t="s">
        <v>45</v>
      </c>
    </row>
    <row r="4" spans="1:5" x14ac:dyDescent="0.35">
      <c r="A4" s="19" t="s">
        <v>12</v>
      </c>
    </row>
    <row r="5" spans="1:5" x14ac:dyDescent="0.35">
      <c r="A5" s="20">
        <f>+'18A'!A5</f>
        <v>45443</v>
      </c>
    </row>
    <row r="7" spans="1:5" x14ac:dyDescent="0.35">
      <c r="A7" s="17"/>
      <c r="B7" s="16"/>
      <c r="D7" s="8"/>
    </row>
    <row r="8" spans="1:5" x14ac:dyDescent="0.35">
      <c r="A8" s="49"/>
    </row>
    <row r="9" spans="1:5" ht="15" thickBot="1" x14ac:dyDescent="0.4"/>
    <row r="10" spans="1:5" ht="35.25" customHeight="1" x14ac:dyDescent="0.35">
      <c r="A10" s="38" t="s">
        <v>40</v>
      </c>
      <c r="B10" s="38" t="s">
        <v>28</v>
      </c>
      <c r="C10" s="38" t="str">
        <f>CONCATENATE(TEXT($A$5,"MMM-YYYY")," kWh")</f>
        <v>May-2024 kWh</v>
      </c>
      <c r="D10" s="60" t="s">
        <v>57</v>
      </c>
      <c r="E10" s="60" t="s">
        <v>51</v>
      </c>
    </row>
    <row r="11" spans="1:5" x14ac:dyDescent="0.35">
      <c r="A11" s="35" t="s">
        <v>29</v>
      </c>
      <c r="B11" s="27" t="s">
        <v>30</v>
      </c>
      <c r="C11" s="74">
        <v>913811139.82574165</v>
      </c>
      <c r="D11" s="66">
        <f>($E$38/$E$57)</f>
        <v>2.334277972445468E-4</v>
      </c>
      <c r="E11" s="50">
        <f>C11*D11</f>
        <v>213308.92146705143</v>
      </c>
    </row>
    <row r="12" spans="1:5" x14ac:dyDescent="0.35">
      <c r="A12" s="35" t="s">
        <v>31</v>
      </c>
      <c r="B12" s="27" t="s">
        <v>30</v>
      </c>
      <c r="C12" s="74">
        <v>248432979.43332812</v>
      </c>
      <c r="D12" s="66">
        <f>($E$38/$E$57)</f>
        <v>2.334277972445468E-4</v>
      </c>
      <c r="E12" s="50">
        <f>C12*D12</f>
        <v>57991.163152021581</v>
      </c>
    </row>
    <row r="13" spans="1:5" x14ac:dyDescent="0.35">
      <c r="A13" s="35" t="s">
        <v>32</v>
      </c>
      <c r="B13" s="27" t="s">
        <v>30</v>
      </c>
      <c r="C13" s="74">
        <v>602361961.58812201</v>
      </c>
      <c r="D13" s="66">
        <f>($E$38/$E$57)</f>
        <v>2.334277972445468E-4</v>
      </c>
      <c r="E13" s="50">
        <f t="shared" ref="E13:E19" si="0">C13*D13</f>
        <v>140608.02583741964</v>
      </c>
    </row>
    <row r="14" spans="1:5" x14ac:dyDescent="0.35">
      <c r="A14" s="35" t="s">
        <v>33</v>
      </c>
      <c r="B14" s="27" t="s">
        <v>34</v>
      </c>
      <c r="C14" s="74">
        <v>305553094.83648485</v>
      </c>
      <c r="D14" s="66">
        <f>($E$38/$E$57)</f>
        <v>2.334277972445468E-4</v>
      </c>
      <c r="E14" s="50">
        <f t="shared" si="0"/>
        <v>71324.585868934766</v>
      </c>
    </row>
    <row r="15" spans="1:5" x14ac:dyDescent="0.35">
      <c r="A15" s="35" t="s">
        <v>35</v>
      </c>
      <c r="B15" s="27" t="s">
        <v>30</v>
      </c>
      <c r="C15" s="74">
        <v>8636800.4599158727</v>
      </c>
      <c r="D15" s="66">
        <f>($E$38/$E$57)</f>
        <v>2.334277972445468E-4</v>
      </c>
      <c r="E15" s="50">
        <f t="shared" si="0"/>
        <v>2016.069306598851</v>
      </c>
    </row>
    <row r="16" spans="1:5" x14ac:dyDescent="0.35">
      <c r="A16" s="35" t="s">
        <v>36</v>
      </c>
      <c r="B16" s="27"/>
      <c r="C16" s="74"/>
      <c r="D16" s="66"/>
      <c r="E16" s="50"/>
    </row>
    <row r="17" spans="1:5" x14ac:dyDescent="0.35">
      <c r="A17" s="37" t="s">
        <v>37</v>
      </c>
      <c r="B17" s="27" t="s">
        <v>34</v>
      </c>
      <c r="C17" s="74">
        <v>14626898.39568782</v>
      </c>
      <c r="D17" s="66">
        <f>($E$38/$E$57)</f>
        <v>2.334277972445468E-4</v>
      </c>
      <c r="E17" s="50">
        <f t="shared" si="0"/>
        <v>3414.3246730252035</v>
      </c>
    </row>
    <row r="18" spans="1:5" x14ac:dyDescent="0.35">
      <c r="A18" s="37" t="s">
        <v>38</v>
      </c>
      <c r="B18" s="27" t="s">
        <v>34</v>
      </c>
      <c r="C18" s="74">
        <v>164946174.77760479</v>
      </c>
      <c r="D18" s="66">
        <f>($E$38/$E$57)</f>
        <v>2.334277972445468E-4</v>
      </c>
      <c r="E18" s="50">
        <f t="shared" si="0"/>
        <v>38503.022242250307</v>
      </c>
    </row>
    <row r="19" spans="1:5" x14ac:dyDescent="0.35">
      <c r="A19" s="37" t="s">
        <v>39</v>
      </c>
      <c r="B19" s="27" t="s">
        <v>34</v>
      </c>
      <c r="C19" s="74">
        <v>149054335.68311504</v>
      </c>
      <c r="D19" s="66">
        <f>($E$38/$E$57)</f>
        <v>2.334277972445468E-4</v>
      </c>
      <c r="E19" s="50">
        <f t="shared" si="0"/>
        <v>34793.425248258791</v>
      </c>
    </row>
    <row r="20" spans="1:5" x14ac:dyDescent="0.35">
      <c r="C20" s="51"/>
      <c r="D20" s="51"/>
      <c r="E20" s="51"/>
    </row>
    <row r="21" spans="1:5" ht="15" thickBot="1" x14ac:dyDescent="0.4">
      <c r="A21" s="33" t="s">
        <v>27</v>
      </c>
      <c r="B21" s="32"/>
      <c r="C21" s="52">
        <f>SUM(C11:C20)</f>
        <v>2407423385</v>
      </c>
      <c r="D21" s="52"/>
      <c r="E21" s="52">
        <f t="shared" ref="E21" si="1">SUM(E11:E20)</f>
        <v>561959.53779556055</v>
      </c>
    </row>
    <row r="22" spans="1:5" ht="15" thickTop="1" x14ac:dyDescent="0.35"/>
    <row r="24" spans="1:5" ht="16.5" x14ac:dyDescent="0.35">
      <c r="A24" t="s">
        <v>52</v>
      </c>
    </row>
    <row r="30" spans="1:5" x14ac:dyDescent="0.35">
      <c r="A30" s="53" t="s">
        <v>54</v>
      </c>
      <c r="B30" s="53"/>
      <c r="C30" s="53"/>
      <c r="D30" s="53"/>
      <c r="E30" s="53"/>
    </row>
    <row r="38" spans="1:5" x14ac:dyDescent="0.35">
      <c r="E38" s="25">
        <v>7205895</v>
      </c>
    </row>
    <row r="40" spans="1:5" x14ac:dyDescent="0.35">
      <c r="A40" s="53" t="s">
        <v>55</v>
      </c>
      <c r="B40" s="53"/>
      <c r="C40" s="53"/>
      <c r="D40" s="53"/>
      <c r="E40" s="53"/>
    </row>
    <row r="50" spans="5:5" x14ac:dyDescent="0.35">
      <c r="E50" s="63">
        <v>13281323630</v>
      </c>
    </row>
    <row r="51" spans="5:5" x14ac:dyDescent="0.35">
      <c r="E51" s="63">
        <v>3137528082</v>
      </c>
    </row>
    <row r="52" spans="5:5" x14ac:dyDescent="0.35">
      <c r="E52" s="63">
        <v>7243993310</v>
      </c>
    </row>
    <row r="53" spans="5:5" x14ac:dyDescent="0.35">
      <c r="E53" s="63">
        <v>3510154524</v>
      </c>
    </row>
    <row r="54" spans="5:5" x14ac:dyDescent="0.35">
      <c r="E54" s="63">
        <v>3555986080</v>
      </c>
    </row>
    <row r="55" spans="5:5" x14ac:dyDescent="0.35">
      <c r="E55" s="63">
        <v>90105532</v>
      </c>
    </row>
    <row r="56" spans="5:5" x14ac:dyDescent="0.35">
      <c r="E56" s="63">
        <v>50818446</v>
      </c>
    </row>
    <row r="57" spans="5:5" ht="15" thickBot="1" x14ac:dyDescent="0.4">
      <c r="E57" s="64">
        <f>SUM(E50:E56)</f>
        <v>30869909604</v>
      </c>
    </row>
    <row r="58" spans="5: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D10" sqref="D10"/>
    </sheetView>
  </sheetViews>
  <sheetFormatPr defaultRowHeight="14.5" x14ac:dyDescent="0.35"/>
  <cols>
    <col min="1" max="1" width="39" customWidth="1"/>
    <col min="2" max="2" width="50.54296875" customWidth="1"/>
    <col min="3" max="3" width="3.453125" customWidth="1"/>
    <col min="4" max="4" width="21.54296875" customWidth="1"/>
  </cols>
  <sheetData>
    <row r="1" spans="1:8" x14ac:dyDescent="0.35">
      <c r="A1" s="19" t="s">
        <v>0</v>
      </c>
    </row>
    <row r="2" spans="1:8" x14ac:dyDescent="0.35">
      <c r="A2" s="19" t="s">
        <v>16</v>
      </c>
    </row>
    <row r="3" spans="1:8" x14ac:dyDescent="0.35">
      <c r="A3" s="19" t="s">
        <v>46</v>
      </c>
    </row>
    <row r="4" spans="1:8" x14ac:dyDescent="0.35">
      <c r="A4" s="20">
        <f>+'18A'!A5</f>
        <v>45443</v>
      </c>
    </row>
    <row r="6" spans="1:8" x14ac:dyDescent="0.35">
      <c r="A6" s="17"/>
      <c r="B6" s="16"/>
      <c r="D6" s="8"/>
    </row>
    <row r="7" spans="1:8" ht="15" customHeight="1" x14ac:dyDescent="0.35">
      <c r="A7" t="s">
        <v>59</v>
      </c>
      <c r="B7" s="62"/>
      <c r="C7" s="62"/>
      <c r="D7" s="62"/>
      <c r="E7" s="62"/>
      <c r="F7" s="62"/>
      <c r="G7" s="62"/>
      <c r="H7" s="62"/>
    </row>
    <row r="8" spans="1:8" x14ac:dyDescent="0.35">
      <c r="A8" s="61"/>
      <c r="B8" s="61"/>
      <c r="C8" s="61"/>
      <c r="D8" s="61"/>
      <c r="E8" s="61"/>
      <c r="F8" s="61"/>
      <c r="G8" s="61"/>
      <c r="H8" s="61"/>
    </row>
    <row r="9" spans="1:8" x14ac:dyDescent="0.35">
      <c r="A9" s="61"/>
      <c r="B9" s="61"/>
      <c r="C9" s="61"/>
      <c r="D9" s="61"/>
      <c r="E9" s="61"/>
      <c r="F9" s="61"/>
      <c r="G9" s="61"/>
      <c r="H9" s="6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G10" sqref="G10"/>
    </sheetView>
  </sheetViews>
  <sheetFormatPr defaultRowHeight="14.5" x14ac:dyDescent="0.35"/>
  <cols>
    <col min="1" max="1" width="20.26953125" customWidth="1"/>
    <col min="2" max="2" width="15.7265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19" t="s">
        <v>0</v>
      </c>
    </row>
    <row r="2" spans="1:7" x14ac:dyDescent="0.35">
      <c r="A2" s="19" t="s">
        <v>15</v>
      </c>
    </row>
    <row r="3" spans="1:7" x14ac:dyDescent="0.35">
      <c r="A3" s="19" t="s">
        <v>45</v>
      </c>
    </row>
    <row r="4" spans="1:7" x14ac:dyDescent="0.35">
      <c r="A4" s="19" t="s">
        <v>13</v>
      </c>
    </row>
    <row r="5" spans="1:7" x14ac:dyDescent="0.35">
      <c r="A5" s="20">
        <f>+'18A'!A5</f>
        <v>45443</v>
      </c>
    </row>
    <row r="6" spans="1:7" ht="15" thickBot="1" x14ac:dyDescent="0.4"/>
    <row r="7" spans="1:7" ht="42.75" customHeight="1" x14ac:dyDescent="0.3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35">
      <c r="A8" s="27" t="s">
        <v>29</v>
      </c>
      <c r="B8" s="27" t="s">
        <v>30</v>
      </c>
      <c r="C8" s="36">
        <f>'18A'!C9</f>
        <v>1564359.7600000002</v>
      </c>
      <c r="D8" s="39">
        <v>803477000</v>
      </c>
      <c r="E8" s="65">
        <v>2.0428017024844477E-3</v>
      </c>
      <c r="F8" s="36">
        <f>D8*E8</f>
        <v>1641344.1835070965</v>
      </c>
      <c r="G8" s="36">
        <f>F8-C8</f>
        <v>76984.423507096246</v>
      </c>
    </row>
    <row r="9" spans="1:7" x14ac:dyDescent="0.35">
      <c r="A9" s="27" t="s">
        <v>31</v>
      </c>
      <c r="B9" s="27" t="s">
        <v>30</v>
      </c>
      <c r="C9" s="36">
        <f>'18A'!C10</f>
        <v>448270.68</v>
      </c>
      <c r="D9" s="39">
        <v>230882919.99999997</v>
      </c>
      <c r="E9" s="65">
        <v>2.0428017024844477E-3</v>
      </c>
      <c r="F9" s="36">
        <f t="shared" ref="F9:F16" si="0">D9*E9</f>
        <v>471648.02205058048</v>
      </c>
      <c r="G9" s="36">
        <f t="shared" ref="G9:G16" si="1">F9-C9</f>
        <v>23377.342050580482</v>
      </c>
    </row>
    <row r="10" spans="1:7" x14ac:dyDescent="0.35">
      <c r="A10" s="27" t="s">
        <v>32</v>
      </c>
      <c r="B10" s="27" t="s">
        <v>30</v>
      </c>
      <c r="C10" s="36">
        <f>'18A'!C11</f>
        <v>1117802.4500000002</v>
      </c>
      <c r="D10" s="39">
        <v>610176549.99999988</v>
      </c>
      <c r="E10" s="65">
        <v>2.0428017024844477E-3</v>
      </c>
      <c r="F10" s="36">
        <f t="shared" si="0"/>
        <v>1246469.6951560865</v>
      </c>
      <c r="G10" s="36">
        <f t="shared" si="1"/>
        <v>128667.24515608628</v>
      </c>
    </row>
    <row r="11" spans="1:7" x14ac:dyDescent="0.35">
      <c r="A11" s="27" t="s">
        <v>33</v>
      </c>
      <c r="B11" s="27" t="s">
        <v>34</v>
      </c>
      <c r="C11" s="36">
        <f>'18A'!C12</f>
        <v>569981.04000000015</v>
      </c>
      <c r="D11" s="39">
        <v>291938200</v>
      </c>
      <c r="E11" s="65">
        <v>2.0428017024844477E-3</v>
      </c>
      <c r="F11" s="36">
        <f t="shared" si="0"/>
        <v>596371.85198024521</v>
      </c>
      <c r="G11" s="36">
        <f t="shared" si="1"/>
        <v>26390.811980245053</v>
      </c>
    </row>
    <row r="12" spans="1:7" x14ac:dyDescent="0.35">
      <c r="A12" s="27" t="s">
        <v>42</v>
      </c>
      <c r="B12" s="27" t="s">
        <v>30</v>
      </c>
      <c r="C12" s="36">
        <f>'18A'!C13</f>
        <v>18237.449999999997</v>
      </c>
      <c r="D12" s="39">
        <v>9656006.8200000003</v>
      </c>
      <c r="E12" s="65">
        <v>2.0428017024844477E-3</v>
      </c>
      <c r="F12" s="36">
        <f t="shared" si="0"/>
        <v>19725.30717109744</v>
      </c>
      <c r="G12" s="36">
        <f t="shared" si="1"/>
        <v>1487.8571710974429</v>
      </c>
    </row>
    <row r="13" spans="1:7" x14ac:dyDescent="0.35">
      <c r="A13" s="27" t="s">
        <v>36</v>
      </c>
      <c r="B13" s="27"/>
      <c r="C13" s="36">
        <f>'18A'!C14</f>
        <v>0</v>
      </c>
      <c r="D13" s="39"/>
      <c r="E13" s="65"/>
      <c r="F13" s="36"/>
      <c r="G13" s="36"/>
    </row>
    <row r="14" spans="1:7" x14ac:dyDescent="0.35">
      <c r="A14" s="28" t="s">
        <v>37</v>
      </c>
      <c r="B14" s="27" t="s">
        <v>34</v>
      </c>
      <c r="C14" s="36">
        <f>'18A'!C15</f>
        <v>29269.200000000001</v>
      </c>
      <c r="D14" s="39">
        <v>17092823.604106188</v>
      </c>
      <c r="E14" s="65">
        <v>2.0428017024844477E-3</v>
      </c>
      <c r="F14" s="36">
        <f t="shared" si="0"/>
        <v>34917.24915873447</v>
      </c>
      <c r="G14" s="36">
        <f t="shared" si="1"/>
        <v>5648.0491587344695</v>
      </c>
    </row>
    <row r="15" spans="1:7" x14ac:dyDescent="0.35">
      <c r="A15" s="28" t="s">
        <v>38</v>
      </c>
      <c r="B15" s="27" t="s">
        <v>34</v>
      </c>
      <c r="C15" s="36">
        <f>'18A'!C16</f>
        <v>330066.08</v>
      </c>
      <c r="D15" s="39">
        <v>163653821.50895038</v>
      </c>
      <c r="E15" s="65">
        <v>2.0428017024844477E-3</v>
      </c>
      <c r="F15" s="36">
        <f t="shared" si="0"/>
        <v>334312.30519656977</v>
      </c>
      <c r="G15" s="36">
        <f t="shared" si="1"/>
        <v>4246.2251965697506</v>
      </c>
    </row>
    <row r="16" spans="1:7" x14ac:dyDescent="0.35">
      <c r="A16" s="28" t="s">
        <v>39</v>
      </c>
      <c r="B16" s="27" t="s">
        <v>34</v>
      </c>
      <c r="C16" s="36">
        <f>'18A'!C17</f>
        <v>298265.64</v>
      </c>
      <c r="D16" s="39">
        <v>149349874.88694343</v>
      </c>
      <c r="E16" s="65">
        <v>2.0428017024844477E-3</v>
      </c>
      <c r="F16" s="36">
        <f t="shared" si="0"/>
        <v>305092.1786848873</v>
      </c>
      <c r="G16" s="36">
        <f t="shared" si="1"/>
        <v>6826.5386848872877</v>
      </c>
    </row>
    <row r="17" spans="1:7" x14ac:dyDescent="0.35">
      <c r="C17" s="40"/>
      <c r="D17" s="39"/>
      <c r="E17" s="29"/>
      <c r="F17" s="36"/>
      <c r="G17" s="36"/>
    </row>
    <row r="18" spans="1:7" ht="15" thickBot="1" x14ac:dyDescent="0.4">
      <c r="A18" s="33" t="s">
        <v>27</v>
      </c>
      <c r="B18" s="32"/>
      <c r="C18" s="34">
        <f>SUM(C8:C17)</f>
        <v>4376252.3000000007</v>
      </c>
      <c r="D18" s="41">
        <f>SUM(D8:D17)</f>
        <v>2276227196.8200002</v>
      </c>
      <c r="E18" s="30"/>
      <c r="F18" s="34">
        <f>SUM(F8:F17)</f>
        <v>4649880.7929052981</v>
      </c>
      <c r="G18" s="34">
        <f>SUM(G8:G17)</f>
        <v>273628.49290529703</v>
      </c>
    </row>
    <row r="19" spans="1:7" ht="15" thickTop="1" x14ac:dyDescent="0.35">
      <c r="G19" s="31"/>
    </row>
    <row r="20" spans="1:7" x14ac:dyDescent="0.35">
      <c r="D20" s="31"/>
    </row>
    <row r="21" spans="1:7" x14ac:dyDescent="0.3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80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17</v>
      </c>
    </row>
    <row r="3" spans="1:1" x14ac:dyDescent="0.35">
      <c r="A3" s="19" t="s">
        <v>47</v>
      </c>
    </row>
    <row r="4" spans="1:1" x14ac:dyDescent="0.35">
      <c r="A4" s="20">
        <f>+'18A'!A5</f>
        <v>45443</v>
      </c>
    </row>
    <row r="7" spans="1:1" x14ac:dyDescent="0.3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0" sqref="A20"/>
    </sheetView>
  </sheetViews>
  <sheetFormatPr defaultRowHeight="14.5" x14ac:dyDescent="0.35"/>
  <cols>
    <col min="1" max="1" width="56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19</v>
      </c>
    </row>
    <row r="3" spans="1:1" x14ac:dyDescent="0.35">
      <c r="A3" s="19" t="s">
        <v>48</v>
      </c>
    </row>
    <row r="4" spans="1:1" x14ac:dyDescent="0.35">
      <c r="A4" s="20">
        <f>+'18A'!A5</f>
        <v>45443</v>
      </c>
    </row>
    <row r="7" spans="1:1" x14ac:dyDescent="0.3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Graham, Sarah R</cp:lastModifiedBy>
  <dcterms:created xsi:type="dcterms:W3CDTF">2019-08-15T19:17:26Z</dcterms:created>
  <dcterms:modified xsi:type="dcterms:W3CDTF">2024-06-18T16:55:30Z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