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4\"/>
    </mc:Choice>
  </mc:AlternateContent>
  <xr:revisionPtr revIDLastSave="0" documentId="13_ncr:1_{74972433-594A-468D-8125-B24788D86380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Monthly Cost Tracker AP5" sheetId="14" r:id="rId1"/>
    <sheet name="Monthly Cost Tracker AP6" sheetId="15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0">#REF!</definedName>
    <definedName name="p" localSheetId="1">#REF!</definedName>
    <definedName name="p">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0">#REF!</definedName>
    <definedName name="q" localSheetId="1">#REF!</definedName>
    <definedName name="q">#REF!</definedName>
    <definedName name="rr" localSheetId="2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0">#REF!</definedName>
    <definedName name="rr" localSheetId="1">#REF!</definedName>
    <definedName name="rr">#REF!</definedName>
    <definedName name="rrr">#REF!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0" hidden="1">#REF!</definedName>
    <definedName name="z" localSheetId="1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5" l="1"/>
  <c r="C26" i="14" l="1"/>
  <c r="C27" i="14" s="1"/>
  <c r="C4" i="15" l="1"/>
  <c r="A5" i="5" s="1"/>
  <c r="E57" i="6" l="1"/>
  <c r="D15" i="6" l="1"/>
  <c r="D11" i="6"/>
  <c r="D12" i="6"/>
  <c r="E12" i="6" s="1"/>
  <c r="D13" i="6"/>
  <c r="D14" i="6"/>
  <c r="D17" i="6"/>
  <c r="D18" i="6"/>
  <c r="D19" i="6"/>
  <c r="C21" i="6" l="1"/>
  <c r="E18" i="6"/>
  <c r="C19" i="5"/>
  <c r="C9" i="8"/>
  <c r="C10" i="8"/>
  <c r="C11" i="8"/>
  <c r="C13" i="8"/>
  <c r="C14" i="8"/>
  <c r="C15" i="8"/>
  <c r="C16" i="8"/>
  <c r="C8" i="8"/>
  <c r="C12" i="8"/>
  <c r="A4" i="10"/>
  <c r="A4" i="9"/>
  <c r="A5" i="8"/>
  <c r="A4" i="7"/>
  <c r="A5" i="6"/>
  <c r="E17" i="6" l="1"/>
  <c r="E15" i="6"/>
  <c r="E14" i="6"/>
  <c r="E13" i="6"/>
  <c r="E11" i="6"/>
  <c r="E19" i="6"/>
  <c r="D18" i="8"/>
  <c r="C18" i="8"/>
  <c r="C10" i="6"/>
  <c r="E21" i="6" l="1"/>
  <c r="F9" i="8" l="1"/>
  <c r="G9" i="8" s="1"/>
  <c r="F11" i="8"/>
  <c r="G11" i="8" s="1"/>
  <c r="F15" i="8"/>
  <c r="G15" i="8" s="1"/>
  <c r="F16" i="8"/>
  <c r="G16" i="8" s="1"/>
  <c r="F8" i="8"/>
  <c r="F10" i="8"/>
  <c r="G10" i="8" s="1"/>
  <c r="F12" i="8"/>
  <c r="G12" i="8" s="1"/>
  <c r="F14" i="8"/>
  <c r="G14" i="8" s="1"/>
  <c r="G8" i="8" l="1"/>
  <c r="G18" i="8" s="1"/>
  <c r="F18" i="8"/>
  <c r="C20" i="15" l="1"/>
  <c r="C27" i="15" s="1"/>
  <c r="C30" i="14" l="1"/>
  <c r="C34" i="14" s="1"/>
  <c r="C30" i="15"/>
  <c r="C32" i="15" s="1"/>
</calcChain>
</file>

<file path=xl/sharedStrings.xml><?xml version="1.0" encoding="utf-8"?>
<sst xmlns="http://schemas.openxmlformats.org/spreadsheetml/2006/main" count="151" uniqueCount="69">
  <si>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</si>
  <si>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</si>
  <si>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</si>
  <si>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</si>
  <si>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</si>
  <si>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</si>
  <si>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</si>
  <si>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</si>
  <si>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</si>
  <si>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</si>
  <si>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</si>
  <si>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</si>
  <si>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</si>
  <si>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</si>
  <si>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</si>
  <si>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</si>
  <si>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</si>
  <si>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</si>
  <si>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</si>
  <si>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</si>
  <si>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</si>
  <si>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</si>
  <si>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</si>
  <si>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</si>
  <si>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</si>
  <si>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</si>
  <si>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</si>
  <si>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</si>
  <si>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</si>
  <si>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</si>
  <si>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</si>
  <si>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</si>
  <si>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</si>
  <si>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</si>
  <si>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</si>
  <si>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</si>
  <si>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</si>
  <si>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</si>
  <si>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</si>
  <si>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</si>
  <si>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</si>
  <si>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</si>
  <si>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</si>
  <si>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</si>
  <si>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</si>
  <si>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</si>
  <si>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</si>
  <si>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</si>
  <si>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</si>
  <si>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</si>
  <si>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</si>
  <si>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</si>
  <si>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</si>
  <si>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</si>
  <si>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RESRAM Rebasing excerpt from File No. ER-2022-0337 Unanimous Stipulation and Agreement</t>
  </si>
  <si>
    <t>Billed kWh used to set rates in ER-2022-0337 rate case</t>
  </si>
  <si>
    <t>Accumulation Period 6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</si>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</sst>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/>
    <xf numFmtId="167" fontId="8" fillId="0" borderId="0" xfId="1" applyNumberFormat="1" applyFont="1" applyFill="1" applyBorder="1" applyAlignment="1"/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0" xfId="1" applyNumberFormat="1" applyFont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165" fontId="0" fillId="0" borderId="3" xfId="8" applyNumberFormat="1" applyFont="1" applyFill="1" applyBorder="1"/>
    <xf numFmtId="169" fontId="14" fillId="0" borderId="0" xfId="5" applyNumberFormat="1" applyFont="1" applyFill="1"/>
    <xf numFmtId="168" fontId="5" fillId="0" borderId="0" xfId="7" applyNumberFormat="1" applyFont="1" applyBorder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103922</xdr:colOff>
      <xdr:row>57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107808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M34"/>
  <sheetViews>
    <sheetView tabSelected="1" zoomScaleNormal="100" workbookViewId="0">
      <pane ySplit="4" topLeftCell="A14" activePane="bottomLeft" state="frozen"/>
      <selection pane="bottomLeft" activeCell="F30" sqref="F30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53</v>
      </c>
    </row>
    <row r="4" spans="1:13" x14ac:dyDescent="0.25">
      <c r="A4" s="1"/>
      <c r="B4" s="2" t="s">
        <v>21</v>
      </c>
      <c r="C4" s="2">
        <v>45473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3"/>
      <c r="D6" s="57"/>
      <c r="E6" s="58"/>
    </row>
    <row r="7" spans="1:13" x14ac:dyDescent="0.25">
      <c r="A7" s="5" t="s">
        <v>63</v>
      </c>
      <c r="B7" s="6"/>
      <c r="C7" s="43"/>
      <c r="D7" s="57"/>
      <c r="E7" s="58"/>
    </row>
    <row r="8" spans="1:13" x14ac:dyDescent="0.25">
      <c r="A8" s="5" t="s">
        <v>61</v>
      </c>
      <c r="B8" s="6"/>
      <c r="C8" s="43"/>
      <c r="D8" s="57"/>
      <c r="E8" s="58"/>
    </row>
    <row r="9" spans="1:13" x14ac:dyDescent="0.25">
      <c r="A9" s="5" t="s">
        <v>64</v>
      </c>
      <c r="B9" s="6"/>
      <c r="C9" s="43"/>
      <c r="D9" s="57"/>
      <c r="E9" s="58"/>
    </row>
    <row r="10" spans="1:13" x14ac:dyDescent="0.25">
      <c r="A10" s="5" t="s">
        <v>60</v>
      </c>
      <c r="B10" s="6"/>
      <c r="C10" s="43"/>
      <c r="D10" s="57"/>
      <c r="E10" s="58"/>
    </row>
    <row r="11" spans="1:13" x14ac:dyDescent="0.25">
      <c r="A11" s="5" t="s">
        <v>65</v>
      </c>
      <c r="B11" s="6"/>
      <c r="C11" s="43"/>
      <c r="D11" s="57"/>
      <c r="E11" s="58"/>
    </row>
    <row r="12" spans="1:13" x14ac:dyDescent="0.25">
      <c r="A12" s="5" t="s">
        <v>66</v>
      </c>
      <c r="B12" s="7"/>
      <c r="C12" s="40"/>
      <c r="D12" s="57"/>
      <c r="E12" s="58"/>
      <c r="F12" s="59"/>
    </row>
    <row r="13" spans="1:13" x14ac:dyDescent="0.25">
      <c r="A13" s="5" t="s">
        <v>67</v>
      </c>
      <c r="B13" s="6"/>
      <c r="C13" s="40"/>
      <c r="D13" s="57"/>
      <c r="E13" s="58"/>
      <c r="F13" s="59"/>
    </row>
    <row r="14" spans="1:13" x14ac:dyDescent="0.25">
      <c r="A14" s="5" t="s">
        <v>68</v>
      </c>
      <c r="B14" s="6"/>
      <c r="C14" s="43"/>
      <c r="D14" s="57"/>
      <c r="E14" s="58"/>
      <c r="F14" s="59"/>
    </row>
    <row r="15" spans="1:13" x14ac:dyDescent="0.25">
      <c r="A15" s="5" t="s">
        <v>2</v>
      </c>
      <c r="B15" s="6"/>
      <c r="C15" s="43"/>
      <c r="D15" s="57"/>
      <c r="E15" s="58"/>
      <c r="F15" s="59"/>
    </row>
    <row r="16" spans="1:13" x14ac:dyDescent="0.25">
      <c r="A16" s="5" t="s">
        <v>3</v>
      </c>
      <c r="B16" s="6"/>
      <c r="C16" s="43"/>
      <c r="D16" s="57"/>
      <c r="E16" s="58"/>
      <c r="F16" s="59"/>
    </row>
    <row r="17" spans="1:6" x14ac:dyDescent="0.25">
      <c r="A17" s="5" t="s">
        <v>4</v>
      </c>
      <c r="B17" s="6"/>
      <c r="C17" s="43"/>
      <c r="D17" s="57"/>
      <c r="E17" s="58"/>
      <c r="F17" s="59"/>
    </row>
    <row r="18" spans="1:6" x14ac:dyDescent="0.25">
      <c r="A18" s="5" t="s">
        <v>49</v>
      </c>
      <c r="B18" s="6"/>
      <c r="C18" s="43"/>
      <c r="D18" s="57"/>
      <c r="E18" s="58"/>
      <c r="F18" s="59"/>
    </row>
    <row r="19" spans="1:6" x14ac:dyDescent="0.25">
      <c r="A19" s="5" t="s">
        <v>5</v>
      </c>
      <c r="B19" s="6"/>
      <c r="C19" s="43"/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74">
        <v>-2120847.2199999997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/>
    </row>
    <row r="25" spans="1:6" x14ac:dyDescent="0.25">
      <c r="A25" s="5" t="s">
        <v>24</v>
      </c>
      <c r="B25" s="21"/>
      <c r="C25" s="45"/>
    </row>
    <row r="26" spans="1:6" x14ac:dyDescent="0.25">
      <c r="A26" s="3" t="s">
        <v>25</v>
      </c>
      <c r="B26" s="6"/>
      <c r="C26" s="69">
        <f>SUM(C22:C25)</f>
        <v>-2120847.2199999997</v>
      </c>
    </row>
    <row r="27" spans="1:6" ht="15.75" thickBot="1" x14ac:dyDescent="0.3">
      <c r="A27" s="12" t="s">
        <v>7</v>
      </c>
      <c r="B27" s="22"/>
      <c r="C27" s="46">
        <f>SUM(C26)</f>
        <v>-2120847.2199999997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72">
        <v>4.6273308333333336E-3</v>
      </c>
    </row>
    <row r="30" spans="1:6" x14ac:dyDescent="0.25">
      <c r="A30" s="15" t="s">
        <v>9</v>
      </c>
      <c r="B30" s="43"/>
      <c r="C30" s="43">
        <f>(C27+B34)*C29</f>
        <v>82397.342291697612</v>
      </c>
      <c r="D30" s="57"/>
      <c r="E30" s="58"/>
      <c r="F30" s="59"/>
    </row>
    <row r="31" spans="1:6" x14ac:dyDescent="0.25">
      <c r="A31" s="15"/>
      <c r="B31" s="43"/>
      <c r="C31" s="43"/>
      <c r="D31" s="57"/>
      <c r="E31" s="58"/>
      <c r="F31" s="59"/>
    </row>
    <row r="32" spans="1:6" x14ac:dyDescent="0.25">
      <c r="A32" s="15"/>
      <c r="B32" s="43"/>
      <c r="C32" s="43"/>
      <c r="D32" s="57"/>
      <c r="E32" s="58"/>
      <c r="F32" s="59"/>
    </row>
    <row r="33" spans="1:3" x14ac:dyDescent="0.25">
      <c r="A33" s="3"/>
      <c r="B33" s="47"/>
      <c r="C33" s="47"/>
    </row>
    <row r="34" spans="1:3" ht="15.75" thickBot="1" x14ac:dyDescent="0.3">
      <c r="A34" s="12" t="s">
        <v>10</v>
      </c>
      <c r="B34" s="71">
        <v>19927514.877765469</v>
      </c>
      <c r="C34" s="71">
        <f>C27+C30+B34+C32</f>
        <v>17889065.000057168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M32"/>
  <sheetViews>
    <sheetView zoomScaleNormal="100" workbookViewId="0">
      <pane ySplit="4" topLeftCell="A5" activePane="bottomLeft" state="frozen"/>
      <selection pane="bottomLeft" activeCell="J21" sqref="J21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56</v>
      </c>
    </row>
    <row r="4" spans="1:13" x14ac:dyDescent="0.25">
      <c r="A4" s="1"/>
      <c r="B4" s="2" t="s">
        <v>21</v>
      </c>
      <c r="C4" s="2">
        <f>'Monthly Cost Tracker AP5'!C4</f>
        <v>45473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0">
        <v>1701.05</v>
      </c>
      <c r="D6" s="57"/>
      <c r="E6" s="58"/>
    </row>
    <row r="7" spans="1:13" x14ac:dyDescent="0.25">
      <c r="A7" s="5" t="s">
        <v>63</v>
      </c>
      <c r="B7" s="6"/>
      <c r="C7" s="40">
        <v>8.19</v>
      </c>
      <c r="D7" s="57"/>
      <c r="E7" s="58"/>
    </row>
    <row r="8" spans="1:13" x14ac:dyDescent="0.25">
      <c r="A8" s="5" t="s">
        <v>61</v>
      </c>
      <c r="B8" s="6"/>
      <c r="C8" s="40">
        <v>0</v>
      </c>
      <c r="D8" s="57"/>
      <c r="E8" s="58"/>
    </row>
    <row r="9" spans="1:13" x14ac:dyDescent="0.25">
      <c r="A9" s="5" t="s">
        <v>64</v>
      </c>
      <c r="B9" s="6"/>
      <c r="C9" s="40">
        <v>0</v>
      </c>
      <c r="D9" s="57"/>
      <c r="E9" s="58"/>
    </row>
    <row r="10" spans="1:13" x14ac:dyDescent="0.25">
      <c r="A10" s="5" t="s">
        <v>60</v>
      </c>
      <c r="B10" s="6"/>
      <c r="C10" s="40">
        <v>0</v>
      </c>
      <c r="D10" s="57"/>
      <c r="E10" s="58"/>
    </row>
    <row r="11" spans="1:13" x14ac:dyDescent="0.25">
      <c r="A11" s="5" t="s">
        <v>65</v>
      </c>
      <c r="B11" s="6"/>
      <c r="C11" s="40">
        <v>0</v>
      </c>
      <c r="D11" s="57"/>
      <c r="E11" s="58"/>
    </row>
    <row r="12" spans="1:13" x14ac:dyDescent="0.25">
      <c r="A12" s="5" t="s">
        <v>66</v>
      </c>
      <c r="B12" s="7"/>
      <c r="C12" s="40">
        <v>0</v>
      </c>
      <c r="D12" s="57"/>
      <c r="E12" s="58"/>
      <c r="F12" s="59"/>
    </row>
    <row r="13" spans="1:13" x14ac:dyDescent="0.25">
      <c r="A13" s="5" t="s">
        <v>67</v>
      </c>
      <c r="B13" s="6"/>
      <c r="C13" s="40">
        <v>-14607356.755566759</v>
      </c>
      <c r="D13" s="57"/>
      <c r="E13" s="58"/>
      <c r="F13" s="59"/>
    </row>
    <row r="14" spans="1:13" x14ac:dyDescent="0.25">
      <c r="A14" s="5" t="s">
        <v>68</v>
      </c>
      <c r="B14" s="6"/>
      <c r="C14" s="40">
        <v>-2833564.6700000009</v>
      </c>
      <c r="D14" s="57"/>
      <c r="E14" s="58"/>
      <c r="F14" s="59"/>
    </row>
    <row r="15" spans="1:13" x14ac:dyDescent="0.25">
      <c r="A15" s="5" t="s">
        <v>2</v>
      </c>
      <c r="B15" s="6"/>
      <c r="C15" s="40">
        <v>7053098.7670025351</v>
      </c>
      <c r="D15" s="57"/>
      <c r="E15" s="58"/>
      <c r="F15" s="59"/>
    </row>
    <row r="16" spans="1:13" x14ac:dyDescent="0.25">
      <c r="A16" s="5" t="s">
        <v>3</v>
      </c>
      <c r="B16" s="6"/>
      <c r="C16" s="40">
        <v>3510183.3333333335</v>
      </c>
      <c r="D16" s="57"/>
      <c r="E16" s="58"/>
      <c r="F16" s="59"/>
    </row>
    <row r="17" spans="1:6" x14ac:dyDescent="0.25">
      <c r="A17" s="5" t="s">
        <v>4</v>
      </c>
      <c r="B17" s="6"/>
      <c r="C17" s="40">
        <v>1059134.2899999998</v>
      </c>
      <c r="D17" s="57"/>
      <c r="E17" s="58"/>
      <c r="F17" s="59"/>
    </row>
    <row r="18" spans="1:6" x14ac:dyDescent="0.25">
      <c r="A18" s="5" t="s">
        <v>49</v>
      </c>
      <c r="B18" s="6"/>
      <c r="C18" s="40">
        <v>160714</v>
      </c>
      <c r="D18" s="57"/>
      <c r="E18" s="58"/>
      <c r="F18" s="59"/>
    </row>
    <row r="19" spans="1:6" x14ac:dyDescent="0.25">
      <c r="A19" s="5" t="s">
        <v>5</v>
      </c>
      <c r="B19" s="6"/>
      <c r="C19" s="40">
        <v>775000</v>
      </c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f>SUM(C6:C19)</f>
        <v>-4881081.7952308925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>
        <v>3092568.7562052836</v>
      </c>
    </row>
    <row r="25" spans="1:6" x14ac:dyDescent="0.25">
      <c r="A25" s="5" t="s">
        <v>24</v>
      </c>
      <c r="B25" s="21"/>
      <c r="C25" s="45">
        <v>600491.23467867449</v>
      </c>
    </row>
    <row r="26" spans="1:6" x14ac:dyDescent="0.25">
      <c r="A26" s="3" t="s">
        <v>25</v>
      </c>
      <c r="B26" s="6"/>
      <c r="C26" s="68">
        <v>3693059.9908839581</v>
      </c>
    </row>
    <row r="27" spans="1:6" ht="15.75" thickBot="1" x14ac:dyDescent="0.3">
      <c r="A27" s="12" t="s">
        <v>7</v>
      </c>
      <c r="B27" s="22"/>
      <c r="C27" s="71">
        <f>-C26+C20</f>
        <v>-8574141.786114851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14">
        <f>'Monthly Cost Tracker AP5'!C29</f>
        <v>4.6273308333333336E-3</v>
      </c>
    </row>
    <row r="30" spans="1:6" x14ac:dyDescent="0.25">
      <c r="A30" s="15" t="s">
        <v>9</v>
      </c>
      <c r="B30" s="43"/>
      <c r="C30" s="43">
        <f>(C27+B32)*C29</f>
        <v>228768.6965450485</v>
      </c>
      <c r="D30" s="57"/>
      <c r="E30" s="58"/>
      <c r="F30" s="59"/>
    </row>
    <row r="31" spans="1:6" x14ac:dyDescent="0.25">
      <c r="A31" s="3"/>
      <c r="B31" s="47"/>
      <c r="C31" s="47"/>
    </row>
    <row r="32" spans="1:6" ht="15.75" thickBot="1" x14ac:dyDescent="0.3">
      <c r="A32" s="12" t="s">
        <v>10</v>
      </c>
      <c r="B32" s="71">
        <v>58012728.475680158</v>
      </c>
      <c r="C32" s="71">
        <f>C27+C30+B32</f>
        <v>49667355.386110358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G23" sqref="G23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7">
        <f>'Monthly Cost Tracker AP6'!C4</f>
        <v>45473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2125731.3900000006</v>
      </c>
    </row>
    <row r="10" spans="1:4" x14ac:dyDescent="0.25">
      <c r="A10" s="35" t="s">
        <v>31</v>
      </c>
      <c r="B10" s="27" t="s">
        <v>30</v>
      </c>
      <c r="C10" s="36">
        <v>547273.7899999998</v>
      </c>
      <c r="D10" s="8"/>
    </row>
    <row r="11" spans="1:4" x14ac:dyDescent="0.25">
      <c r="A11" s="35" t="s">
        <v>32</v>
      </c>
      <c r="B11" s="27" t="s">
        <v>30</v>
      </c>
      <c r="C11" s="36">
        <v>1266051.3800000001</v>
      </c>
      <c r="D11" s="8"/>
    </row>
    <row r="12" spans="1:4" x14ac:dyDescent="0.25">
      <c r="A12" s="35" t="s">
        <v>33</v>
      </c>
      <c r="B12" s="27" t="s">
        <v>34</v>
      </c>
      <c r="C12" s="36">
        <v>627399.79999999993</v>
      </c>
      <c r="D12" s="8"/>
    </row>
    <row r="13" spans="1:4" x14ac:dyDescent="0.25">
      <c r="A13" s="35" t="s">
        <v>35</v>
      </c>
      <c r="B13" s="27" t="s">
        <v>30</v>
      </c>
      <c r="C13" s="36">
        <v>17335.79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33708.03</v>
      </c>
      <c r="D15" s="25"/>
    </row>
    <row r="16" spans="1:4" x14ac:dyDescent="0.25">
      <c r="A16" s="37" t="s">
        <v>38</v>
      </c>
      <c r="B16" s="27" t="s">
        <v>34</v>
      </c>
      <c r="C16" s="36">
        <v>338373.79</v>
      </c>
      <c r="D16" s="25"/>
    </row>
    <row r="17" spans="1:4" x14ac:dyDescent="0.25">
      <c r="A17" s="37" t="s">
        <v>39</v>
      </c>
      <c r="B17" s="27" t="s">
        <v>34</v>
      </c>
      <c r="C17" s="36">
        <v>288627.01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5244500.9800000004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E58"/>
  <sheetViews>
    <sheetView topLeftCell="A32" workbookViewId="0">
      <selection activeCell="H23" sqref="H23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45473</v>
      </c>
    </row>
    <row r="7" spans="1:5" x14ac:dyDescent="0.25">
      <c r="A7" s="17"/>
      <c r="B7" s="16"/>
      <c r="D7" s="8"/>
    </row>
    <row r="8" spans="1:5" x14ac:dyDescent="0.25">
      <c r="A8" s="49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Jun-2024 kWh</v>
      </c>
      <c r="D10" s="60" t="s">
        <v>57</v>
      </c>
      <c r="E10" s="60" t="s">
        <v>51</v>
      </c>
    </row>
    <row r="11" spans="1:5" x14ac:dyDescent="0.25">
      <c r="A11" s="35" t="s">
        <v>29</v>
      </c>
      <c r="B11" s="27" t="s">
        <v>30</v>
      </c>
      <c r="C11" s="73">
        <v>1290284717</v>
      </c>
      <c r="D11" s="66">
        <f>($E$38/$E$57)</f>
        <v>2.334277972445468E-4</v>
      </c>
      <c r="E11" s="50">
        <f>C11*D11</f>
        <v>301188.31930761348</v>
      </c>
    </row>
    <row r="12" spans="1:5" x14ac:dyDescent="0.25">
      <c r="A12" s="35" t="s">
        <v>31</v>
      </c>
      <c r="B12" s="27" t="s">
        <v>30</v>
      </c>
      <c r="C12" s="73">
        <v>298037880</v>
      </c>
      <c r="D12" s="66">
        <f>($E$38/$E$57)</f>
        <v>2.334277972445468E-4</v>
      </c>
      <c r="E12" s="50">
        <f>C12*D12</f>
        <v>69570.325823834573</v>
      </c>
    </row>
    <row r="13" spans="1:5" x14ac:dyDescent="0.25">
      <c r="A13" s="35" t="s">
        <v>32</v>
      </c>
      <c r="B13" s="27" t="s">
        <v>30</v>
      </c>
      <c r="C13" s="73">
        <v>661610774</v>
      </c>
      <c r="D13" s="66">
        <f>($E$38/$E$57)</f>
        <v>2.334277972445468E-4</v>
      </c>
      <c r="E13" s="50">
        <f t="shared" ref="E13:E19" si="0">C13*D13</f>
        <v>154438.34560807969</v>
      </c>
    </row>
    <row r="14" spans="1:5" x14ac:dyDescent="0.25">
      <c r="A14" s="35" t="s">
        <v>33</v>
      </c>
      <c r="B14" s="27" t="s">
        <v>34</v>
      </c>
      <c r="C14" s="73">
        <v>314833569</v>
      </c>
      <c r="D14" s="66">
        <f>($E$38/$E$57)</f>
        <v>2.334277972445468E-4</v>
      </c>
      <c r="E14" s="50">
        <f t="shared" si="0"/>
        <v>73490.90651030904</v>
      </c>
    </row>
    <row r="15" spans="1:5" x14ac:dyDescent="0.25">
      <c r="A15" s="35" t="s">
        <v>35</v>
      </c>
      <c r="B15" s="27" t="s">
        <v>30</v>
      </c>
      <c r="C15" s="73">
        <v>7759126</v>
      </c>
      <c r="D15" s="66">
        <f>($E$38/$E$57)</f>
        <v>2.334277972445468E-4</v>
      </c>
      <c r="E15" s="50">
        <f t="shared" si="0"/>
        <v>1811.1956907228914</v>
      </c>
    </row>
    <row r="16" spans="1:5" x14ac:dyDescent="0.25">
      <c r="A16" s="35" t="s">
        <v>36</v>
      </c>
      <c r="B16" s="27"/>
      <c r="C16" s="73"/>
      <c r="D16" s="66"/>
      <c r="E16" s="50"/>
    </row>
    <row r="17" spans="1:5" x14ac:dyDescent="0.25">
      <c r="A17" s="37" t="s">
        <v>37</v>
      </c>
      <c r="B17" s="27" t="s">
        <v>34</v>
      </c>
      <c r="C17" s="73">
        <v>16809838</v>
      </c>
      <c r="D17" s="66">
        <f>($E$38/$E$57)</f>
        <v>2.334277972445468E-4</v>
      </c>
      <c r="E17" s="50">
        <f t="shared" si="0"/>
        <v>3923.8834563776782</v>
      </c>
    </row>
    <row r="18" spans="1:5" x14ac:dyDescent="0.25">
      <c r="A18" s="37" t="s">
        <v>38</v>
      </c>
      <c r="B18" s="27" t="s">
        <v>34</v>
      </c>
      <c r="C18" s="73">
        <v>168743427</v>
      </c>
      <c r="D18" s="66">
        <f>($E$38/$E$57)</f>
        <v>2.334277972445468E-4</v>
      </c>
      <c r="E18" s="50">
        <f t="shared" si="0"/>
        <v>39389.406464105981</v>
      </c>
    </row>
    <row r="19" spans="1:5" x14ac:dyDescent="0.25">
      <c r="A19" s="37" t="s">
        <v>39</v>
      </c>
      <c r="B19" s="27" t="s">
        <v>34</v>
      </c>
      <c r="C19" s="73">
        <v>143935235</v>
      </c>
      <c r="D19" s="66">
        <f>($E$38/$E$57)</f>
        <v>2.334277972445468E-4</v>
      </c>
      <c r="E19" s="50">
        <f t="shared" si="0"/>
        <v>33598.484851926194</v>
      </c>
    </row>
    <row r="20" spans="1:5" x14ac:dyDescent="0.25">
      <c r="C20" s="51"/>
      <c r="D20" s="51"/>
      <c r="E20" s="51"/>
    </row>
    <row r="21" spans="1:5" ht="15.75" thickBot="1" x14ac:dyDescent="0.3">
      <c r="A21" s="33" t="s">
        <v>27</v>
      </c>
      <c r="B21" s="32"/>
      <c r="C21" s="52">
        <f>SUM(C11:C20)</f>
        <v>2902014566</v>
      </c>
      <c r="D21" s="52"/>
      <c r="E21" s="52">
        <f t="shared" ref="E21" si="1">SUM(E11:E20)</f>
        <v>677410.86771296954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3" t="s">
        <v>54</v>
      </c>
      <c r="B30" s="53"/>
      <c r="C30" s="53"/>
      <c r="D30" s="53"/>
      <c r="E30" s="53"/>
    </row>
    <row r="38" spans="1:5" x14ac:dyDescent="0.25">
      <c r="E38" s="25">
        <v>7205895</v>
      </c>
    </row>
    <row r="40" spans="1:5" x14ac:dyDescent="0.25">
      <c r="A40" s="53" t="s">
        <v>55</v>
      </c>
      <c r="B40" s="53"/>
      <c r="C40" s="53"/>
      <c r="D40" s="53"/>
      <c r="E40" s="53"/>
    </row>
    <row r="50" spans="5:5" x14ac:dyDescent="0.25">
      <c r="E50" s="63">
        <v>13281323630</v>
      </c>
    </row>
    <row r="51" spans="5:5" x14ac:dyDescent="0.25">
      <c r="E51" s="63">
        <v>3137528082</v>
      </c>
    </row>
    <row r="52" spans="5:5" x14ac:dyDescent="0.25">
      <c r="E52" s="63">
        <v>7243993310</v>
      </c>
    </row>
    <row r="53" spans="5:5" x14ac:dyDescent="0.25">
      <c r="E53" s="63">
        <v>3510154524</v>
      </c>
    </row>
    <row r="54" spans="5:5" x14ac:dyDescent="0.25">
      <c r="E54" s="63">
        <v>3555986080</v>
      </c>
    </row>
    <row r="55" spans="5:5" x14ac:dyDescent="0.25">
      <c r="E55" s="63">
        <v>90105532</v>
      </c>
    </row>
    <row r="56" spans="5:5" x14ac:dyDescent="0.25">
      <c r="E56" s="63">
        <v>50818446</v>
      </c>
    </row>
    <row r="57" spans="5:5" ht="15.75" thickBot="1" x14ac:dyDescent="0.3">
      <c r="E57" s="64">
        <f>SUM(E50:E56)</f>
        <v>30869909604</v>
      </c>
    </row>
    <row r="58" spans="5:5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D21" sqref="D21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45473</v>
      </c>
    </row>
    <row r="6" spans="1:8" x14ac:dyDescent="0.25">
      <c r="A6" s="17"/>
      <c r="B6" s="16"/>
      <c r="D6" s="8"/>
    </row>
    <row r="7" spans="1:8" ht="15" customHeight="1" x14ac:dyDescent="0.25">
      <c r="A7" t="s">
        <v>59</v>
      </c>
      <c r="B7" s="62"/>
      <c r="C7" s="62"/>
      <c r="D7" s="62"/>
      <c r="E7" s="62"/>
      <c r="F7" s="62"/>
      <c r="G7" s="62"/>
      <c r="H7" s="62"/>
    </row>
    <row r="8" spans="1:8" x14ac:dyDescent="0.25">
      <c r="A8" s="61"/>
      <c r="B8" s="61"/>
      <c r="C8" s="61"/>
      <c r="D8" s="61"/>
      <c r="E8" s="61"/>
      <c r="F8" s="61"/>
      <c r="G8" s="61"/>
      <c r="H8" s="61"/>
    </row>
    <row r="9" spans="1:8" x14ac:dyDescent="0.25">
      <c r="A9" s="61"/>
      <c r="B9" s="61"/>
      <c r="C9" s="61"/>
      <c r="D9" s="61"/>
      <c r="E9" s="61"/>
      <c r="F9" s="61"/>
      <c r="G9" s="61"/>
      <c r="H9" s="6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F18" sqref="F18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45473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58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2125731.3900000006</v>
      </c>
      <c r="D8" s="39">
        <v>1114637000</v>
      </c>
      <c r="E8" s="65">
        <v>2.0428017024844477E-3</v>
      </c>
      <c r="F8" s="36">
        <f>D8*E8</f>
        <v>2276982.3612521575</v>
      </c>
      <c r="G8" s="36">
        <f>F8-C8</f>
        <v>151250.97125215689</v>
      </c>
    </row>
    <row r="9" spans="1:7" x14ac:dyDescent="0.25">
      <c r="A9" s="27" t="s">
        <v>31</v>
      </c>
      <c r="B9" s="27" t="s">
        <v>30</v>
      </c>
      <c r="C9" s="36">
        <f>'18A'!C10</f>
        <v>547273.7899999998</v>
      </c>
      <c r="D9" s="39">
        <v>265811180</v>
      </c>
      <c r="E9" s="65">
        <v>2.0428017024844477E-3</v>
      </c>
      <c r="F9" s="36">
        <f t="shared" ref="F9:F16" si="0">D9*E9</f>
        <v>542999.53104339994</v>
      </c>
      <c r="G9" s="36">
        <f t="shared" ref="G9:G16" si="1">F9-C9</f>
        <v>-4274.2589565998642</v>
      </c>
    </row>
    <row r="10" spans="1:7" x14ac:dyDescent="0.25">
      <c r="A10" s="27" t="s">
        <v>32</v>
      </c>
      <c r="B10" s="27" t="s">
        <v>30</v>
      </c>
      <c r="C10" s="36">
        <f>'18A'!C11</f>
        <v>1266051.3800000001</v>
      </c>
      <c r="D10" s="39">
        <v>637640740</v>
      </c>
      <c r="E10" s="65">
        <v>2.0428017024844477E-3</v>
      </c>
      <c r="F10" s="36">
        <f t="shared" si="0"/>
        <v>1302573.589245443</v>
      </c>
      <c r="G10" s="36">
        <f t="shared" si="1"/>
        <v>36522.209245442878</v>
      </c>
    </row>
    <row r="11" spans="1:7" x14ac:dyDescent="0.25">
      <c r="A11" s="27" t="s">
        <v>33</v>
      </c>
      <c r="B11" s="27" t="s">
        <v>34</v>
      </c>
      <c r="C11" s="36">
        <f>'18A'!C12</f>
        <v>627399.79999999993</v>
      </c>
      <c r="D11" s="39">
        <v>311231480</v>
      </c>
      <c r="E11" s="65">
        <v>2.0428017024844477E-3</v>
      </c>
      <c r="F11" s="36">
        <f t="shared" si="0"/>
        <v>635784.19721075438</v>
      </c>
      <c r="G11" s="36">
        <f t="shared" si="1"/>
        <v>8384.3972107544541</v>
      </c>
    </row>
    <row r="12" spans="1:7" x14ac:dyDescent="0.25">
      <c r="A12" s="27" t="s">
        <v>42</v>
      </c>
      <c r="B12" s="27" t="s">
        <v>30</v>
      </c>
      <c r="C12" s="36">
        <f>'18A'!C13</f>
        <v>17335.79</v>
      </c>
      <c r="D12" s="39">
        <v>8613884.6859999988</v>
      </c>
      <c r="E12" s="65">
        <v>2.0428017024844477E-3</v>
      </c>
      <c r="F12" s="36">
        <f t="shared" si="0"/>
        <v>17596.458301565508</v>
      </c>
      <c r="G12" s="36">
        <f t="shared" si="1"/>
        <v>260.66830156550714</v>
      </c>
    </row>
    <row r="13" spans="1:7" x14ac:dyDescent="0.25">
      <c r="A13" s="27" t="s">
        <v>36</v>
      </c>
      <c r="B13" s="27"/>
      <c r="C13" s="36">
        <f>'18A'!C14</f>
        <v>0</v>
      </c>
      <c r="D13" s="39"/>
      <c r="E13" s="65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33708.03</v>
      </c>
      <c r="D14" s="39">
        <v>16031926.213475315</v>
      </c>
      <c r="E14" s="65">
        <v>2.0428017024844477E-3</v>
      </c>
      <c r="F14" s="36">
        <f t="shared" si="0"/>
        <v>32750.046162992418</v>
      </c>
      <c r="G14" s="36">
        <f t="shared" si="1"/>
        <v>-957.98383700758131</v>
      </c>
    </row>
    <row r="15" spans="1:7" x14ac:dyDescent="0.25">
      <c r="A15" s="28" t="s">
        <v>38</v>
      </c>
      <c r="B15" s="27" t="s">
        <v>34</v>
      </c>
      <c r="C15" s="36">
        <f>'18A'!C16</f>
        <v>338373.79</v>
      </c>
      <c r="D15" s="39">
        <v>168752309.07740232</v>
      </c>
      <c r="E15" s="65">
        <v>2.0428017024844477E-3</v>
      </c>
      <c r="F15" s="36">
        <f t="shared" si="0"/>
        <v>344727.50428149919</v>
      </c>
      <c r="G15" s="36">
        <f t="shared" si="1"/>
        <v>6353.7142814992112</v>
      </c>
    </row>
    <row r="16" spans="1:7" x14ac:dyDescent="0.25">
      <c r="A16" s="28" t="s">
        <v>39</v>
      </c>
      <c r="B16" s="27" t="s">
        <v>34</v>
      </c>
      <c r="C16" s="36">
        <f>'18A'!C17</f>
        <v>288627.01</v>
      </c>
      <c r="D16" s="39">
        <v>138574644.70912236</v>
      </c>
      <c r="E16" s="65">
        <v>2.0428017024844477E-3</v>
      </c>
      <c r="F16" s="36">
        <f t="shared" si="0"/>
        <v>283080.52013297263</v>
      </c>
      <c r="G16" s="36">
        <f t="shared" si="1"/>
        <v>-5546.4898670273833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5244500.9800000004</v>
      </c>
      <c r="D18" s="41">
        <f>SUM(D8:D17)</f>
        <v>2661293164.6859994</v>
      </c>
      <c r="E18" s="30"/>
      <c r="F18" s="34">
        <f>SUM(F8:F17)</f>
        <v>5436494.2076307852</v>
      </c>
      <c r="G18" s="34">
        <f>SUM(G8:G17)</f>
        <v>191993.22763078412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A12" sqref="A12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45473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M19" sqref="M19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45473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AP5</vt:lpstr>
      <vt:lpstr>Monthly Cost Tracker AP6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2024-08-15T16:12:47Z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