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4\"/>
    </mc:Choice>
  </mc:AlternateContent>
  <xr:revisionPtr revIDLastSave="0" documentId="13_ncr:1_{81B6F338-E421-4179-A761-43BC1834DDB1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5" sheetId="14" r:id="rId1"/>
    <sheet name="Monthly Cost Tracker AP6" sheetId="15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5" l="1"/>
  <c r="C26" i="14" l="1"/>
  <c r="C27" i="14" s="1"/>
  <c r="C30" i="14" l="1"/>
  <c r="C34" i="14" l="1"/>
  <c r="C4" i="15" l="1"/>
  <c r="A5" i="5" s="1"/>
  <c r="F8" i="8" l="1"/>
  <c r="E57" i="6" l="1"/>
  <c r="D15" i="6" l="1"/>
  <c r="D11" i="6"/>
  <c r="D12" i="6"/>
  <c r="E12" i="6" s="1"/>
  <c r="D13" i="6"/>
  <c r="D14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s="1"/>
  <c r="C32" i="15" s="1"/>
</calcChain>
</file>

<file path=xl/sharedStrings.xml><?xml version="1.0" encoding="utf-8"?>
<sst xmlns="http://schemas.openxmlformats.org/spreadsheetml/2006/main" count="151" uniqueCount="69">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</sst>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5" fontId="0" fillId="0" borderId="3" xfId="8" applyNumberFormat="1" applyFont="1" applyFill="1" applyBorder="1"/>
    <xf numFmtId="44" fontId="5" fillId="0" borderId="0" xfId="7" applyFont="1" applyBorder="1"/>
    <xf numFmtId="169" fontId="14" fillId="0" borderId="0" xfId="5" applyNumberFormat="1" applyFont="1" applyFill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D16" sqref="D16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45504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/>
      <c r="D6" s="57"/>
      <c r="E6" s="58"/>
    </row>
    <row r="7" spans="1:13" x14ac:dyDescent="0.25">
      <c r="A7" s="5" t="s">
        <v>63</v>
      </c>
      <c r="B7" s="6"/>
      <c r="C7" s="43"/>
      <c r="D7" s="57"/>
      <c r="E7" s="58"/>
    </row>
    <row r="8" spans="1:13" x14ac:dyDescent="0.25">
      <c r="A8" s="5" t="s">
        <v>61</v>
      </c>
      <c r="B8" s="6"/>
      <c r="C8" s="43"/>
      <c r="D8" s="57"/>
      <c r="E8" s="58"/>
    </row>
    <row r="9" spans="1:13" x14ac:dyDescent="0.25">
      <c r="A9" s="5" t="s">
        <v>64</v>
      </c>
      <c r="B9" s="6"/>
      <c r="C9" s="43"/>
      <c r="D9" s="57"/>
      <c r="E9" s="58"/>
    </row>
    <row r="10" spans="1:13" x14ac:dyDescent="0.25">
      <c r="A10" s="5" t="s">
        <v>60</v>
      </c>
      <c r="B10" s="6"/>
      <c r="C10" s="43"/>
      <c r="D10" s="57"/>
      <c r="E10" s="58"/>
    </row>
    <row r="11" spans="1:13" x14ac:dyDescent="0.25">
      <c r="A11" s="5" t="s">
        <v>65</v>
      </c>
      <c r="B11" s="6"/>
      <c r="C11" s="43"/>
      <c r="D11" s="57"/>
      <c r="E11" s="58"/>
    </row>
    <row r="12" spans="1:13" x14ac:dyDescent="0.25">
      <c r="A12" s="5" t="s">
        <v>66</v>
      </c>
      <c r="B12" s="7"/>
      <c r="C12" s="40"/>
      <c r="D12" s="57"/>
      <c r="E12" s="58"/>
      <c r="F12" s="59"/>
    </row>
    <row r="13" spans="1:13" x14ac:dyDescent="0.25">
      <c r="A13" s="5" t="s">
        <v>67</v>
      </c>
      <c r="B13" s="6"/>
      <c r="C13" s="40"/>
      <c r="D13" s="57"/>
      <c r="E13" s="58"/>
      <c r="F13" s="59"/>
    </row>
    <row r="14" spans="1:13" x14ac:dyDescent="0.25">
      <c r="A14" s="5" t="s">
        <v>68</v>
      </c>
      <c r="B14" s="6"/>
      <c r="C14" s="43"/>
      <c r="D14" s="57"/>
      <c r="E14" s="58"/>
      <c r="F14" s="59"/>
    </row>
    <row r="15" spans="1:13" x14ac:dyDescent="0.25">
      <c r="A15" s="5" t="s">
        <v>2</v>
      </c>
      <c r="B15" s="6"/>
      <c r="C15" s="43"/>
      <c r="D15" s="57"/>
      <c r="E15" s="58"/>
      <c r="F15" s="59"/>
    </row>
    <row r="16" spans="1:13" x14ac:dyDescent="0.25">
      <c r="A16" s="5" t="s">
        <v>3</v>
      </c>
      <c r="B16" s="6"/>
      <c r="C16" s="43"/>
      <c r="D16" s="57"/>
      <c r="E16" s="58"/>
      <c r="F16" s="59"/>
    </row>
    <row r="17" spans="1:6" x14ac:dyDescent="0.25">
      <c r="A17" s="5" t="s">
        <v>4</v>
      </c>
      <c r="B17" s="6"/>
      <c r="C17" s="43"/>
      <c r="D17" s="57"/>
      <c r="E17" s="58"/>
      <c r="F17" s="59"/>
    </row>
    <row r="18" spans="1:6" x14ac:dyDescent="0.25">
      <c r="A18" s="5" t="s">
        <v>49</v>
      </c>
      <c r="B18" s="6"/>
      <c r="C18" s="43"/>
      <c r="D18" s="57"/>
      <c r="E18" s="58"/>
      <c r="F18" s="59"/>
    </row>
    <row r="19" spans="1:6" x14ac:dyDescent="0.25">
      <c r="A19" s="5" t="s">
        <v>5</v>
      </c>
      <c r="B19" s="6"/>
      <c r="C19" s="43"/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73">
        <v>-2555344.9700000002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9">
        <f>SUM(C22:C25)</f>
        <v>-2555344.9700000002</v>
      </c>
    </row>
    <row r="27" spans="1:6" ht="15.75" thickBot="1" x14ac:dyDescent="0.3">
      <c r="A27" s="12" t="s">
        <v>7</v>
      </c>
      <c r="B27" s="22"/>
      <c r="C27" s="46">
        <f>SUM(C26)</f>
        <v>-2555344.9700000002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72">
        <v>4.6511725E-3</v>
      </c>
    </row>
    <row r="30" spans="1:6" x14ac:dyDescent="0.25">
      <c r="A30" s="15" t="s">
        <v>9</v>
      </c>
      <c r="B30" s="43"/>
      <c r="C30" s="43">
        <f>(C27+B34)*C29</f>
        <v>71319.776926501072</v>
      </c>
      <c r="D30" s="57"/>
      <c r="E30" s="58"/>
      <c r="F30" s="59"/>
    </row>
    <row r="31" spans="1:6" x14ac:dyDescent="0.25">
      <c r="A31" s="15"/>
      <c r="B31" s="43"/>
      <c r="C31" s="43"/>
      <c r="D31" s="57"/>
      <c r="E31" s="58"/>
      <c r="F31" s="59"/>
    </row>
    <row r="32" spans="1:6" x14ac:dyDescent="0.25">
      <c r="A32" s="15"/>
      <c r="B32" s="43"/>
      <c r="C32" s="43"/>
      <c r="D32" s="57"/>
      <c r="E32" s="58"/>
      <c r="F32" s="59"/>
    </row>
    <row r="33" spans="1:3" x14ac:dyDescent="0.25">
      <c r="A33" s="3"/>
      <c r="B33" s="47"/>
      <c r="C33" s="47"/>
    </row>
    <row r="34" spans="1:3" ht="15.75" thickBot="1" x14ac:dyDescent="0.3">
      <c r="A34" s="12" t="s">
        <v>10</v>
      </c>
      <c r="B34" s="71">
        <v>17889065.000057168</v>
      </c>
      <c r="C34" s="71">
        <f>C27+C30+B34+C32</f>
        <v>15405039.806983668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C30" sqref="C30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56</v>
      </c>
    </row>
    <row r="4" spans="1:13" x14ac:dyDescent="0.25">
      <c r="A4" s="1"/>
      <c r="B4" s="2" t="s">
        <v>21</v>
      </c>
      <c r="C4" s="2">
        <f>'Monthly Cost Tracker AP5'!C4</f>
        <v>45504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3993.9</v>
      </c>
      <c r="D6" s="57"/>
      <c r="E6" s="58"/>
    </row>
    <row r="7" spans="1:13" x14ac:dyDescent="0.25">
      <c r="A7" s="5" t="s">
        <v>63</v>
      </c>
      <c r="B7" s="6"/>
      <c r="C7" s="40">
        <v>8.74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-18568300.849908955</v>
      </c>
      <c r="D13" s="57"/>
      <c r="E13" s="58"/>
      <c r="F13" s="59"/>
    </row>
    <row r="14" spans="1:13" x14ac:dyDescent="0.25">
      <c r="A14" s="5" t="s">
        <v>68</v>
      </c>
      <c r="B14" s="6"/>
      <c r="C14" s="40">
        <v>-2335217.0199999991</v>
      </c>
      <c r="D14" s="57"/>
      <c r="E14" s="58"/>
      <c r="F14" s="59"/>
    </row>
    <row r="15" spans="1:13" x14ac:dyDescent="0.25">
      <c r="A15" s="5" t="s">
        <v>2</v>
      </c>
      <c r="B15" s="6"/>
      <c r="C15" s="40">
        <v>7047031.7670025351</v>
      </c>
      <c r="D15" s="57"/>
      <c r="E15" s="58"/>
      <c r="F15" s="59"/>
    </row>
    <row r="16" spans="1:13" x14ac:dyDescent="0.25">
      <c r="A16" s="5" t="s">
        <v>3</v>
      </c>
      <c r="B16" s="6"/>
      <c r="C16" s="40">
        <v>3509796.3333333335</v>
      </c>
      <c r="D16" s="57"/>
      <c r="E16" s="58"/>
      <c r="F16" s="59"/>
    </row>
    <row r="17" spans="1:6" x14ac:dyDescent="0.25">
      <c r="A17" s="5" t="s">
        <v>4</v>
      </c>
      <c r="B17" s="6"/>
      <c r="C17" s="40">
        <v>902919.52999999968</v>
      </c>
      <c r="D17" s="57"/>
      <c r="E17" s="58"/>
      <c r="F17" s="59"/>
    </row>
    <row r="18" spans="1:6" x14ac:dyDescent="0.25">
      <c r="A18" s="5" t="s">
        <v>49</v>
      </c>
      <c r="B18" s="6"/>
      <c r="C18" s="40">
        <v>174991</v>
      </c>
      <c r="D18" s="57"/>
      <c r="E18" s="58"/>
      <c r="F18" s="59"/>
    </row>
    <row r="19" spans="1:6" x14ac:dyDescent="0.25">
      <c r="A19" s="5" t="s">
        <v>5</v>
      </c>
      <c r="B19" s="6"/>
      <c r="C19" s="40">
        <v>775000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-8489776.5995730869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3092568.7562052836</v>
      </c>
    </row>
    <row r="25" spans="1:6" x14ac:dyDescent="0.25">
      <c r="A25" s="5" t="s">
        <v>24</v>
      </c>
      <c r="B25" s="21"/>
      <c r="C25" s="45">
        <v>600491.23467867449</v>
      </c>
    </row>
    <row r="26" spans="1:6" x14ac:dyDescent="0.25">
      <c r="A26" s="3" t="s">
        <v>25</v>
      </c>
      <c r="B26" s="6"/>
      <c r="C26" s="68">
        <v>3693059.9908839581</v>
      </c>
    </row>
    <row r="27" spans="1:6" ht="15.75" thickBot="1" x14ac:dyDescent="0.3">
      <c r="A27" s="12" t="s">
        <v>7</v>
      </c>
      <c r="B27" s="22"/>
      <c r="C27" s="71">
        <f>-C26+C20</f>
        <v>-12182836.590457045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4.6511725E-3</v>
      </c>
    </row>
    <row r="30" spans="1:6" x14ac:dyDescent="0.25">
      <c r="A30" s="15" t="s">
        <v>9</v>
      </c>
      <c r="B30" s="43"/>
      <c r="C30" s="43">
        <f>(C27+B32)*C29</f>
        <v>174346.96299807582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49667355.386110358</v>
      </c>
      <c r="C32" s="71">
        <f>C27+C30+B32</f>
        <v>37658865.758651391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C19" sqref="C19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7">
        <f>'Monthly Cost Tracker AP6'!C4</f>
        <v>45504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2840382.74</v>
      </c>
    </row>
    <row r="10" spans="1:4" x14ac:dyDescent="0.25">
      <c r="A10" s="35" t="s">
        <v>31</v>
      </c>
      <c r="B10" s="27" t="s">
        <v>30</v>
      </c>
      <c r="C10" s="36">
        <v>655493.37000000011</v>
      </c>
      <c r="D10" s="8"/>
    </row>
    <row r="11" spans="1:4" x14ac:dyDescent="0.25">
      <c r="A11" s="35" t="s">
        <v>32</v>
      </c>
      <c r="B11" s="27" t="s">
        <v>30</v>
      </c>
      <c r="C11" s="36">
        <v>1434259.3899999997</v>
      </c>
      <c r="D11" s="8"/>
    </row>
    <row r="12" spans="1:4" x14ac:dyDescent="0.25">
      <c r="A12" s="35" t="s">
        <v>33</v>
      </c>
      <c r="B12" s="27" t="s">
        <v>34</v>
      </c>
      <c r="C12" s="36">
        <v>675253.77000000014</v>
      </c>
      <c r="D12" s="8"/>
    </row>
    <row r="13" spans="1:4" x14ac:dyDescent="0.25">
      <c r="A13" s="35" t="s">
        <v>35</v>
      </c>
      <c r="B13" s="27" t="s">
        <v>30</v>
      </c>
      <c r="C13" s="36">
        <v>16625.97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28578.31</v>
      </c>
      <c r="D15" s="25"/>
    </row>
    <row r="16" spans="1:4" x14ac:dyDescent="0.25">
      <c r="A16" s="37" t="s">
        <v>38</v>
      </c>
      <c r="B16" s="27" t="s">
        <v>34</v>
      </c>
      <c r="C16" s="36">
        <v>341769.81</v>
      </c>
      <c r="D16" s="25"/>
    </row>
    <row r="17" spans="1:4" x14ac:dyDescent="0.25">
      <c r="A17" s="37" t="s">
        <v>39</v>
      </c>
      <c r="B17" s="27" t="s">
        <v>34</v>
      </c>
      <c r="C17" s="36">
        <v>326577.96000000002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6318941.3199999994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58"/>
  <sheetViews>
    <sheetView topLeftCell="A4" workbookViewId="0">
      <selection activeCell="I22" sqref="I22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45504</v>
      </c>
    </row>
    <row r="7" spans="1:5" x14ac:dyDescent="0.25">
      <c r="A7" s="17"/>
      <c r="B7" s="16"/>
      <c r="D7" s="8"/>
    </row>
    <row r="8" spans="1:5" x14ac:dyDescent="0.25">
      <c r="A8" s="49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Jul-2024 kWh</v>
      </c>
      <c r="D10" s="60" t="s">
        <v>57</v>
      </c>
      <c r="E10" s="60" t="s">
        <v>51</v>
      </c>
    </row>
    <row r="11" spans="1:5" x14ac:dyDescent="0.25">
      <c r="A11" s="35" t="s">
        <v>29</v>
      </c>
      <c r="B11" s="27" t="s">
        <v>30</v>
      </c>
      <c r="C11" s="74">
        <v>1320540533.4095116</v>
      </c>
      <c r="D11" s="66">
        <f>($E$38/$E$57)</f>
        <v>2.334277972445468E-4</v>
      </c>
      <c r="E11" s="50">
        <f>C11*D11</f>
        <v>308250.86788592115</v>
      </c>
    </row>
    <row r="12" spans="1:5" x14ac:dyDescent="0.25">
      <c r="A12" s="35" t="s">
        <v>31</v>
      </c>
      <c r="B12" s="27" t="s">
        <v>30</v>
      </c>
      <c r="C12" s="74">
        <v>311868920.22091264</v>
      </c>
      <c r="D12" s="66">
        <f>($E$38/$E$57)</f>
        <v>2.334277972445468E-4</v>
      </c>
      <c r="E12" s="50">
        <f>C12*D12</f>
        <v>72798.875076202938</v>
      </c>
    </row>
    <row r="13" spans="1:5" x14ac:dyDescent="0.25">
      <c r="A13" s="35" t="s">
        <v>32</v>
      </c>
      <c r="B13" s="27" t="s">
        <v>30</v>
      </c>
      <c r="C13" s="74">
        <v>694834477.65128279</v>
      </c>
      <c r="D13" s="66">
        <f>($E$38/$E$57)</f>
        <v>2.334277972445468E-4</v>
      </c>
      <c r="E13" s="50">
        <f t="shared" ref="E13:E19" si="0">C13*D13</f>
        <v>162193.68156770422</v>
      </c>
    </row>
    <row r="14" spans="1:5" x14ac:dyDescent="0.25">
      <c r="A14" s="35" t="s">
        <v>33</v>
      </c>
      <c r="B14" s="27" t="s">
        <v>34</v>
      </c>
      <c r="C14" s="74">
        <v>330538186.95751584</v>
      </c>
      <c r="D14" s="66">
        <f>($E$38/$E$57)</f>
        <v>2.334277972445468E-4</v>
      </c>
      <c r="E14" s="50">
        <f t="shared" si="0"/>
        <v>77156.800886699115</v>
      </c>
    </row>
    <row r="15" spans="1:5" x14ac:dyDescent="0.25">
      <c r="A15" s="35" t="s">
        <v>35</v>
      </c>
      <c r="B15" s="27" t="s">
        <v>30</v>
      </c>
      <c r="C15" s="74">
        <v>8154741.2193982461</v>
      </c>
      <c r="D15" s="66">
        <f>($E$38/$E$57)</f>
        <v>2.334277972445468E-4</v>
      </c>
      <c r="E15" s="50">
        <f t="shared" si="0"/>
        <v>1903.543279943442</v>
      </c>
    </row>
    <row r="16" spans="1:5" x14ac:dyDescent="0.25">
      <c r="A16" s="35" t="s">
        <v>36</v>
      </c>
      <c r="B16" s="27"/>
      <c r="C16" s="74"/>
      <c r="D16" s="66"/>
      <c r="E16" s="50"/>
    </row>
    <row r="17" spans="1:5" x14ac:dyDescent="0.25">
      <c r="A17" s="37" t="s">
        <v>37</v>
      </c>
      <c r="B17" s="27" t="s">
        <v>34</v>
      </c>
      <c r="C17" s="74">
        <v>14177482.199084168</v>
      </c>
      <c r="D17" s="66">
        <f>($E$38/$E$57)</f>
        <v>2.334277972445468E-4</v>
      </c>
      <c r="E17" s="50">
        <f t="shared" si="0"/>
        <v>3309.4184402059909</v>
      </c>
    </row>
    <row r="18" spans="1:5" x14ac:dyDescent="0.25">
      <c r="A18" s="37" t="s">
        <v>38</v>
      </c>
      <c r="B18" s="27" t="s">
        <v>34</v>
      </c>
      <c r="C18" s="74">
        <v>169549329.58525375</v>
      </c>
      <c r="D18" s="66">
        <f>($E$38/$E$57)</f>
        <v>2.334277972445468E-4</v>
      </c>
      <c r="E18" s="50">
        <f t="shared" si="0"/>
        <v>39577.526529375449</v>
      </c>
    </row>
    <row r="19" spans="1:5" x14ac:dyDescent="0.25">
      <c r="A19" s="37" t="s">
        <v>39</v>
      </c>
      <c r="B19" s="27" t="s">
        <v>34</v>
      </c>
      <c r="C19" s="74">
        <v>162012782.75704098</v>
      </c>
      <c r="D19" s="66">
        <f>($E$38/$E$57)</f>
        <v>2.334277972445468E-4</v>
      </c>
      <c r="E19" s="50">
        <f t="shared" si="0"/>
        <v>37818.287004435369</v>
      </c>
    </row>
    <row r="20" spans="1:5" x14ac:dyDescent="0.25">
      <c r="C20" s="51"/>
      <c r="D20" s="51"/>
      <c r="E20" s="51"/>
    </row>
    <row r="21" spans="1:5" ht="15.75" thickBot="1" x14ac:dyDescent="0.3">
      <c r="A21" s="33" t="s">
        <v>27</v>
      </c>
      <c r="B21" s="32"/>
      <c r="C21" s="52">
        <f>SUM(C11:C20)</f>
        <v>3011676453.9999995</v>
      </c>
      <c r="D21" s="52"/>
      <c r="E21" s="52">
        <f t="shared" ref="E21" si="1">SUM(E11:E20)</f>
        <v>703009.00067048753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3" t="s">
        <v>54</v>
      </c>
      <c r="B30" s="53"/>
      <c r="C30" s="53"/>
      <c r="D30" s="53"/>
      <c r="E30" s="53"/>
    </row>
    <row r="38" spans="1:5" x14ac:dyDescent="0.25">
      <c r="E38" s="25">
        <v>7205895</v>
      </c>
    </row>
    <row r="40" spans="1:5" x14ac:dyDescent="0.25">
      <c r="A40" s="53" t="s">
        <v>55</v>
      </c>
      <c r="B40" s="53"/>
      <c r="C40" s="53"/>
      <c r="D40" s="53"/>
      <c r="E40" s="53"/>
    </row>
    <row r="50" spans="5:5" x14ac:dyDescent="0.25">
      <c r="E50" s="63">
        <v>13281323630</v>
      </c>
    </row>
    <row r="51" spans="5:5" x14ac:dyDescent="0.25">
      <c r="E51" s="63">
        <v>3137528082</v>
      </c>
    </row>
    <row r="52" spans="5:5" x14ac:dyDescent="0.25">
      <c r="E52" s="63">
        <v>7243993310</v>
      </c>
    </row>
    <row r="53" spans="5:5" x14ac:dyDescent="0.25">
      <c r="E53" s="63">
        <v>3510154524</v>
      </c>
    </row>
    <row r="54" spans="5:5" x14ac:dyDescent="0.25">
      <c r="E54" s="63">
        <v>3555986080</v>
      </c>
    </row>
    <row r="55" spans="5:5" x14ac:dyDescent="0.25">
      <c r="E55" s="63">
        <v>90105532</v>
      </c>
    </row>
    <row r="56" spans="5:5" x14ac:dyDescent="0.25">
      <c r="E56" s="63">
        <v>50818446</v>
      </c>
    </row>
    <row r="57" spans="5:5" ht="15.75" thickBot="1" x14ac:dyDescent="0.3">
      <c r="E57" s="64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D21" sqref="D21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45504</v>
      </c>
    </row>
    <row r="6" spans="1:8" x14ac:dyDescent="0.25">
      <c r="A6" s="17"/>
      <c r="B6" s="16"/>
      <c r="D6" s="8"/>
    </row>
    <row r="7" spans="1:8" ht="15" customHeight="1" x14ac:dyDescent="0.25">
      <c r="A7" t="s">
        <v>59</v>
      </c>
      <c r="B7" s="62"/>
      <c r="C7" s="62"/>
      <c r="D7" s="62"/>
      <c r="E7" s="62"/>
      <c r="F7" s="62"/>
      <c r="G7" s="62"/>
      <c r="H7" s="62"/>
    </row>
    <row r="8" spans="1:8" x14ac:dyDescent="0.25">
      <c r="A8" s="61"/>
      <c r="B8" s="61"/>
      <c r="C8" s="61"/>
      <c r="D8" s="61"/>
      <c r="E8" s="61"/>
      <c r="F8" s="61"/>
      <c r="G8" s="61"/>
      <c r="H8" s="61"/>
    </row>
    <row r="9" spans="1:8" x14ac:dyDescent="0.25">
      <c r="A9" s="61"/>
      <c r="B9" s="61"/>
      <c r="C9" s="61"/>
      <c r="D9" s="61"/>
      <c r="E9" s="61"/>
      <c r="F9" s="61"/>
      <c r="G9" s="61"/>
      <c r="H9" s="6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F29" sqref="F29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45504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2840382.74</v>
      </c>
      <c r="D8" s="39">
        <v>1328546000</v>
      </c>
      <c r="E8" s="65">
        <v>2.0428017024844477E-3</v>
      </c>
      <c r="F8" s="36">
        <f>D8*E8</f>
        <v>2713956.0306289028</v>
      </c>
      <c r="G8" s="36">
        <f>F8-C8</f>
        <v>-126426.70937109739</v>
      </c>
    </row>
    <row r="9" spans="1:7" x14ac:dyDescent="0.25">
      <c r="A9" s="27" t="s">
        <v>31</v>
      </c>
      <c r="B9" s="27" t="s">
        <v>30</v>
      </c>
      <c r="C9" s="36">
        <f>'18A'!C10</f>
        <v>655493.37000000011</v>
      </c>
      <c r="D9" s="39">
        <v>289288569.99999994</v>
      </c>
      <c r="E9" s="65">
        <v>2.0428017024844477E-3</v>
      </c>
      <c r="F9" s="36">
        <f t="shared" ref="F9:F16" si="0">D9*E9</f>
        <v>590959.18330529123</v>
      </c>
      <c r="G9" s="36">
        <f t="shared" ref="G9:G16" si="1">F9-C9</f>
        <v>-64534.186694708886</v>
      </c>
    </row>
    <row r="10" spans="1:7" x14ac:dyDescent="0.25">
      <c r="A10" s="27" t="s">
        <v>32</v>
      </c>
      <c r="B10" s="27" t="s">
        <v>30</v>
      </c>
      <c r="C10" s="36">
        <f>'18A'!C11</f>
        <v>1434259.3899999997</v>
      </c>
      <c r="D10" s="39">
        <v>686179050</v>
      </c>
      <c r="E10" s="65">
        <v>2.0428017024844477E-3</v>
      </c>
      <c r="F10" s="36">
        <f t="shared" si="0"/>
        <v>1401727.731549161</v>
      </c>
      <c r="G10" s="36">
        <f t="shared" si="1"/>
        <v>-32531.658450838644</v>
      </c>
    </row>
    <row r="11" spans="1:7" x14ac:dyDescent="0.25">
      <c r="A11" s="27" t="s">
        <v>33</v>
      </c>
      <c r="B11" s="27" t="s">
        <v>34</v>
      </c>
      <c r="C11" s="36">
        <f>'18A'!C12</f>
        <v>675253.77000000014</v>
      </c>
      <c r="D11" s="39">
        <v>318031000</v>
      </c>
      <c r="E11" s="65">
        <v>2.0428017024844477E-3</v>
      </c>
      <c r="F11" s="36">
        <f t="shared" si="0"/>
        <v>649674.26824283134</v>
      </c>
      <c r="G11" s="36">
        <f t="shared" si="1"/>
        <v>-25579.501757168793</v>
      </c>
    </row>
    <row r="12" spans="1:7" x14ac:dyDescent="0.25">
      <c r="A12" s="27" t="s">
        <v>42</v>
      </c>
      <c r="B12" s="27" t="s">
        <v>30</v>
      </c>
      <c r="C12" s="36">
        <f>'18A'!C13</f>
        <v>16625.97</v>
      </c>
      <c r="D12" s="39">
        <v>9222037.3830000013</v>
      </c>
      <c r="E12" s="65">
        <v>2.0428017024844477E-3</v>
      </c>
      <c r="F12" s="36">
        <f t="shared" si="0"/>
        <v>18838.793666367623</v>
      </c>
      <c r="G12" s="36">
        <f t="shared" si="1"/>
        <v>2212.8236663676216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5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28578.31</v>
      </c>
      <c r="D14" s="39">
        <v>16952473.774672702</v>
      </c>
      <c r="E14" s="65">
        <v>2.0428017024844477E-3</v>
      </c>
      <c r="F14" s="36">
        <f t="shared" si="0"/>
        <v>34630.542288224344</v>
      </c>
      <c r="G14" s="36">
        <f t="shared" si="1"/>
        <v>6052.2322882243425</v>
      </c>
    </row>
    <row r="15" spans="1:7" x14ac:dyDescent="0.25">
      <c r="A15" s="28" t="s">
        <v>38</v>
      </c>
      <c r="B15" s="27" t="s">
        <v>34</v>
      </c>
      <c r="C15" s="36">
        <f>'18A'!C16</f>
        <v>341769.81</v>
      </c>
      <c r="D15" s="39">
        <v>183079542.7133621</v>
      </c>
      <c r="E15" s="65">
        <v>2.0428017024844477E-3</v>
      </c>
      <c r="F15" s="36">
        <f t="shared" si="0"/>
        <v>373995.20154493023</v>
      </c>
      <c r="G15" s="36">
        <f t="shared" si="1"/>
        <v>32225.391544930229</v>
      </c>
    </row>
    <row r="16" spans="1:7" x14ac:dyDescent="0.25">
      <c r="A16" s="28" t="s">
        <v>39</v>
      </c>
      <c r="B16" s="27" t="s">
        <v>34</v>
      </c>
      <c r="C16" s="36">
        <f>'18A'!C17</f>
        <v>326577.96000000002</v>
      </c>
      <c r="D16" s="39">
        <v>149513133.51196522</v>
      </c>
      <c r="E16" s="65">
        <v>2.0428017024844477E-3</v>
      </c>
      <c r="F16" s="36">
        <f t="shared" si="0"/>
        <v>305425.6836820271</v>
      </c>
      <c r="G16" s="36">
        <f t="shared" si="1"/>
        <v>-21152.276317972923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6318941.3199999994</v>
      </c>
      <c r="D18" s="41">
        <f>SUM(D8:D17)</f>
        <v>2980811807.3829999</v>
      </c>
      <c r="E18" s="30"/>
      <c r="F18" s="34">
        <f>SUM(F8:F17)</f>
        <v>6089207.4349077353</v>
      </c>
      <c r="G18" s="34">
        <f>SUM(G8:G17)</f>
        <v>-229733.88509226445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A5" sqref="A5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45504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21" sqref="B21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45504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2024-09-10T12:21:34Z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